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4BBF862B-D751-45DC-A348-A3E876E87CD3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Canoe'!$A$1:$GA$176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68" i="4" l="1"/>
  <c r="FW118" i="4"/>
  <c r="FW161" i="4"/>
  <c r="FW58" i="4"/>
  <c r="FW34" i="4"/>
  <c r="FW24" i="4"/>
  <c r="FW30" i="4"/>
  <c r="FW17" i="4"/>
  <c r="FW13" i="4"/>
  <c r="FW11" i="4"/>
  <c r="FW10" i="4"/>
  <c r="FW14" i="4"/>
  <c r="FW36" i="4"/>
  <c r="FW12" i="4"/>
  <c r="FW44" i="4"/>
  <c r="FW15" i="4"/>
  <c r="FW37" i="4"/>
  <c r="FW16" i="4"/>
  <c r="FW18" i="4"/>
  <c r="FW19" i="4"/>
  <c r="FW47" i="4"/>
  <c r="FW21" i="4"/>
  <c r="FW20" i="4"/>
  <c r="FW22" i="4"/>
  <c r="FW23" i="4"/>
  <c r="FW27" i="4"/>
  <c r="FW51" i="4"/>
  <c r="FW43" i="4"/>
  <c r="FW50" i="4"/>
  <c r="FW147" i="4"/>
  <c r="FW35" i="4"/>
  <c r="FW49" i="4"/>
  <c r="FW25" i="4"/>
  <c r="FW31" i="4"/>
  <c r="FW56" i="4"/>
  <c r="FW28" i="4"/>
  <c r="FW114" i="4"/>
  <c r="FW26" i="4"/>
  <c r="FW41" i="4"/>
  <c r="FW48" i="4"/>
  <c r="FW52" i="4"/>
  <c r="FW112" i="4"/>
  <c r="FW95" i="4"/>
  <c r="FW106" i="4"/>
  <c r="FW32" i="4"/>
  <c r="FW29" i="4"/>
  <c r="FW54" i="4"/>
  <c r="FW61" i="4"/>
  <c r="FW83" i="4"/>
  <c r="FW40" i="4"/>
  <c r="FW151" i="4"/>
  <c r="FW38" i="4"/>
  <c r="FW39" i="4"/>
  <c r="FW60" i="4"/>
  <c r="FW132" i="4"/>
  <c r="FW33" i="4"/>
  <c r="FW63" i="4"/>
  <c r="FW113" i="4"/>
  <c r="FW66" i="4"/>
  <c r="FW162" i="4"/>
  <c r="FW68" i="4"/>
  <c r="FW170" i="4"/>
  <c r="FW45" i="4"/>
  <c r="FW53" i="4"/>
  <c r="FW85" i="4"/>
  <c r="FW73" i="4"/>
  <c r="FW46" i="4"/>
  <c r="FW139" i="4"/>
  <c r="FW42" i="4"/>
  <c r="FW77" i="4"/>
  <c r="FW138" i="4"/>
  <c r="FW79" i="4"/>
  <c r="FW80" i="4"/>
  <c r="FW81" i="4"/>
  <c r="FW70" i="4"/>
  <c r="FW94" i="4"/>
  <c r="FW143" i="4"/>
  <c r="FW96" i="4"/>
  <c r="FW150" i="4"/>
  <c r="FW89" i="4"/>
  <c r="FW84" i="4"/>
  <c r="FW91" i="4"/>
  <c r="FW92" i="4"/>
  <c r="FW93" i="4"/>
  <c r="FW103" i="4"/>
  <c r="FW111" i="4"/>
  <c r="FW55" i="4"/>
  <c r="FW57" i="4"/>
  <c r="FW67" i="4"/>
  <c r="FW82" i="4"/>
  <c r="FW99" i="4"/>
  <c r="FW100" i="4"/>
  <c r="FW102" i="4"/>
  <c r="FW59" i="4"/>
  <c r="FW174" i="4"/>
  <c r="FW108" i="4"/>
  <c r="FW134" i="4"/>
  <c r="FW152" i="4"/>
  <c r="FW107" i="4"/>
  <c r="FW62" i="4"/>
  <c r="FW64" i="4"/>
  <c r="FW65" i="4"/>
  <c r="FW69" i="4"/>
  <c r="FW71" i="4"/>
  <c r="FW72" i="4"/>
  <c r="FW74" i="4"/>
  <c r="FW75" i="4"/>
  <c r="FW76" i="4"/>
  <c r="FW78" i="4"/>
  <c r="FW119" i="4"/>
  <c r="FW120" i="4"/>
  <c r="FW86" i="4"/>
  <c r="FW87" i="4"/>
  <c r="FW88" i="4"/>
  <c r="FW90" i="4"/>
  <c r="FW125" i="4"/>
  <c r="FW126" i="4"/>
  <c r="FW97" i="4"/>
  <c r="FW128" i="4"/>
  <c r="FW98" i="4"/>
  <c r="FW101" i="4"/>
  <c r="FW131" i="4"/>
  <c r="FW104" i="4"/>
  <c r="FW105" i="4"/>
  <c r="FW109" i="4"/>
  <c r="FW110" i="4"/>
  <c r="FW136" i="4"/>
  <c r="FW115" i="4"/>
  <c r="FW116" i="4"/>
  <c r="FW117" i="4"/>
  <c r="FW121" i="4"/>
  <c r="FW122" i="4"/>
  <c r="FW123" i="4"/>
  <c r="FW124" i="4"/>
  <c r="FW127" i="4"/>
  <c r="FW129" i="4"/>
  <c r="FW145" i="4"/>
  <c r="FW146" i="4"/>
  <c r="FW130" i="4"/>
  <c r="FW133" i="4"/>
  <c r="FW149" i="4"/>
  <c r="FW135" i="4"/>
  <c r="FW137" i="4"/>
  <c r="FW140" i="4"/>
  <c r="FW153" i="4"/>
  <c r="FW141" i="4"/>
  <c r="FW142" i="4"/>
  <c r="FW144" i="4"/>
  <c r="FW157" i="4"/>
  <c r="FW148" i="4"/>
  <c r="FW159" i="4"/>
  <c r="FW154" i="4"/>
  <c r="FW155" i="4"/>
  <c r="FW156" i="4"/>
  <c r="FW158" i="4"/>
  <c r="FW160" i="4"/>
  <c r="FW165" i="4"/>
  <c r="FW166" i="4"/>
  <c r="FW167" i="4"/>
  <c r="FW163" i="4"/>
  <c r="FW169" i="4"/>
  <c r="FW164" i="4"/>
  <c r="FW172" i="4"/>
  <c r="FW171" i="4"/>
  <c r="FW173" i="4"/>
  <c r="FT11" i="4"/>
  <c r="FT10" i="4"/>
  <c r="FT14" i="4"/>
  <c r="FT36" i="4"/>
  <c r="FT13" i="4"/>
  <c r="FT12" i="4"/>
  <c r="FT44" i="4"/>
  <c r="FT15" i="4"/>
  <c r="FT37" i="4"/>
  <c r="FT16" i="4"/>
  <c r="FT18" i="4"/>
  <c r="FT19" i="4"/>
  <c r="FT17" i="4"/>
  <c r="FT47" i="4"/>
  <c r="FT21" i="4"/>
  <c r="FT20" i="4"/>
  <c r="FT22" i="4"/>
  <c r="FT23" i="4"/>
  <c r="FT27" i="4"/>
  <c r="FT51" i="4"/>
  <c r="FT43" i="4"/>
  <c r="FT50" i="4"/>
  <c r="FT30" i="4"/>
  <c r="FT147" i="4"/>
  <c r="FT35" i="4"/>
  <c r="FT49" i="4"/>
  <c r="FT25" i="4"/>
  <c r="FT31" i="4"/>
  <c r="FT24" i="4"/>
  <c r="FT56" i="4"/>
  <c r="FT28" i="4"/>
  <c r="FT114" i="4"/>
  <c r="FT26" i="4"/>
  <c r="FT41" i="4"/>
  <c r="FT48" i="4"/>
  <c r="FT52" i="4"/>
  <c r="FT112" i="4"/>
  <c r="FT95" i="4"/>
  <c r="FT106" i="4"/>
  <c r="FT32" i="4"/>
  <c r="FT29" i="4"/>
  <c r="FT54" i="4"/>
  <c r="FT61" i="4"/>
  <c r="FT83" i="4"/>
  <c r="FT40" i="4"/>
  <c r="FT151" i="4"/>
  <c r="FT38" i="4"/>
  <c r="FT39" i="4"/>
  <c r="FT60" i="4"/>
  <c r="FT132" i="4"/>
  <c r="FT33" i="4"/>
  <c r="FT63" i="4"/>
  <c r="FT113" i="4"/>
  <c r="FT66" i="4"/>
  <c r="FT162" i="4"/>
  <c r="FT68" i="4"/>
  <c r="FT34" i="4"/>
  <c r="FT170" i="4"/>
  <c r="FT45" i="4"/>
  <c r="FT53" i="4"/>
  <c r="FT85" i="4"/>
  <c r="FT73" i="4"/>
  <c r="FT46" i="4"/>
  <c r="FT139" i="4"/>
  <c r="FT42" i="4"/>
  <c r="FT77" i="4"/>
  <c r="FT138" i="4"/>
  <c r="FT79" i="4"/>
  <c r="FT58" i="4"/>
  <c r="FT80" i="4"/>
  <c r="FT81" i="4"/>
  <c r="FT70" i="4"/>
  <c r="FT161" i="4"/>
  <c r="FT94" i="4"/>
  <c r="FT143" i="4"/>
  <c r="FT96" i="4"/>
  <c r="FT150" i="4"/>
  <c r="FT89" i="4"/>
  <c r="FT84" i="4"/>
  <c r="FT91" i="4"/>
  <c r="FT92" i="4"/>
  <c r="FT93" i="4"/>
  <c r="FT103" i="4"/>
  <c r="FT111" i="4"/>
  <c r="FT55" i="4"/>
  <c r="FT57" i="4"/>
  <c r="FT67" i="4"/>
  <c r="FT82" i="4"/>
  <c r="FT99" i="4"/>
  <c r="FT100" i="4"/>
  <c r="FT102" i="4"/>
  <c r="FT59" i="4"/>
  <c r="FT174" i="4"/>
  <c r="FT108" i="4"/>
  <c r="FT134" i="4"/>
  <c r="FT152" i="4"/>
  <c r="FT107" i="4"/>
  <c r="FT62" i="4"/>
  <c r="FT64" i="4"/>
  <c r="FT65" i="4"/>
  <c r="FT69" i="4"/>
  <c r="FT71" i="4"/>
  <c r="FT72" i="4"/>
  <c r="FT74" i="4"/>
  <c r="FT75" i="4"/>
  <c r="FT76" i="4"/>
  <c r="FT78" i="4"/>
  <c r="FT118" i="4"/>
  <c r="FT119" i="4"/>
  <c r="FT120" i="4"/>
  <c r="FT86" i="4"/>
  <c r="FT87" i="4"/>
  <c r="FT88" i="4"/>
  <c r="FT90" i="4"/>
  <c r="FT125" i="4"/>
  <c r="FT126" i="4"/>
  <c r="FT97" i="4"/>
  <c r="FT128" i="4"/>
  <c r="FT98" i="4"/>
  <c r="FT101" i="4"/>
  <c r="FT131" i="4"/>
  <c r="FT104" i="4"/>
  <c r="FT105" i="4"/>
  <c r="FT109" i="4"/>
  <c r="FT110" i="4"/>
  <c r="FT136" i="4"/>
  <c r="FT115" i="4"/>
  <c r="FT116" i="4"/>
  <c r="FT117" i="4"/>
  <c r="FT121" i="4"/>
  <c r="FT122" i="4"/>
  <c r="FT123" i="4"/>
  <c r="FT124" i="4"/>
  <c r="FT127" i="4"/>
  <c r="FT129" i="4"/>
  <c r="FT145" i="4"/>
  <c r="FT146" i="4"/>
  <c r="FT130" i="4"/>
  <c r="FT133" i="4"/>
  <c r="FT149" i="4"/>
  <c r="FT135" i="4"/>
  <c r="FT137" i="4"/>
  <c r="FT140" i="4"/>
  <c r="FT153" i="4"/>
  <c r="FT141" i="4"/>
  <c r="FT142" i="4"/>
  <c r="FT144" i="4"/>
  <c r="FT157" i="4"/>
  <c r="FT148" i="4"/>
  <c r="FT159" i="4"/>
  <c r="FT154" i="4"/>
  <c r="FT155" i="4"/>
  <c r="FT156" i="4"/>
  <c r="FT158" i="4"/>
  <c r="FT160" i="4"/>
  <c r="FT165" i="4"/>
  <c r="FT166" i="4"/>
  <c r="FT167" i="4"/>
  <c r="FT163" i="4"/>
  <c r="FT169" i="4"/>
  <c r="FT164" i="4"/>
  <c r="FT168" i="4"/>
  <c r="FT172" i="4"/>
  <c r="FT171" i="4"/>
  <c r="FT173" i="4"/>
  <c r="FW9" i="4"/>
  <c r="FT9" i="4"/>
  <c r="GA24" i="4"/>
  <c r="GA32" i="4"/>
  <c r="GA40" i="4"/>
  <c r="GA42" i="4"/>
  <c r="GA55" i="4"/>
  <c r="GA30" i="4"/>
  <c r="GA41" i="4"/>
  <c r="GA52" i="4"/>
  <c r="GA34" i="4"/>
  <c r="GA13" i="4"/>
  <c r="GA17" i="4"/>
  <c r="GA12" i="4"/>
  <c r="GA27" i="4"/>
  <c r="GA10" i="4"/>
  <c r="FY58" i="4"/>
  <c r="FY33" i="4"/>
  <c r="FY24" i="4"/>
  <c r="FY51" i="4"/>
  <c r="FY13" i="4"/>
  <c r="FY26" i="4"/>
  <c r="FY34" i="4"/>
  <c r="FY17" i="4"/>
  <c r="FY30" i="4"/>
  <c r="FV40" i="4"/>
  <c r="FV56" i="4"/>
  <c r="FV41" i="4"/>
  <c r="FV27" i="4"/>
  <c r="FV33" i="4"/>
  <c r="FV26" i="4"/>
  <c r="FV34" i="4"/>
  <c r="FV29" i="4"/>
  <c r="FV21" i="4"/>
  <c r="FQ11" i="4" l="1"/>
  <c r="FQ14" i="4"/>
  <c r="FQ36" i="4"/>
  <c r="FQ13" i="4"/>
  <c r="FQ12" i="4"/>
  <c r="FQ44" i="4"/>
  <c r="FQ15" i="4"/>
  <c r="FQ37" i="4"/>
  <c r="FQ16" i="4"/>
  <c r="FQ18" i="4"/>
  <c r="FQ19" i="4"/>
  <c r="FQ47" i="4"/>
  <c r="FQ21" i="4"/>
  <c r="FQ17" i="4"/>
  <c r="FQ20" i="4"/>
  <c r="FQ22" i="4"/>
  <c r="FQ23" i="4"/>
  <c r="FQ51" i="4"/>
  <c r="FQ43" i="4"/>
  <c r="FQ50" i="4"/>
  <c r="FQ30" i="4"/>
  <c r="FQ147" i="4"/>
  <c r="FQ35" i="4"/>
  <c r="FQ49" i="4"/>
  <c r="FQ25" i="4"/>
  <c r="FQ31" i="4"/>
  <c r="FQ24" i="4"/>
  <c r="FQ27" i="4"/>
  <c r="FQ56" i="4"/>
  <c r="FQ28" i="4"/>
  <c r="FQ114" i="4"/>
  <c r="FQ26" i="4"/>
  <c r="FQ41" i="4"/>
  <c r="FQ52" i="4"/>
  <c r="FQ112" i="4"/>
  <c r="FQ95" i="4"/>
  <c r="FQ106" i="4"/>
  <c r="FQ32" i="4"/>
  <c r="FQ29" i="4"/>
  <c r="FQ54" i="4"/>
  <c r="FQ61" i="4"/>
  <c r="FQ83" i="4"/>
  <c r="FQ48" i="4"/>
  <c r="FQ40" i="4"/>
  <c r="FQ151" i="4"/>
  <c r="FQ38" i="4"/>
  <c r="FQ60" i="4"/>
  <c r="FQ132" i="4"/>
  <c r="FQ63" i="4"/>
  <c r="FQ113" i="4"/>
  <c r="FQ66" i="4"/>
  <c r="FQ162" i="4"/>
  <c r="FQ68" i="4"/>
  <c r="FQ34" i="4"/>
  <c r="FQ170" i="4"/>
  <c r="FQ53" i="4"/>
  <c r="FQ85" i="4"/>
  <c r="FQ73" i="4"/>
  <c r="FQ46" i="4"/>
  <c r="FQ39" i="4"/>
  <c r="FQ139" i="4"/>
  <c r="FQ42" i="4"/>
  <c r="FQ77" i="4"/>
  <c r="FQ138" i="4"/>
  <c r="FQ79" i="4"/>
  <c r="FQ58" i="4"/>
  <c r="FQ80" i="4"/>
  <c r="FQ81" i="4"/>
  <c r="FQ70" i="4"/>
  <c r="FQ161" i="4"/>
  <c r="FQ94" i="4"/>
  <c r="FQ143" i="4"/>
  <c r="FQ96" i="4"/>
  <c r="FQ33" i="4"/>
  <c r="FQ150" i="4"/>
  <c r="FQ89" i="4"/>
  <c r="FQ84" i="4"/>
  <c r="FQ91" i="4"/>
  <c r="FQ92" i="4"/>
  <c r="FQ93" i="4"/>
  <c r="FQ103" i="4"/>
  <c r="FQ111" i="4"/>
  <c r="FQ55" i="4"/>
  <c r="FQ57" i="4"/>
  <c r="FQ45" i="4"/>
  <c r="FQ67" i="4"/>
  <c r="FQ82" i="4"/>
  <c r="FQ99" i="4"/>
  <c r="FQ100" i="4"/>
  <c r="FQ102" i="4"/>
  <c r="FQ59" i="4"/>
  <c r="FQ174" i="4"/>
  <c r="FQ108" i="4"/>
  <c r="FQ134" i="4"/>
  <c r="FQ152" i="4"/>
  <c r="FQ107" i="4"/>
  <c r="FQ62" i="4"/>
  <c r="FQ64" i="4"/>
  <c r="FQ65" i="4"/>
  <c r="FQ69" i="4"/>
  <c r="FQ71" i="4"/>
  <c r="FQ72" i="4"/>
  <c r="FQ74" i="4"/>
  <c r="FQ75" i="4"/>
  <c r="FQ76" i="4"/>
  <c r="FQ78" i="4"/>
  <c r="FQ118" i="4"/>
  <c r="FQ119" i="4"/>
  <c r="FQ120" i="4"/>
  <c r="FQ86" i="4"/>
  <c r="FQ87" i="4"/>
  <c r="FQ88" i="4"/>
  <c r="FQ90" i="4"/>
  <c r="FQ125" i="4"/>
  <c r="FQ126" i="4"/>
  <c r="FQ97" i="4"/>
  <c r="FQ128" i="4"/>
  <c r="FQ98" i="4"/>
  <c r="FQ101" i="4"/>
  <c r="FQ131" i="4"/>
  <c r="FQ104" i="4"/>
  <c r="FQ105" i="4"/>
  <c r="FQ109" i="4"/>
  <c r="FQ110" i="4"/>
  <c r="FQ136" i="4"/>
  <c r="FQ115" i="4"/>
  <c r="FQ116" i="4"/>
  <c r="FQ117" i="4"/>
  <c r="FQ121" i="4"/>
  <c r="FQ122" i="4"/>
  <c r="FQ123" i="4"/>
  <c r="FQ124" i="4"/>
  <c r="FQ127" i="4"/>
  <c r="FQ129" i="4"/>
  <c r="FQ145" i="4"/>
  <c r="FQ146" i="4"/>
  <c r="FQ130" i="4"/>
  <c r="FQ133" i="4"/>
  <c r="FQ149" i="4"/>
  <c r="FQ135" i="4"/>
  <c r="FQ137" i="4"/>
  <c r="FQ140" i="4"/>
  <c r="FQ153" i="4"/>
  <c r="FQ141" i="4"/>
  <c r="FQ142" i="4"/>
  <c r="FQ144" i="4"/>
  <c r="FQ157" i="4"/>
  <c r="FQ148" i="4"/>
  <c r="FQ159" i="4"/>
  <c r="FQ154" i="4"/>
  <c r="FQ155" i="4"/>
  <c r="FQ156" i="4"/>
  <c r="FQ158" i="4"/>
  <c r="FQ160" i="4"/>
  <c r="FQ165" i="4"/>
  <c r="FQ166" i="4"/>
  <c r="FQ167" i="4"/>
  <c r="FQ163" i="4"/>
  <c r="FQ169" i="4"/>
  <c r="FQ164" i="4"/>
  <c r="FQ168" i="4"/>
  <c r="FQ172" i="4"/>
  <c r="FQ171" i="4"/>
  <c r="FQ173" i="4"/>
  <c r="FK11" i="4"/>
  <c r="FK10" i="4"/>
  <c r="FK14" i="4"/>
  <c r="FK36" i="4"/>
  <c r="FK13" i="4"/>
  <c r="FK12" i="4"/>
  <c r="FK44" i="4"/>
  <c r="FK15" i="4"/>
  <c r="FK37" i="4"/>
  <c r="FK16" i="4"/>
  <c r="FK18" i="4"/>
  <c r="FK19" i="4"/>
  <c r="FK47" i="4"/>
  <c r="FK21" i="4"/>
  <c r="FK20" i="4"/>
  <c r="FK22" i="4"/>
  <c r="FK51" i="4"/>
  <c r="FK43" i="4"/>
  <c r="FK50" i="4"/>
  <c r="FK30" i="4"/>
  <c r="FK147" i="4"/>
  <c r="FK35" i="4"/>
  <c r="FK49" i="4"/>
  <c r="FK25" i="4"/>
  <c r="FK31" i="4"/>
  <c r="FK24" i="4"/>
  <c r="FK27" i="4"/>
  <c r="FK56" i="4"/>
  <c r="FK28" i="4"/>
  <c r="FK114" i="4"/>
  <c r="FK26" i="4"/>
  <c r="FK41" i="4"/>
  <c r="FK52" i="4"/>
  <c r="FK112" i="4"/>
  <c r="FK95" i="4"/>
  <c r="FK106" i="4"/>
  <c r="FK32" i="4"/>
  <c r="FK29" i="4"/>
  <c r="FK54" i="4"/>
  <c r="FK61" i="4"/>
  <c r="FK83" i="4"/>
  <c r="FK40" i="4"/>
  <c r="FK151" i="4"/>
  <c r="FK38" i="4"/>
  <c r="FK60" i="4"/>
  <c r="FK132" i="4"/>
  <c r="FK63" i="4"/>
  <c r="FK113" i="4"/>
  <c r="FK66" i="4"/>
  <c r="FK162" i="4"/>
  <c r="FK68" i="4"/>
  <c r="FK34" i="4"/>
  <c r="FK170" i="4"/>
  <c r="FK85" i="4"/>
  <c r="FK73" i="4"/>
  <c r="FK46" i="4"/>
  <c r="FK139" i="4"/>
  <c r="FK42" i="4"/>
  <c r="FK77" i="4"/>
  <c r="FK138" i="4"/>
  <c r="FK79" i="4"/>
  <c r="FK58" i="4"/>
  <c r="FK80" i="4"/>
  <c r="FK81" i="4"/>
  <c r="FK70" i="4"/>
  <c r="FK161" i="4"/>
  <c r="FK94" i="4"/>
  <c r="FK143" i="4"/>
  <c r="FK96" i="4"/>
  <c r="FK150" i="4"/>
  <c r="FK89" i="4"/>
  <c r="FK91" i="4"/>
  <c r="FK92" i="4"/>
  <c r="FK93" i="4"/>
  <c r="FK103" i="4"/>
  <c r="FK111" i="4"/>
  <c r="FK55" i="4"/>
  <c r="FK57" i="4"/>
  <c r="FK67" i="4"/>
  <c r="FK82" i="4"/>
  <c r="FK99" i="4"/>
  <c r="FK100" i="4"/>
  <c r="FK102" i="4"/>
  <c r="FK59" i="4"/>
  <c r="FK174" i="4"/>
  <c r="FK108" i="4"/>
  <c r="FK134" i="4"/>
  <c r="FK152" i="4"/>
  <c r="FK107" i="4"/>
  <c r="FK62" i="4"/>
  <c r="FK64" i="4"/>
  <c r="FK65" i="4"/>
  <c r="FK69" i="4"/>
  <c r="FK71" i="4"/>
  <c r="FK72" i="4"/>
  <c r="FK74" i="4"/>
  <c r="FK75" i="4"/>
  <c r="FK76" i="4"/>
  <c r="FK78" i="4"/>
  <c r="FK118" i="4"/>
  <c r="FK119" i="4"/>
  <c r="FK120" i="4"/>
  <c r="FK86" i="4"/>
  <c r="FK87" i="4"/>
  <c r="FK88" i="4"/>
  <c r="FK90" i="4"/>
  <c r="FK125" i="4"/>
  <c r="FK126" i="4"/>
  <c r="FK97" i="4"/>
  <c r="FK128" i="4"/>
  <c r="FK98" i="4"/>
  <c r="FK101" i="4"/>
  <c r="FK131" i="4"/>
  <c r="FK104" i="4"/>
  <c r="FK105" i="4"/>
  <c r="FK109" i="4"/>
  <c r="FK110" i="4"/>
  <c r="FK136" i="4"/>
  <c r="FK115" i="4"/>
  <c r="FK116" i="4"/>
  <c r="FK117" i="4"/>
  <c r="FK121" i="4"/>
  <c r="FK122" i="4"/>
  <c r="FK123" i="4"/>
  <c r="FK124" i="4"/>
  <c r="FK127" i="4"/>
  <c r="FK129" i="4"/>
  <c r="FK145" i="4"/>
  <c r="FK146" i="4"/>
  <c r="FK130" i="4"/>
  <c r="FK133" i="4"/>
  <c r="FK149" i="4"/>
  <c r="FK135" i="4"/>
  <c r="FK137" i="4"/>
  <c r="FK140" i="4"/>
  <c r="FK153" i="4"/>
  <c r="FK141" i="4"/>
  <c r="FK142" i="4"/>
  <c r="FK144" i="4"/>
  <c r="FK157" i="4"/>
  <c r="FK148" i="4"/>
  <c r="FK159" i="4"/>
  <c r="FK154" i="4"/>
  <c r="FK155" i="4"/>
  <c r="FK156" i="4"/>
  <c r="FK158" i="4"/>
  <c r="FK160" i="4"/>
  <c r="FK165" i="4"/>
  <c r="FK166" i="4"/>
  <c r="FK167" i="4"/>
  <c r="FK163" i="4"/>
  <c r="FK169" i="4"/>
  <c r="FK164" i="4"/>
  <c r="FK168" i="4"/>
  <c r="FK172" i="4"/>
  <c r="FK171" i="4"/>
  <c r="FK173" i="4"/>
  <c r="FQ9" i="4"/>
  <c r="FK9" i="4"/>
  <c r="FS10" i="4"/>
  <c r="FQ10" i="4" s="1"/>
  <c r="FM39" i="4"/>
  <c r="FK39" i="4" s="1"/>
  <c r="FM45" i="4"/>
  <c r="FK45" i="4" s="1"/>
  <c r="FM33" i="4"/>
  <c r="FK33" i="4" s="1"/>
  <c r="FM48" i="4"/>
  <c r="FK48" i="4" s="1"/>
  <c r="FM23" i="4"/>
  <c r="FK23" i="4" s="1"/>
  <c r="FM17" i="4"/>
  <c r="FK17" i="4" s="1"/>
  <c r="ET167" i="4" l="1"/>
  <c r="ET97" i="4"/>
  <c r="ET41" i="4"/>
  <c r="ET23" i="4"/>
  <c r="ET18" i="4"/>
  <c r="ET44" i="4"/>
  <c r="ET36" i="4"/>
  <c r="ET37" i="4"/>
  <c r="ET47" i="4"/>
  <c r="ET35" i="4"/>
  <c r="ET51" i="4"/>
  <c r="ET24" i="4"/>
  <c r="ET43" i="4"/>
  <c r="ET50" i="4"/>
  <c r="ET28" i="4"/>
  <c r="ET114" i="4"/>
  <c r="ET26" i="4"/>
  <c r="ET147" i="4"/>
  <c r="ET27" i="4"/>
  <c r="ET56" i="4"/>
  <c r="ET112" i="4"/>
  <c r="ET106" i="4"/>
  <c r="ET29" i="4"/>
  <c r="ET52" i="4"/>
  <c r="ET54" i="4"/>
  <c r="ET61" i="4"/>
  <c r="ET95" i="4"/>
  <c r="ET83" i="4"/>
  <c r="ET40" i="4"/>
  <c r="ET151" i="4"/>
  <c r="ET38" i="4"/>
  <c r="ET60" i="4"/>
  <c r="ET132" i="4"/>
  <c r="ET63" i="4"/>
  <c r="ET113" i="4"/>
  <c r="ET66" i="4"/>
  <c r="ET162" i="4"/>
  <c r="ET68" i="4"/>
  <c r="ET34" i="4"/>
  <c r="ET170" i="4"/>
  <c r="ET53" i="4"/>
  <c r="ET85" i="4"/>
  <c r="ET73" i="4"/>
  <c r="ET46" i="4"/>
  <c r="ET39" i="4"/>
  <c r="ET139" i="4"/>
  <c r="ET42" i="4"/>
  <c r="ET77" i="4"/>
  <c r="ET138" i="4"/>
  <c r="ET79" i="4"/>
  <c r="ET58" i="4"/>
  <c r="ET80" i="4"/>
  <c r="ET81" i="4"/>
  <c r="ET70" i="4"/>
  <c r="ET161" i="4"/>
  <c r="ET94" i="4"/>
  <c r="ET143" i="4"/>
  <c r="ET96" i="4"/>
  <c r="ET33" i="4"/>
  <c r="ET150" i="4"/>
  <c r="ET89" i="4"/>
  <c r="ET84" i="4"/>
  <c r="ET91" i="4"/>
  <c r="ET92" i="4"/>
  <c r="ET93" i="4"/>
  <c r="ET103" i="4"/>
  <c r="ET111" i="4"/>
  <c r="ET55" i="4"/>
  <c r="ET57" i="4"/>
  <c r="ET45" i="4"/>
  <c r="ET67" i="4"/>
  <c r="ET82" i="4"/>
  <c r="ET99" i="4"/>
  <c r="ET100" i="4"/>
  <c r="ET102" i="4"/>
  <c r="ET59" i="4"/>
  <c r="ET174" i="4"/>
  <c r="ET108" i="4"/>
  <c r="ET134" i="4"/>
  <c r="ET152" i="4"/>
  <c r="ET107" i="4"/>
  <c r="ET62" i="4"/>
  <c r="ET64" i="4"/>
  <c r="ET65" i="4"/>
  <c r="ET69" i="4"/>
  <c r="ET71" i="4"/>
  <c r="ET72" i="4"/>
  <c r="ET74" i="4"/>
  <c r="ET75" i="4"/>
  <c r="ET76" i="4"/>
  <c r="ET78" i="4"/>
  <c r="ET118" i="4"/>
  <c r="ET119" i="4"/>
  <c r="ET120" i="4"/>
  <c r="ET86" i="4"/>
  <c r="ET87" i="4"/>
  <c r="ET88" i="4"/>
  <c r="ET90" i="4"/>
  <c r="ET125" i="4"/>
  <c r="ET126" i="4"/>
  <c r="ET128" i="4"/>
  <c r="ET98" i="4"/>
  <c r="ET101" i="4"/>
  <c r="ET131" i="4"/>
  <c r="ET104" i="4"/>
  <c r="ET105" i="4"/>
  <c r="ET109" i="4"/>
  <c r="ET110" i="4"/>
  <c r="ET136" i="4"/>
  <c r="ET115" i="4"/>
  <c r="ET116" i="4"/>
  <c r="ET117" i="4"/>
  <c r="ET121" i="4"/>
  <c r="ET122" i="4"/>
  <c r="ET123" i="4"/>
  <c r="ET124" i="4"/>
  <c r="ET127" i="4"/>
  <c r="ET129" i="4"/>
  <c r="ET145" i="4"/>
  <c r="ET146" i="4"/>
  <c r="ET130" i="4"/>
  <c r="ET133" i="4"/>
  <c r="ET149" i="4"/>
  <c r="ET135" i="4"/>
  <c r="ET137" i="4"/>
  <c r="ET140" i="4"/>
  <c r="ET153" i="4"/>
  <c r="ET141" i="4"/>
  <c r="ET142" i="4"/>
  <c r="ET144" i="4"/>
  <c r="ET157" i="4"/>
  <c r="ET148" i="4"/>
  <c r="ET159" i="4"/>
  <c r="ET154" i="4"/>
  <c r="ET155" i="4"/>
  <c r="ET156" i="4"/>
  <c r="ET158" i="4"/>
  <c r="ET160" i="4"/>
  <c r="ET165" i="4"/>
  <c r="ET166" i="4"/>
  <c r="ET163" i="4"/>
  <c r="ET169" i="4"/>
  <c r="ET164" i="4"/>
  <c r="ET168" i="4"/>
  <c r="ET172" i="4"/>
  <c r="ET171" i="4"/>
  <c r="ET173" i="4"/>
  <c r="EZ22" i="4"/>
  <c r="ET22" i="4" s="1"/>
  <c r="EZ49" i="4"/>
  <c r="ET49" i="4" s="1"/>
  <c r="EZ32" i="4"/>
  <c r="ET32" i="4" s="1"/>
  <c r="EZ48" i="4"/>
  <c r="ET48" i="4" s="1"/>
  <c r="EZ30" i="4"/>
  <c r="EZ31" i="4"/>
  <c r="ET31" i="4" s="1"/>
  <c r="EZ10" i="4"/>
  <c r="FJ9" i="4"/>
  <c r="FF21" i="4"/>
  <c r="FF13" i="4"/>
  <c r="FF11" i="4"/>
  <c r="FF9" i="4"/>
  <c r="EV30" i="4"/>
  <c r="EV12" i="4"/>
  <c r="EV10" i="4"/>
  <c r="EV15" i="4"/>
  <c r="EV9" i="4"/>
  <c r="FD21" i="4"/>
  <c r="FD16" i="4"/>
  <c r="FD9" i="4"/>
  <c r="FB16" i="4"/>
  <c r="FB12" i="4"/>
  <c r="FB20" i="4"/>
  <c r="ET20" i="4" s="1"/>
  <c r="FB19" i="4"/>
  <c r="ET19" i="4" s="1"/>
  <c r="FB15" i="4"/>
  <c r="FB13" i="4"/>
  <c r="ET13" i="4" s="1"/>
  <c r="FB11" i="4"/>
  <c r="ET11" i="4" s="1"/>
  <c r="FB9" i="4"/>
  <c r="EX25" i="4"/>
  <c r="ET25" i="4" s="1"/>
  <c r="EX17" i="4"/>
  <c r="ET17" i="4" s="1"/>
  <c r="EX14" i="4"/>
  <c r="ET14" i="4" s="1"/>
  <c r="EX21" i="4"/>
  <c r="ET21" i="4" s="1"/>
  <c r="EX15" i="4"/>
  <c r="EX10" i="4"/>
  <c r="ET16" i="4" l="1"/>
  <c r="ET10" i="4"/>
  <c r="ET12" i="4"/>
  <c r="ET9" i="4"/>
  <c r="ET30" i="4"/>
  <c r="ET15" i="4"/>
  <c r="DX173" i="4"/>
  <c r="DX138" i="4"/>
  <c r="DX56" i="4"/>
  <c r="ED38" i="4"/>
  <c r="ED28" i="4"/>
  <c r="DX28" i="4" s="1"/>
  <c r="ED41" i="4"/>
  <c r="DX41" i="4" s="1"/>
  <c r="ED29" i="4"/>
  <c r="ED24" i="4"/>
  <c r="ED32" i="4"/>
  <c r="DX32" i="4" s="1"/>
  <c r="ED40" i="4"/>
  <c r="DX40" i="4" s="1"/>
  <c r="ED42" i="4"/>
  <c r="DX42" i="4" s="1"/>
  <c r="ED17" i="4"/>
  <c r="ED12" i="4"/>
  <c r="DZ22" i="4"/>
  <c r="DZ33" i="4"/>
  <c r="DZ28" i="4"/>
  <c r="DZ32" i="4"/>
  <c r="DZ29" i="4"/>
  <c r="DX29" i="4" s="1"/>
  <c r="DZ17" i="4"/>
  <c r="DZ26" i="4"/>
  <c r="DX26" i="4" s="1"/>
  <c r="DZ24" i="4"/>
  <c r="DX24" i="4" s="1"/>
  <c r="DZ12" i="4"/>
  <c r="DX12" i="4" s="1"/>
  <c r="DX86" i="4"/>
  <c r="DX174" i="4"/>
  <c r="EF40" i="4"/>
  <c r="EF42" i="4"/>
  <c r="EF46" i="4"/>
  <c r="DX46" i="4" s="1"/>
  <c r="EF39" i="4"/>
  <c r="DX39" i="4" s="1"/>
  <c r="EF17" i="4"/>
  <c r="EF12" i="4"/>
  <c r="EB59" i="4"/>
  <c r="DX59" i="4" s="1"/>
  <c r="EB28" i="4"/>
  <c r="EB29" i="4"/>
  <c r="EB38" i="4"/>
  <c r="DX38" i="4" s="1"/>
  <c r="EB33" i="4"/>
  <c r="DX33" i="4" s="1"/>
  <c r="EB26" i="4"/>
  <c r="EB22" i="4"/>
  <c r="DX22" i="4" s="1"/>
  <c r="EB24" i="4"/>
  <c r="EB17" i="4"/>
  <c r="DX17" i="4" s="1"/>
  <c r="DX14" i="4"/>
  <c r="DX11" i="4"/>
  <c r="DX13" i="4"/>
  <c r="DX18" i="4"/>
  <c r="DX10" i="4"/>
  <c r="DX16" i="4"/>
  <c r="DX44" i="4"/>
  <c r="DX19" i="4"/>
  <c r="DX36" i="4"/>
  <c r="DX15" i="4"/>
  <c r="DX37" i="4"/>
  <c r="DX20" i="4"/>
  <c r="DX21" i="4"/>
  <c r="DX23" i="4"/>
  <c r="DX47" i="4"/>
  <c r="DX35" i="4"/>
  <c r="DX51" i="4"/>
  <c r="DX25" i="4"/>
  <c r="DX43" i="4"/>
  <c r="DX30" i="4"/>
  <c r="DX50" i="4"/>
  <c r="DX114" i="4"/>
  <c r="DX147" i="4"/>
  <c r="DX27" i="4"/>
  <c r="DX31" i="4"/>
  <c r="DX112" i="4"/>
  <c r="DX106" i="4"/>
  <c r="DX49" i="4"/>
  <c r="DX52" i="4"/>
  <c r="DX54" i="4"/>
  <c r="DX61" i="4"/>
  <c r="DX95" i="4"/>
  <c r="DX83" i="4"/>
  <c r="DX151" i="4"/>
  <c r="DX60" i="4"/>
  <c r="DX132" i="4"/>
  <c r="DX63" i="4"/>
  <c r="DX113" i="4"/>
  <c r="DX66" i="4"/>
  <c r="DX162" i="4"/>
  <c r="DX68" i="4"/>
  <c r="DX34" i="4"/>
  <c r="DX170" i="4"/>
  <c r="DX53" i="4"/>
  <c r="DX85" i="4"/>
  <c r="DX73" i="4"/>
  <c r="DX139" i="4"/>
  <c r="DX77" i="4"/>
  <c r="DX79" i="4"/>
  <c r="DX58" i="4"/>
  <c r="DX80" i="4"/>
  <c r="DX48" i="4"/>
  <c r="DX81" i="4"/>
  <c r="DX70" i="4"/>
  <c r="DX161" i="4"/>
  <c r="DX94" i="4"/>
  <c r="DX143" i="4"/>
  <c r="DX96" i="4"/>
  <c r="DX150" i="4"/>
  <c r="DX89" i="4"/>
  <c r="DX84" i="4"/>
  <c r="DX91" i="4"/>
  <c r="DX92" i="4"/>
  <c r="DX93" i="4"/>
  <c r="DX103" i="4"/>
  <c r="DX111" i="4"/>
  <c r="DX55" i="4"/>
  <c r="DX57" i="4"/>
  <c r="DX45" i="4"/>
  <c r="DX67" i="4"/>
  <c r="DX82" i="4"/>
  <c r="DX99" i="4"/>
  <c r="DX100" i="4"/>
  <c r="DX102" i="4"/>
  <c r="DX108" i="4"/>
  <c r="DX134" i="4"/>
  <c r="DX152" i="4"/>
  <c r="DX107" i="4"/>
  <c r="DX62" i="4"/>
  <c r="DX64" i="4"/>
  <c r="DX65" i="4"/>
  <c r="DX69" i="4"/>
  <c r="DX71" i="4"/>
  <c r="DX72" i="4"/>
  <c r="DX74" i="4"/>
  <c r="DX75" i="4"/>
  <c r="DX76" i="4"/>
  <c r="DX78" i="4"/>
  <c r="DX118" i="4"/>
  <c r="DX119" i="4"/>
  <c r="DX120" i="4"/>
  <c r="DX87" i="4"/>
  <c r="DX88" i="4"/>
  <c r="DX90" i="4"/>
  <c r="DX125" i="4"/>
  <c r="DX126" i="4"/>
  <c r="DX97" i="4"/>
  <c r="DX128" i="4"/>
  <c r="DX98" i="4"/>
  <c r="DX101" i="4"/>
  <c r="DX131" i="4"/>
  <c r="DX104" i="4"/>
  <c r="DX105" i="4"/>
  <c r="DX109" i="4"/>
  <c r="DX110" i="4"/>
  <c r="DX136" i="4"/>
  <c r="DX115" i="4"/>
  <c r="DX116" i="4"/>
  <c r="DX117" i="4"/>
  <c r="DX121" i="4"/>
  <c r="DX122" i="4"/>
  <c r="DX123" i="4"/>
  <c r="DX124" i="4"/>
  <c r="DX127" i="4"/>
  <c r="DX129" i="4"/>
  <c r="DX145" i="4"/>
  <c r="DX146" i="4"/>
  <c r="DX130" i="4"/>
  <c r="DX133" i="4"/>
  <c r="DX149" i="4"/>
  <c r="DX135" i="4"/>
  <c r="DX137" i="4"/>
  <c r="DX140" i="4"/>
  <c r="DX153" i="4"/>
  <c r="DX141" i="4"/>
  <c r="DX142" i="4"/>
  <c r="DX144" i="4"/>
  <c r="DX157" i="4"/>
  <c r="DX148" i="4"/>
  <c r="DX159" i="4"/>
  <c r="DX154" i="4"/>
  <c r="DX155" i="4"/>
  <c r="DX156" i="4"/>
  <c r="DX158" i="4"/>
  <c r="DX160" i="4"/>
  <c r="DX165" i="4"/>
  <c r="DX166" i="4"/>
  <c r="DX167" i="4"/>
  <c r="DX163" i="4"/>
  <c r="DX169" i="4"/>
  <c r="DX164" i="4"/>
  <c r="DX168" i="4"/>
  <c r="DX172" i="4"/>
  <c r="DX171" i="4"/>
  <c r="DX9" i="4"/>
  <c r="O121" i="4"/>
  <c r="R121" i="4"/>
  <c r="AC121" i="4"/>
  <c r="AN121" i="4"/>
  <c r="BF121" i="4"/>
  <c r="BQ121" i="4"/>
  <c r="BZ121" i="4"/>
  <c r="DL121" i="4"/>
  <c r="O103" i="4"/>
  <c r="R103" i="4"/>
  <c r="AC103" i="4"/>
  <c r="AN103" i="4"/>
  <c r="BF103" i="4"/>
  <c r="BQ103" i="4"/>
  <c r="BZ103" i="4"/>
  <c r="DL103" i="4"/>
  <c r="O142" i="4"/>
  <c r="R142" i="4"/>
  <c r="AC142" i="4"/>
  <c r="AN142" i="4"/>
  <c r="BF142" i="4"/>
  <c r="BQ142" i="4"/>
  <c r="BZ142" i="4"/>
  <c r="DL142" i="4"/>
  <c r="DL55" i="4"/>
  <c r="BZ55" i="4"/>
  <c r="BQ55" i="4"/>
  <c r="BF55" i="4"/>
  <c r="AN55" i="4"/>
  <c r="AC55" i="4"/>
  <c r="R55" i="4"/>
  <c r="O55" i="4"/>
  <c r="E121" i="4" l="1"/>
  <c r="E103" i="4"/>
  <c r="E142" i="4"/>
  <c r="E55" i="4"/>
  <c r="DL14" i="4"/>
  <c r="DL11" i="4"/>
  <c r="DL13" i="4"/>
  <c r="DL12" i="4"/>
  <c r="DL18" i="4"/>
  <c r="DL10" i="4"/>
  <c r="DL16" i="4"/>
  <c r="DL44" i="4"/>
  <c r="DL19" i="4"/>
  <c r="DL36" i="4"/>
  <c r="DL15" i="4"/>
  <c r="DL37" i="4"/>
  <c r="DL20" i="4"/>
  <c r="DL21" i="4"/>
  <c r="DL22" i="4"/>
  <c r="DL17" i="4"/>
  <c r="DL23" i="4"/>
  <c r="DL47" i="4"/>
  <c r="DL35" i="4"/>
  <c r="DL25" i="4"/>
  <c r="DL51" i="4"/>
  <c r="DL43" i="4"/>
  <c r="DL30" i="4"/>
  <c r="DL50" i="4"/>
  <c r="DL28" i="4"/>
  <c r="DL24" i="4"/>
  <c r="DL147" i="4"/>
  <c r="DL114" i="4"/>
  <c r="DL112" i="4"/>
  <c r="DL26" i="4"/>
  <c r="DL56" i="4"/>
  <c r="DL49" i="4"/>
  <c r="DL106" i="4"/>
  <c r="DL54" i="4"/>
  <c r="DL27" i="4"/>
  <c r="DL31" i="4"/>
  <c r="DL61" i="4"/>
  <c r="DL83" i="4"/>
  <c r="DL95" i="4"/>
  <c r="DL29" i="4"/>
  <c r="DL52" i="4"/>
  <c r="DL60" i="4"/>
  <c r="DL132" i="4"/>
  <c r="DL63" i="4"/>
  <c r="DL113" i="4"/>
  <c r="DL66" i="4"/>
  <c r="DL68" i="4"/>
  <c r="DL151" i="4"/>
  <c r="DL38" i="4"/>
  <c r="DL170" i="4"/>
  <c r="DL41" i="4"/>
  <c r="DL53" i="4"/>
  <c r="DL85" i="4"/>
  <c r="DL73" i="4"/>
  <c r="DL162" i="4"/>
  <c r="DL77" i="4"/>
  <c r="DL79" i="4"/>
  <c r="DL80" i="4"/>
  <c r="DL139" i="4"/>
  <c r="DL48" i="4"/>
  <c r="DL138" i="4"/>
  <c r="DL81" i="4"/>
  <c r="DL94" i="4"/>
  <c r="DL143" i="4"/>
  <c r="DL96" i="4"/>
  <c r="DL150" i="4"/>
  <c r="DL32" i="4"/>
  <c r="DL89" i="4"/>
  <c r="DL40" i="4"/>
  <c r="DL84" i="4"/>
  <c r="DL91" i="4"/>
  <c r="DL92" i="4"/>
  <c r="DL93" i="4"/>
  <c r="DL57" i="4"/>
  <c r="DL45" i="4"/>
  <c r="DL67" i="4"/>
  <c r="DL82" i="4"/>
  <c r="DL99" i="4"/>
  <c r="DL102" i="4"/>
  <c r="DL108" i="4"/>
  <c r="DL134" i="4"/>
  <c r="DL111" i="4"/>
  <c r="DL152" i="4"/>
  <c r="DL58" i="4"/>
  <c r="DL107" i="4"/>
  <c r="DL62" i="4"/>
  <c r="DL64" i="4"/>
  <c r="DL65" i="4"/>
  <c r="DL69" i="4"/>
  <c r="DL70" i="4"/>
  <c r="DL71" i="4"/>
  <c r="DL72" i="4"/>
  <c r="DL74" i="4"/>
  <c r="DL75" i="4"/>
  <c r="DL76" i="4"/>
  <c r="DL78" i="4"/>
  <c r="DL118" i="4"/>
  <c r="DL119" i="4"/>
  <c r="DL120" i="4"/>
  <c r="DL86" i="4"/>
  <c r="DL87" i="4"/>
  <c r="DL88" i="4"/>
  <c r="DL90" i="4"/>
  <c r="DL125" i="4"/>
  <c r="DL126" i="4"/>
  <c r="DL97" i="4"/>
  <c r="DL128" i="4"/>
  <c r="DL98" i="4"/>
  <c r="DL46" i="4"/>
  <c r="DL100" i="4"/>
  <c r="DL101" i="4"/>
  <c r="DL131" i="4"/>
  <c r="DL104" i="4"/>
  <c r="DL105" i="4"/>
  <c r="DL109" i="4"/>
  <c r="DL110" i="4"/>
  <c r="DL136" i="4"/>
  <c r="DL39" i="4"/>
  <c r="DL115" i="4"/>
  <c r="DL116" i="4"/>
  <c r="DL117" i="4"/>
  <c r="DL122" i="4"/>
  <c r="DL123" i="4"/>
  <c r="DL124" i="4"/>
  <c r="DL127" i="4"/>
  <c r="DL129" i="4"/>
  <c r="DL145" i="4"/>
  <c r="DL33" i="4"/>
  <c r="DL146" i="4"/>
  <c r="DL130" i="4"/>
  <c r="DL133" i="4"/>
  <c r="DL149" i="4"/>
  <c r="DL135" i="4"/>
  <c r="DL137" i="4"/>
  <c r="DL140" i="4"/>
  <c r="DL153" i="4"/>
  <c r="DL141" i="4"/>
  <c r="DL144" i="4"/>
  <c r="DL157" i="4"/>
  <c r="DL148" i="4"/>
  <c r="DL159" i="4"/>
  <c r="DL154" i="4"/>
  <c r="DL42" i="4"/>
  <c r="DL155" i="4"/>
  <c r="DL156" i="4"/>
  <c r="DL158" i="4"/>
  <c r="DL160" i="4"/>
  <c r="DL161" i="4"/>
  <c r="DL34" i="4"/>
  <c r="DL165" i="4"/>
  <c r="DL166" i="4"/>
  <c r="DL167" i="4"/>
  <c r="DL163" i="4"/>
  <c r="DL169" i="4"/>
  <c r="DL164" i="4"/>
  <c r="DL168" i="4"/>
  <c r="DL59" i="4"/>
  <c r="DL172" i="4"/>
  <c r="DL171" i="4"/>
  <c r="DL173" i="4"/>
  <c r="DL174" i="4"/>
  <c r="DN9" i="4"/>
  <c r="DL9" i="4" s="1"/>
  <c r="O88" i="4" l="1"/>
  <c r="R88" i="4"/>
  <c r="AC88" i="4"/>
  <c r="AN88" i="4"/>
  <c r="BF88" i="4"/>
  <c r="BQ88" i="4"/>
  <c r="BZ88" i="4"/>
  <c r="BZ105" i="4"/>
  <c r="E105" i="4" s="1"/>
  <c r="BQ105" i="4"/>
  <c r="BF105" i="4"/>
  <c r="AN105" i="4"/>
  <c r="AC105" i="4"/>
  <c r="R105" i="4"/>
  <c r="O105" i="4"/>
  <c r="BZ155" i="4"/>
  <c r="BQ155" i="4"/>
  <c r="BF155" i="4"/>
  <c r="AN155" i="4"/>
  <c r="AC155" i="4"/>
  <c r="R155" i="4"/>
  <c r="O155" i="4"/>
  <c r="BZ67" i="4"/>
  <c r="BQ67" i="4"/>
  <c r="BF67" i="4"/>
  <c r="AN67" i="4"/>
  <c r="AC67" i="4"/>
  <c r="R67" i="4"/>
  <c r="O67" i="4"/>
  <c r="BZ152" i="4"/>
  <c r="BQ152" i="4"/>
  <c r="BF152" i="4"/>
  <c r="AN152" i="4"/>
  <c r="AC152" i="4"/>
  <c r="R152" i="4"/>
  <c r="O152" i="4"/>
  <c r="BZ94" i="4"/>
  <c r="BQ94" i="4"/>
  <c r="BF94" i="4"/>
  <c r="AN94" i="4"/>
  <c r="AC94" i="4"/>
  <c r="R94" i="4"/>
  <c r="O94" i="4"/>
  <c r="O159" i="4"/>
  <c r="R159" i="4"/>
  <c r="AC159" i="4"/>
  <c r="AN159" i="4"/>
  <c r="BF159" i="4"/>
  <c r="BQ159" i="4"/>
  <c r="BZ159" i="4"/>
  <c r="O91" i="4"/>
  <c r="R91" i="4"/>
  <c r="AC91" i="4"/>
  <c r="AN91" i="4"/>
  <c r="BF91" i="4"/>
  <c r="BQ91" i="4"/>
  <c r="BZ91" i="4"/>
  <c r="O146" i="4"/>
  <c r="R146" i="4"/>
  <c r="AC146" i="4"/>
  <c r="AN146" i="4"/>
  <c r="BF146" i="4"/>
  <c r="BQ146" i="4"/>
  <c r="BZ146" i="4"/>
  <c r="O166" i="4"/>
  <c r="R166" i="4"/>
  <c r="AC166" i="4"/>
  <c r="AN166" i="4"/>
  <c r="BF166" i="4"/>
  <c r="BQ166" i="4"/>
  <c r="BZ166" i="4"/>
  <c r="O125" i="4"/>
  <c r="R125" i="4"/>
  <c r="AC125" i="4"/>
  <c r="AN125" i="4"/>
  <c r="BF125" i="4"/>
  <c r="BQ125" i="4"/>
  <c r="BZ125" i="4"/>
  <c r="O63" i="4"/>
  <c r="R63" i="4"/>
  <c r="AC63" i="4"/>
  <c r="AN63" i="4"/>
  <c r="BF63" i="4"/>
  <c r="BQ63" i="4"/>
  <c r="BZ63" i="4"/>
  <c r="O73" i="4"/>
  <c r="R73" i="4"/>
  <c r="AC73" i="4"/>
  <c r="AN73" i="4"/>
  <c r="BF73" i="4"/>
  <c r="BQ73" i="4"/>
  <c r="BZ73" i="4"/>
  <c r="O66" i="4"/>
  <c r="R66" i="4"/>
  <c r="AC66" i="4"/>
  <c r="AN66" i="4"/>
  <c r="BF66" i="4"/>
  <c r="BQ66" i="4"/>
  <c r="BZ66" i="4"/>
  <c r="O89" i="4"/>
  <c r="R89" i="4"/>
  <c r="AC89" i="4"/>
  <c r="AN89" i="4"/>
  <c r="BF89" i="4"/>
  <c r="BQ89" i="4"/>
  <c r="BZ89" i="4"/>
  <c r="O99" i="4"/>
  <c r="R99" i="4"/>
  <c r="AC99" i="4"/>
  <c r="AN99" i="4"/>
  <c r="BF99" i="4"/>
  <c r="BQ99" i="4"/>
  <c r="BZ99" i="4"/>
  <c r="O102" i="4"/>
  <c r="R102" i="4"/>
  <c r="AC102" i="4"/>
  <c r="AN102" i="4"/>
  <c r="BF102" i="4"/>
  <c r="BQ102" i="4"/>
  <c r="BZ102" i="4"/>
  <c r="O172" i="4"/>
  <c r="R172" i="4"/>
  <c r="AC172" i="4"/>
  <c r="AN172" i="4"/>
  <c r="BF172" i="4"/>
  <c r="BQ172" i="4"/>
  <c r="BZ172" i="4"/>
  <c r="O68" i="4"/>
  <c r="R68" i="4"/>
  <c r="AC68" i="4"/>
  <c r="AN68" i="4"/>
  <c r="BF68" i="4"/>
  <c r="BQ68" i="4"/>
  <c r="BZ68" i="4"/>
  <c r="O80" i="4"/>
  <c r="R80" i="4"/>
  <c r="AC80" i="4"/>
  <c r="AN80" i="4"/>
  <c r="BF80" i="4"/>
  <c r="BQ80" i="4"/>
  <c r="BZ80" i="4"/>
  <c r="O92" i="4"/>
  <c r="R92" i="4"/>
  <c r="AC92" i="4"/>
  <c r="AN92" i="4"/>
  <c r="BF92" i="4"/>
  <c r="BQ92" i="4"/>
  <c r="BZ92" i="4"/>
  <c r="O157" i="4"/>
  <c r="R157" i="4"/>
  <c r="AC157" i="4"/>
  <c r="AN157" i="4"/>
  <c r="BF157" i="4"/>
  <c r="BQ157" i="4"/>
  <c r="BZ157" i="4"/>
  <c r="BZ54" i="4"/>
  <c r="BQ54" i="4"/>
  <c r="BF54" i="4"/>
  <c r="AN54" i="4"/>
  <c r="AC54" i="4"/>
  <c r="R54" i="4"/>
  <c r="O54" i="4"/>
  <c r="E102" i="4" l="1"/>
  <c r="E73" i="4"/>
  <c r="E146" i="4"/>
  <c r="E80" i="4"/>
  <c r="E99" i="4"/>
  <c r="E63" i="4"/>
  <c r="E91" i="4"/>
  <c r="E67" i="4"/>
  <c r="E88" i="4"/>
  <c r="E125" i="4"/>
  <c r="E159" i="4"/>
  <c r="E157" i="4"/>
  <c r="E155" i="4"/>
  <c r="E172" i="4"/>
  <c r="E166" i="4"/>
  <c r="E92" i="4"/>
  <c r="E152" i="4"/>
  <c r="E94" i="4"/>
  <c r="E89" i="4"/>
  <c r="E54" i="4"/>
  <c r="E68" i="4"/>
  <c r="E66" i="4"/>
  <c r="BZ13" i="4"/>
  <c r="BZ12" i="4"/>
  <c r="BZ16" i="4"/>
  <c r="BZ15" i="4"/>
  <c r="BZ36" i="4"/>
  <c r="BZ21" i="4"/>
  <c r="BZ22" i="4"/>
  <c r="BZ17" i="4"/>
  <c r="BZ23" i="4"/>
  <c r="BZ44" i="4"/>
  <c r="BZ47" i="4"/>
  <c r="BZ37" i="4"/>
  <c r="BZ35" i="4"/>
  <c r="BZ25" i="4"/>
  <c r="BZ43" i="4"/>
  <c r="BZ30" i="4"/>
  <c r="BZ50" i="4"/>
  <c r="BZ28" i="4"/>
  <c r="BZ24" i="4"/>
  <c r="BZ147" i="4"/>
  <c r="BZ26" i="4"/>
  <c r="BZ49" i="4"/>
  <c r="BZ27" i="4"/>
  <c r="BZ31" i="4"/>
  <c r="BZ29" i="4"/>
  <c r="BZ114" i="4"/>
  <c r="BZ151" i="4"/>
  <c r="BZ38" i="4"/>
  <c r="BZ51" i="4"/>
  <c r="BZ52" i="4"/>
  <c r="BZ41" i="4"/>
  <c r="BZ53" i="4"/>
  <c r="BZ95" i="4"/>
  <c r="BZ162" i="4"/>
  <c r="BZ48" i="4"/>
  <c r="BZ32" i="4"/>
  <c r="BZ56" i="4"/>
  <c r="BZ112" i="4"/>
  <c r="BZ40" i="4"/>
  <c r="BZ84" i="4"/>
  <c r="BZ57" i="4"/>
  <c r="BZ45" i="4"/>
  <c r="BZ108" i="4"/>
  <c r="BZ134" i="4"/>
  <c r="BZ58" i="4"/>
  <c r="BZ107" i="4"/>
  <c r="BZ61" i="4"/>
  <c r="BZ62" i="4"/>
  <c r="BZ64" i="4"/>
  <c r="BZ65" i="4"/>
  <c r="BZ69" i="4"/>
  <c r="BZ70" i="4"/>
  <c r="BZ71" i="4"/>
  <c r="BZ72" i="4"/>
  <c r="BZ74" i="4"/>
  <c r="BZ75" i="4"/>
  <c r="BZ76" i="4"/>
  <c r="BZ78" i="4"/>
  <c r="BZ118" i="4"/>
  <c r="BZ82" i="4"/>
  <c r="BZ83" i="4"/>
  <c r="BZ119" i="4"/>
  <c r="BZ85" i="4"/>
  <c r="BZ120" i="4"/>
  <c r="BZ86" i="4"/>
  <c r="BZ87" i="4"/>
  <c r="BZ90" i="4"/>
  <c r="BZ126" i="4"/>
  <c r="BZ96" i="4"/>
  <c r="BZ97" i="4"/>
  <c r="BZ128" i="4"/>
  <c r="BZ98" i="4"/>
  <c r="BZ46" i="4"/>
  <c r="BZ81" i="4"/>
  <c r="BZ100" i="4"/>
  <c r="BZ101" i="4"/>
  <c r="BZ131" i="4"/>
  <c r="BZ104" i="4"/>
  <c r="BZ106" i="4"/>
  <c r="BZ77" i="4"/>
  <c r="BZ109" i="4"/>
  <c r="BZ110" i="4"/>
  <c r="BZ111" i="4"/>
  <c r="BZ136" i="4"/>
  <c r="BZ39" i="4"/>
  <c r="BZ113" i="4"/>
  <c r="BZ60" i="4"/>
  <c r="BZ115" i="4"/>
  <c r="BZ116" i="4"/>
  <c r="BZ117" i="4"/>
  <c r="BZ122" i="4"/>
  <c r="BZ123" i="4"/>
  <c r="BZ124" i="4"/>
  <c r="BZ127" i="4"/>
  <c r="BZ129" i="4"/>
  <c r="BZ145" i="4"/>
  <c r="BZ33" i="4"/>
  <c r="BZ130" i="4"/>
  <c r="BZ132" i="4"/>
  <c r="BZ93" i="4"/>
  <c r="BZ133" i="4"/>
  <c r="BZ79" i="4"/>
  <c r="BZ149" i="4"/>
  <c r="BZ135" i="4"/>
  <c r="BZ137" i="4"/>
  <c r="BZ138" i="4"/>
  <c r="BZ139" i="4"/>
  <c r="BZ140" i="4"/>
  <c r="BZ153" i="4"/>
  <c r="BZ141" i="4"/>
  <c r="BZ143" i="4"/>
  <c r="BZ144" i="4"/>
  <c r="BZ148" i="4"/>
  <c r="BZ150" i="4"/>
  <c r="BZ154" i="4"/>
  <c r="BZ42" i="4"/>
  <c r="BZ156" i="4"/>
  <c r="BZ158" i="4"/>
  <c r="BZ160" i="4"/>
  <c r="BZ161" i="4"/>
  <c r="BZ34" i="4"/>
  <c r="BZ165" i="4"/>
  <c r="BZ167" i="4"/>
  <c r="BZ163" i="4"/>
  <c r="BZ169" i="4"/>
  <c r="BZ164" i="4"/>
  <c r="BZ168" i="4"/>
  <c r="BZ59" i="4"/>
  <c r="BZ170" i="4"/>
  <c r="BZ171" i="4"/>
  <c r="BZ173" i="4"/>
  <c r="BZ174" i="4"/>
  <c r="CJ20" i="4"/>
  <c r="BZ20" i="4" s="1"/>
  <c r="CJ19" i="4"/>
  <c r="BZ19" i="4" s="1"/>
  <c r="CJ18" i="4"/>
  <c r="BZ18" i="4" s="1"/>
  <c r="CJ14" i="4"/>
  <c r="BZ14" i="4" s="1"/>
  <c r="CH11" i="4"/>
  <c r="CH9" i="4"/>
  <c r="CF11" i="4"/>
  <c r="CF9" i="4"/>
  <c r="CD10" i="4"/>
  <c r="BZ10" i="4" s="1"/>
  <c r="CB9" i="4"/>
  <c r="BZ9" i="4" l="1"/>
  <c r="BZ11" i="4"/>
  <c r="BQ174" i="4"/>
  <c r="BQ59" i="4"/>
  <c r="BQ38" i="4"/>
  <c r="BQ28" i="4"/>
  <c r="BQ11" i="4"/>
  <c r="BQ15" i="4"/>
  <c r="BQ21" i="4"/>
  <c r="BQ44" i="4"/>
  <c r="BQ47" i="4"/>
  <c r="BQ35" i="4"/>
  <c r="BQ43" i="4"/>
  <c r="BQ30" i="4"/>
  <c r="BQ147" i="4"/>
  <c r="BQ49" i="4"/>
  <c r="BQ27" i="4"/>
  <c r="BQ114" i="4"/>
  <c r="BQ151" i="4"/>
  <c r="BQ51" i="4"/>
  <c r="BQ52" i="4"/>
  <c r="BQ41" i="4"/>
  <c r="BQ53" i="4"/>
  <c r="BQ95" i="4"/>
  <c r="BQ162" i="4"/>
  <c r="BQ48" i="4"/>
  <c r="BQ32" i="4"/>
  <c r="BQ56" i="4"/>
  <c r="BQ112" i="4"/>
  <c r="BQ40" i="4"/>
  <c r="BQ84" i="4"/>
  <c r="BQ57" i="4"/>
  <c r="BQ45" i="4"/>
  <c r="BQ108" i="4"/>
  <c r="BQ134" i="4"/>
  <c r="BQ58" i="4"/>
  <c r="BQ107" i="4"/>
  <c r="BQ61" i="4"/>
  <c r="BQ62" i="4"/>
  <c r="BQ64" i="4"/>
  <c r="BQ65" i="4"/>
  <c r="BQ69" i="4"/>
  <c r="BQ70" i="4"/>
  <c r="BQ71" i="4"/>
  <c r="BQ72" i="4"/>
  <c r="BQ74" i="4"/>
  <c r="BQ75" i="4"/>
  <c r="BQ76" i="4"/>
  <c r="BQ78" i="4"/>
  <c r="BQ118" i="4"/>
  <c r="BQ82" i="4"/>
  <c r="BQ83" i="4"/>
  <c r="BQ119" i="4"/>
  <c r="BQ85" i="4"/>
  <c r="BQ120" i="4"/>
  <c r="BQ86" i="4"/>
  <c r="BQ87" i="4"/>
  <c r="BQ90" i="4"/>
  <c r="BQ126" i="4"/>
  <c r="BQ96" i="4"/>
  <c r="BQ97" i="4"/>
  <c r="BQ128" i="4"/>
  <c r="BQ98" i="4"/>
  <c r="BQ46" i="4"/>
  <c r="BQ81" i="4"/>
  <c r="BQ100" i="4"/>
  <c r="BQ101" i="4"/>
  <c r="BQ131" i="4"/>
  <c r="BQ104" i="4"/>
  <c r="BQ106" i="4"/>
  <c r="BQ77" i="4"/>
  <c r="BQ109" i="4"/>
  <c r="BQ110" i="4"/>
  <c r="BQ111" i="4"/>
  <c r="BQ136" i="4"/>
  <c r="BQ39" i="4"/>
  <c r="BQ113" i="4"/>
  <c r="BQ60" i="4"/>
  <c r="BQ115" i="4"/>
  <c r="BQ116" i="4"/>
  <c r="BQ117" i="4"/>
  <c r="BQ122" i="4"/>
  <c r="BQ123" i="4"/>
  <c r="BQ124" i="4"/>
  <c r="BQ127" i="4"/>
  <c r="BQ129" i="4"/>
  <c r="BQ145" i="4"/>
  <c r="BQ33" i="4"/>
  <c r="BQ130" i="4"/>
  <c r="BQ132" i="4"/>
  <c r="BQ93" i="4"/>
  <c r="BQ133" i="4"/>
  <c r="BQ79" i="4"/>
  <c r="BQ149" i="4"/>
  <c r="BQ135" i="4"/>
  <c r="BQ137" i="4"/>
  <c r="BQ138" i="4"/>
  <c r="BQ139" i="4"/>
  <c r="BQ140" i="4"/>
  <c r="BQ153" i="4"/>
  <c r="BQ141" i="4"/>
  <c r="BQ143" i="4"/>
  <c r="BQ144" i="4"/>
  <c r="BQ148" i="4"/>
  <c r="BQ150" i="4"/>
  <c r="BQ154" i="4"/>
  <c r="BQ42" i="4"/>
  <c r="BQ156" i="4"/>
  <c r="BQ158" i="4"/>
  <c r="BQ160" i="4"/>
  <c r="BQ161" i="4"/>
  <c r="BQ34" i="4"/>
  <c r="BQ165" i="4"/>
  <c r="BQ167" i="4"/>
  <c r="BQ163" i="4"/>
  <c r="BQ169" i="4"/>
  <c r="BQ164" i="4"/>
  <c r="BQ168" i="4"/>
  <c r="BQ170" i="4"/>
  <c r="BQ171" i="4"/>
  <c r="BQ173" i="4"/>
  <c r="BQ9" i="4"/>
  <c r="BW50" i="4"/>
  <c r="BW25" i="4"/>
  <c r="BW29" i="4"/>
  <c r="BW18" i="4"/>
  <c r="BW12" i="4"/>
  <c r="BW17" i="4"/>
  <c r="BW24" i="4"/>
  <c r="BW20" i="4"/>
  <c r="BW37" i="4"/>
  <c r="BW36" i="4"/>
  <c r="BW14" i="4"/>
  <c r="BW13" i="4"/>
  <c r="BS24" i="4"/>
  <c r="BS25" i="4"/>
  <c r="BS18" i="4"/>
  <c r="BS26" i="4"/>
  <c r="BQ26" i="4" s="1"/>
  <c r="BS19" i="4"/>
  <c r="BQ19" i="4" s="1"/>
  <c r="BS13" i="4"/>
  <c r="BS12" i="4"/>
  <c r="BS14" i="4"/>
  <c r="BS16" i="4"/>
  <c r="BU31" i="4"/>
  <c r="BQ31" i="4" s="1"/>
  <c r="BU50" i="4"/>
  <c r="BQ50" i="4" s="1"/>
  <c r="BU23" i="4"/>
  <c r="BU17" i="4"/>
  <c r="BU20" i="4"/>
  <c r="BU16" i="4"/>
  <c r="BU10" i="4"/>
  <c r="BQ10" i="4" s="1"/>
  <c r="BU18" i="4"/>
  <c r="BU12" i="4"/>
  <c r="BY29" i="4"/>
  <c r="BY18" i="4"/>
  <c r="BY17" i="4"/>
  <c r="BY12" i="4"/>
  <c r="BY36" i="4"/>
  <c r="BY37" i="4"/>
  <c r="BY24" i="4"/>
  <c r="BY20" i="4"/>
  <c r="BY23" i="4"/>
  <c r="BY22" i="4"/>
  <c r="BQ22" i="4" s="1"/>
  <c r="BY13" i="4"/>
  <c r="BY14" i="4"/>
  <c r="BQ36" i="4" l="1"/>
  <c r="BQ17" i="4"/>
  <c r="BQ14" i="4"/>
  <c r="BQ23" i="4"/>
  <c r="BQ29" i="4"/>
  <c r="BQ25" i="4"/>
  <c r="BQ16" i="4"/>
  <c r="BQ24" i="4"/>
  <c r="BQ18" i="4"/>
  <c r="BQ12" i="4"/>
  <c r="BQ13" i="4"/>
  <c r="BQ37" i="4"/>
  <c r="BQ20" i="4"/>
  <c r="BF170" i="4"/>
  <c r="BF167" i="4"/>
  <c r="BF97" i="4"/>
  <c r="BF84" i="4"/>
  <c r="BF32" i="4"/>
  <c r="BF53" i="4"/>
  <c r="BF26" i="4"/>
  <c r="BF44" i="4"/>
  <c r="BF47" i="4"/>
  <c r="BF36" i="4"/>
  <c r="BF35" i="4"/>
  <c r="BF37" i="4"/>
  <c r="BF43" i="4"/>
  <c r="BF50" i="4"/>
  <c r="BF147" i="4"/>
  <c r="BF49" i="4"/>
  <c r="BF114" i="4"/>
  <c r="BF151" i="4"/>
  <c r="BF51" i="4"/>
  <c r="BF52" i="4"/>
  <c r="BF41" i="4"/>
  <c r="BF95" i="4"/>
  <c r="BF162" i="4"/>
  <c r="BF24" i="4"/>
  <c r="BF56" i="4"/>
  <c r="BF112" i="4"/>
  <c r="BF40" i="4"/>
  <c r="BF29" i="4"/>
  <c r="BF45" i="4"/>
  <c r="BF108" i="4"/>
  <c r="BF134" i="4"/>
  <c r="BF58" i="4"/>
  <c r="BF107" i="4"/>
  <c r="BF61" i="4"/>
  <c r="BF62" i="4"/>
  <c r="BF64" i="4"/>
  <c r="BF65" i="4"/>
  <c r="BF69" i="4"/>
  <c r="BF70" i="4"/>
  <c r="BF71" i="4"/>
  <c r="BF72" i="4"/>
  <c r="BF74" i="4"/>
  <c r="BF75" i="4"/>
  <c r="BF76" i="4"/>
  <c r="BF78" i="4"/>
  <c r="BF118" i="4"/>
  <c r="BF82" i="4"/>
  <c r="BF83" i="4"/>
  <c r="BF119" i="4"/>
  <c r="BF85" i="4"/>
  <c r="BF120" i="4"/>
  <c r="BF86" i="4"/>
  <c r="BF87" i="4"/>
  <c r="BF90" i="4"/>
  <c r="BF126" i="4"/>
  <c r="BF96" i="4"/>
  <c r="BF128" i="4"/>
  <c r="BF98" i="4"/>
  <c r="BF46" i="4"/>
  <c r="BF81" i="4"/>
  <c r="BF100" i="4"/>
  <c r="BF101" i="4"/>
  <c r="BF131" i="4"/>
  <c r="BF104" i="4"/>
  <c r="BF106" i="4"/>
  <c r="BF77" i="4"/>
  <c r="BF109" i="4"/>
  <c r="BF110" i="4"/>
  <c r="BF111" i="4"/>
  <c r="BF136" i="4"/>
  <c r="BF39" i="4"/>
  <c r="BF113" i="4"/>
  <c r="BF60" i="4"/>
  <c r="BF115" i="4"/>
  <c r="BF116" i="4"/>
  <c r="BF117" i="4"/>
  <c r="BF122" i="4"/>
  <c r="BF123" i="4"/>
  <c r="BF124" i="4"/>
  <c r="BF127" i="4"/>
  <c r="BF129" i="4"/>
  <c r="BF145" i="4"/>
  <c r="BF33" i="4"/>
  <c r="BF130" i="4"/>
  <c r="BF132" i="4"/>
  <c r="BF93" i="4"/>
  <c r="BF133" i="4"/>
  <c r="BF79" i="4"/>
  <c r="BF149" i="4"/>
  <c r="BF135" i="4"/>
  <c r="BF137" i="4"/>
  <c r="BF138" i="4"/>
  <c r="BF139" i="4"/>
  <c r="BF140" i="4"/>
  <c r="BF153" i="4"/>
  <c r="BF141" i="4"/>
  <c r="BF143" i="4"/>
  <c r="BF144" i="4"/>
  <c r="BF148" i="4"/>
  <c r="BF150" i="4"/>
  <c r="BF154" i="4"/>
  <c r="BF42" i="4"/>
  <c r="BF156" i="4"/>
  <c r="BF158" i="4"/>
  <c r="BF160" i="4"/>
  <c r="BF161" i="4"/>
  <c r="BF34" i="4"/>
  <c r="BF165" i="4"/>
  <c r="BF163" i="4"/>
  <c r="BF169" i="4"/>
  <c r="BF164" i="4"/>
  <c r="BF168" i="4"/>
  <c r="BF59" i="4"/>
  <c r="BF171" i="4"/>
  <c r="BF173" i="4"/>
  <c r="BF174" i="4"/>
  <c r="BL57" i="4"/>
  <c r="BF57" i="4" s="1"/>
  <c r="BL38" i="4"/>
  <c r="BF38" i="4" s="1"/>
  <c r="BL48" i="4"/>
  <c r="BF48" i="4" s="1"/>
  <c r="BL31" i="4"/>
  <c r="BF31" i="4" s="1"/>
  <c r="BL22" i="4"/>
  <c r="BL30" i="4"/>
  <c r="BL21" i="4"/>
  <c r="BL27" i="4"/>
  <c r="BF27" i="4" s="1"/>
  <c r="BL10" i="4"/>
  <c r="BJ18" i="4"/>
  <c r="BJ16" i="4"/>
  <c r="BJ21" i="4"/>
  <c r="BJ23" i="4"/>
  <c r="BF23" i="4" s="1"/>
  <c r="BJ17" i="4"/>
  <c r="BF17" i="4" s="1"/>
  <c r="BJ15" i="4"/>
  <c r="BJ13" i="4"/>
  <c r="BJ11" i="4"/>
  <c r="BJ10" i="4"/>
  <c r="BN14" i="4"/>
  <c r="BN18" i="4"/>
  <c r="BN19" i="4"/>
  <c r="BN20" i="4"/>
  <c r="BN21" i="4"/>
  <c r="BN13" i="4"/>
  <c r="BN11" i="4"/>
  <c r="BN9" i="4"/>
  <c r="BP25" i="4"/>
  <c r="BF25" i="4" s="1"/>
  <c r="BP28" i="4"/>
  <c r="BF28" i="4" s="1"/>
  <c r="BP22" i="4"/>
  <c r="BP15" i="4"/>
  <c r="BP19" i="4"/>
  <c r="BP20" i="4"/>
  <c r="BP14" i="4"/>
  <c r="BP18" i="4"/>
  <c r="BP21" i="4"/>
  <c r="BP13" i="4"/>
  <c r="BP11" i="4"/>
  <c r="BP9" i="4"/>
  <c r="BH14" i="4"/>
  <c r="BH21" i="4"/>
  <c r="BH16" i="4"/>
  <c r="BH12" i="4"/>
  <c r="BF12" i="4" s="1"/>
  <c r="BH10" i="4"/>
  <c r="BH30" i="4"/>
  <c r="BH13" i="4"/>
  <c r="BH15" i="4"/>
  <c r="BH9" i="4"/>
  <c r="BF18" i="4" l="1"/>
  <c r="BF10" i="4"/>
  <c r="BF16" i="4"/>
  <c r="BF15" i="4"/>
  <c r="BF21" i="4"/>
  <c r="BF20" i="4"/>
  <c r="BF14" i="4"/>
  <c r="BF19" i="4"/>
  <c r="BF9" i="4"/>
  <c r="BF13" i="4"/>
  <c r="BF22" i="4"/>
  <c r="BF30" i="4"/>
  <c r="BF11" i="4"/>
  <c r="O162" i="4"/>
  <c r="R162" i="4"/>
  <c r="AC162" i="4"/>
  <c r="AN162" i="4"/>
  <c r="AN174" i="4"/>
  <c r="AN173" i="4"/>
  <c r="AN42" i="4"/>
  <c r="AN138" i="4"/>
  <c r="AN33" i="4"/>
  <c r="AV24" i="4"/>
  <c r="AN24" i="4" s="1"/>
  <c r="AV20" i="4"/>
  <c r="AV19" i="4"/>
  <c r="AV28" i="4"/>
  <c r="AV16" i="4"/>
  <c r="AV12" i="4"/>
  <c r="AV17" i="4"/>
  <c r="AV25" i="4"/>
  <c r="AV22" i="4"/>
  <c r="AN22" i="4" s="1"/>
  <c r="AV23" i="4"/>
  <c r="AV14" i="4"/>
  <c r="AV18" i="4"/>
  <c r="AT32" i="4"/>
  <c r="AN32" i="4" s="1"/>
  <c r="AT53" i="4"/>
  <c r="AN53" i="4" s="1"/>
  <c r="AT17" i="4"/>
  <c r="AT25" i="4"/>
  <c r="AT16" i="4"/>
  <c r="AT12" i="4"/>
  <c r="AT14" i="4"/>
  <c r="AT18" i="4"/>
  <c r="AT19" i="4"/>
  <c r="AT20" i="4"/>
  <c r="AP28" i="4"/>
  <c r="AP26" i="4"/>
  <c r="AN26" i="4" s="1"/>
  <c r="AP18" i="4"/>
  <c r="AP20" i="4"/>
  <c r="AP17" i="4"/>
  <c r="AP14" i="4"/>
  <c r="AP16" i="4"/>
  <c r="AP19" i="4"/>
  <c r="AP12" i="4"/>
  <c r="AR16" i="4"/>
  <c r="AR18" i="4"/>
  <c r="AR23" i="4"/>
  <c r="AN23" i="4" s="1"/>
  <c r="AR19" i="4"/>
  <c r="AR28" i="4"/>
  <c r="AR17" i="4"/>
  <c r="AR25" i="4"/>
  <c r="AR14" i="4"/>
  <c r="AR12" i="4"/>
  <c r="AN11" i="4"/>
  <c r="AN35" i="4"/>
  <c r="AN15" i="4"/>
  <c r="AN10" i="4"/>
  <c r="AN13" i="4"/>
  <c r="AN21" i="4"/>
  <c r="AN44" i="4"/>
  <c r="AN43" i="4"/>
  <c r="AN47" i="4"/>
  <c r="AN30" i="4"/>
  <c r="AN36" i="4"/>
  <c r="AN38" i="4"/>
  <c r="AN29" i="4"/>
  <c r="AN147" i="4"/>
  <c r="AN37" i="4"/>
  <c r="AN31" i="4"/>
  <c r="AN50" i="4"/>
  <c r="AN56" i="4"/>
  <c r="AN45" i="4"/>
  <c r="AN49" i="4"/>
  <c r="AN58" i="4"/>
  <c r="AN107" i="4"/>
  <c r="AN61" i="4"/>
  <c r="AN62" i="4"/>
  <c r="AN64" i="4"/>
  <c r="AN65" i="4"/>
  <c r="AN69" i="4"/>
  <c r="AN70" i="4"/>
  <c r="AN71" i="4"/>
  <c r="AN72" i="4"/>
  <c r="AN74" i="4"/>
  <c r="AN75" i="4"/>
  <c r="AN76" i="4"/>
  <c r="AN78" i="4"/>
  <c r="AN118" i="4"/>
  <c r="AN82" i="4"/>
  <c r="AN83" i="4"/>
  <c r="AN119" i="4"/>
  <c r="AN84" i="4"/>
  <c r="AN85" i="4"/>
  <c r="AN120" i="4"/>
  <c r="AN86" i="4"/>
  <c r="AN87" i="4"/>
  <c r="AN90" i="4"/>
  <c r="AN126" i="4"/>
  <c r="AN95" i="4"/>
  <c r="AN96" i="4"/>
  <c r="AN97" i="4"/>
  <c r="AN128" i="4"/>
  <c r="AN98" i="4"/>
  <c r="AN46" i="4"/>
  <c r="AN81" i="4"/>
  <c r="AN100" i="4"/>
  <c r="AN101" i="4"/>
  <c r="AN131" i="4"/>
  <c r="AN104" i="4"/>
  <c r="AN106" i="4"/>
  <c r="AN108" i="4"/>
  <c r="AN77" i="4"/>
  <c r="AN109" i="4"/>
  <c r="AN110" i="4"/>
  <c r="AN111" i="4"/>
  <c r="AN136" i="4"/>
  <c r="AN112" i="4"/>
  <c r="AN39" i="4"/>
  <c r="AN113" i="4"/>
  <c r="AN114" i="4"/>
  <c r="AN60" i="4"/>
  <c r="AN115" i="4"/>
  <c r="AN116" i="4"/>
  <c r="AN117" i="4"/>
  <c r="AN122" i="4"/>
  <c r="AN123" i="4"/>
  <c r="AN51" i="4"/>
  <c r="AN124" i="4"/>
  <c r="AN127" i="4"/>
  <c r="AN129" i="4"/>
  <c r="AN145" i="4"/>
  <c r="AN52" i="4"/>
  <c r="AN130" i="4"/>
  <c r="AN48" i="4"/>
  <c r="AN132" i="4"/>
  <c r="AN93" i="4"/>
  <c r="AN133" i="4"/>
  <c r="AN134" i="4"/>
  <c r="AN79" i="4"/>
  <c r="AN149" i="4"/>
  <c r="AN135" i="4"/>
  <c r="AN137" i="4"/>
  <c r="AN139" i="4"/>
  <c r="AN140" i="4"/>
  <c r="AN153" i="4"/>
  <c r="AN141" i="4"/>
  <c r="AN143" i="4"/>
  <c r="AN144" i="4"/>
  <c r="AN148" i="4"/>
  <c r="AN150" i="4"/>
  <c r="AN151" i="4"/>
  <c r="AN57" i="4"/>
  <c r="AN154" i="4"/>
  <c r="AN41" i="4"/>
  <c r="AN156" i="4"/>
  <c r="AN158" i="4"/>
  <c r="AN160" i="4"/>
  <c r="AN161" i="4"/>
  <c r="AN34" i="4"/>
  <c r="AN27" i="4"/>
  <c r="AN165" i="4"/>
  <c r="AN167" i="4"/>
  <c r="AN163" i="4"/>
  <c r="AN40" i="4"/>
  <c r="AN169" i="4"/>
  <c r="AN164" i="4"/>
  <c r="AN168" i="4"/>
  <c r="AN59" i="4"/>
  <c r="AN170" i="4"/>
  <c r="AN171" i="4"/>
  <c r="AN9" i="4"/>
  <c r="AC35" i="4"/>
  <c r="AC15" i="4"/>
  <c r="AC21" i="4"/>
  <c r="AC18" i="4"/>
  <c r="AC12" i="4"/>
  <c r="AC19" i="4"/>
  <c r="AC16" i="4"/>
  <c r="AC22" i="4"/>
  <c r="AC14" i="4"/>
  <c r="AC44" i="4"/>
  <c r="AC17" i="4"/>
  <c r="AC43" i="4"/>
  <c r="AC47" i="4"/>
  <c r="AC30" i="4"/>
  <c r="AC36" i="4"/>
  <c r="AC23" i="4"/>
  <c r="AC20" i="4"/>
  <c r="AC26" i="4"/>
  <c r="AC28" i="4"/>
  <c r="AC38" i="4"/>
  <c r="AC29" i="4"/>
  <c r="AC147" i="4"/>
  <c r="AC37" i="4"/>
  <c r="AC31" i="4"/>
  <c r="AC50" i="4"/>
  <c r="AC56" i="4"/>
  <c r="AC45" i="4"/>
  <c r="AC49" i="4"/>
  <c r="AC58" i="4"/>
  <c r="AC107" i="4"/>
  <c r="AC61" i="4"/>
  <c r="AC62" i="4"/>
  <c r="AC64" i="4"/>
  <c r="AC65" i="4"/>
  <c r="AC69" i="4"/>
  <c r="AC70" i="4"/>
  <c r="AC71" i="4"/>
  <c r="AC72" i="4"/>
  <c r="AC74" i="4"/>
  <c r="AC75" i="4"/>
  <c r="AC76" i="4"/>
  <c r="AC78" i="4"/>
  <c r="AC118" i="4"/>
  <c r="AC82" i="4"/>
  <c r="AC83" i="4"/>
  <c r="AC119" i="4"/>
  <c r="AC84" i="4"/>
  <c r="AC85" i="4"/>
  <c r="AC120" i="4"/>
  <c r="AC86" i="4"/>
  <c r="AC87" i="4"/>
  <c r="AC90" i="4"/>
  <c r="AC126" i="4"/>
  <c r="AC95" i="4"/>
  <c r="AC96" i="4"/>
  <c r="AC97" i="4"/>
  <c r="AC128" i="4"/>
  <c r="AC98" i="4"/>
  <c r="AC46" i="4"/>
  <c r="AC81" i="4"/>
  <c r="AC100" i="4"/>
  <c r="AC101" i="4"/>
  <c r="AC131" i="4"/>
  <c r="AC104" i="4"/>
  <c r="AC106" i="4"/>
  <c r="AC108" i="4"/>
  <c r="AC77" i="4"/>
  <c r="AC109" i="4"/>
  <c r="AC110" i="4"/>
  <c r="AC111" i="4"/>
  <c r="AC136" i="4"/>
  <c r="AC112" i="4"/>
  <c r="AC39" i="4"/>
  <c r="AC113" i="4"/>
  <c r="AC114" i="4"/>
  <c r="AC60" i="4"/>
  <c r="AC115" i="4"/>
  <c r="AC116" i="4"/>
  <c r="AC117" i="4"/>
  <c r="AC122" i="4"/>
  <c r="AC123" i="4"/>
  <c r="AC51" i="4"/>
  <c r="AC25" i="4"/>
  <c r="AC53" i="4"/>
  <c r="AC124" i="4"/>
  <c r="AC127" i="4"/>
  <c r="AC129" i="4"/>
  <c r="AC145" i="4"/>
  <c r="AC33" i="4"/>
  <c r="AC52" i="4"/>
  <c r="AC130" i="4"/>
  <c r="AC48" i="4"/>
  <c r="AC132" i="4"/>
  <c r="AC93" i="4"/>
  <c r="AC133" i="4"/>
  <c r="AC134" i="4"/>
  <c r="AC79" i="4"/>
  <c r="AC149" i="4"/>
  <c r="AC135" i="4"/>
  <c r="AC137" i="4"/>
  <c r="AC138" i="4"/>
  <c r="AC139" i="4"/>
  <c r="AC140" i="4"/>
  <c r="AC153" i="4"/>
  <c r="AC141" i="4"/>
  <c r="AC143" i="4"/>
  <c r="AC144" i="4"/>
  <c r="AC148" i="4"/>
  <c r="AC150" i="4"/>
  <c r="AC151" i="4"/>
  <c r="AC57" i="4"/>
  <c r="AC154" i="4"/>
  <c r="AC42" i="4"/>
  <c r="AC41" i="4"/>
  <c r="AC156" i="4"/>
  <c r="AC158" i="4"/>
  <c r="AC160" i="4"/>
  <c r="AC161" i="4"/>
  <c r="AC34" i="4"/>
  <c r="AC27" i="4"/>
  <c r="AC165" i="4"/>
  <c r="AC167" i="4"/>
  <c r="AC163" i="4"/>
  <c r="AC40" i="4"/>
  <c r="AC32" i="4"/>
  <c r="AC169" i="4"/>
  <c r="AC164" i="4"/>
  <c r="AC168" i="4"/>
  <c r="AC59" i="4"/>
  <c r="AC170" i="4"/>
  <c r="AC171" i="4"/>
  <c r="AC173" i="4"/>
  <c r="AC174" i="4"/>
  <c r="AC24" i="4"/>
  <c r="AM13" i="4"/>
  <c r="AC13" i="4" s="1"/>
  <c r="AM11" i="4"/>
  <c r="AM9" i="4"/>
  <c r="AM10" i="4"/>
  <c r="AG10" i="4"/>
  <c r="AI11" i="4"/>
  <c r="AI9" i="4"/>
  <c r="AK11" i="4"/>
  <c r="AK9" i="4"/>
  <c r="AE9" i="4"/>
  <c r="AN17" i="4" l="1"/>
  <c r="E162" i="4"/>
  <c r="AN16" i="4"/>
  <c r="AN25" i="4"/>
  <c r="AN18" i="4"/>
  <c r="AN28" i="4"/>
  <c r="AN19" i="4"/>
  <c r="AN12" i="4"/>
  <c r="AN14" i="4"/>
  <c r="AC11" i="4"/>
  <c r="AN20" i="4"/>
  <c r="AC10" i="4"/>
  <c r="AC9" i="4"/>
  <c r="R42" i="4"/>
  <c r="R49" i="4"/>
  <c r="AB45" i="4"/>
  <c r="AB29" i="4"/>
  <c r="R29" i="4" s="1"/>
  <c r="AB38" i="4"/>
  <c r="AB22" i="4"/>
  <c r="AB23" i="4"/>
  <c r="R23" i="4" s="1"/>
  <c r="AB43" i="4"/>
  <c r="R43" i="4" s="1"/>
  <c r="AB17" i="4"/>
  <c r="AB35" i="4"/>
  <c r="AB10" i="4"/>
  <c r="X20" i="4"/>
  <c r="X30" i="4"/>
  <c r="X15" i="4"/>
  <c r="X22" i="4"/>
  <c r="X14" i="4"/>
  <c r="X18" i="4"/>
  <c r="X13" i="4"/>
  <c r="X12" i="4"/>
  <c r="X19" i="4"/>
  <c r="X21" i="4"/>
  <c r="X9" i="4"/>
  <c r="X11" i="4"/>
  <c r="V44" i="4"/>
  <c r="V16" i="4"/>
  <c r="V14" i="4"/>
  <c r="V13" i="4"/>
  <c r="V15" i="4"/>
  <c r="V21" i="4"/>
  <c r="V11" i="4"/>
  <c r="V10" i="4"/>
  <c r="V9" i="4"/>
  <c r="Z26" i="4"/>
  <c r="R26" i="4" s="1"/>
  <c r="Z20" i="4"/>
  <c r="Z19" i="4"/>
  <c r="Z28" i="4"/>
  <c r="Z13" i="4"/>
  <c r="Z12" i="4"/>
  <c r="Z44" i="4"/>
  <c r="Z47" i="4"/>
  <c r="Z35" i="4"/>
  <c r="Z16" i="4"/>
  <c r="Z21" i="4"/>
  <c r="Z30" i="4"/>
  <c r="Z15" i="4"/>
  <c r="Z22" i="4"/>
  <c r="Z14" i="4"/>
  <c r="Z18" i="4"/>
  <c r="Z9" i="4"/>
  <c r="Z11" i="4"/>
  <c r="T11" i="4"/>
  <c r="T10" i="4"/>
  <c r="T35" i="4"/>
  <c r="T19" i="4"/>
  <c r="T16" i="4"/>
  <c r="T13" i="4"/>
  <c r="T12" i="4"/>
  <c r="T15" i="4"/>
  <c r="R22" i="4" l="1"/>
  <c r="R11" i="4"/>
  <c r="R21" i="4"/>
  <c r="R15" i="4"/>
  <c r="R13" i="4"/>
  <c r="R14" i="4"/>
  <c r="R16" i="4"/>
  <c r="R10" i="4"/>
  <c r="T9" i="4"/>
  <c r="R9" i="4" s="1"/>
  <c r="R61" i="4"/>
  <c r="R62" i="4"/>
  <c r="R64" i="4"/>
  <c r="R65" i="4"/>
  <c r="R69" i="4"/>
  <c r="R70" i="4"/>
  <c r="R71" i="4"/>
  <c r="R72" i="4"/>
  <c r="R74" i="4"/>
  <c r="R75" i="4"/>
  <c r="R76" i="4"/>
  <c r="R38" i="4"/>
  <c r="R78" i="4"/>
  <c r="R118" i="4"/>
  <c r="R82" i="4"/>
  <c r="R83" i="4"/>
  <c r="R119" i="4"/>
  <c r="R84" i="4"/>
  <c r="R85" i="4"/>
  <c r="R20" i="4"/>
  <c r="R120" i="4"/>
  <c r="R56" i="4"/>
  <c r="R86" i="4"/>
  <c r="R87" i="4"/>
  <c r="R90" i="4"/>
  <c r="R19" i="4"/>
  <c r="R17" i="4"/>
  <c r="R126" i="4"/>
  <c r="R95" i="4"/>
  <c r="R96" i="4"/>
  <c r="R97" i="4"/>
  <c r="R128" i="4"/>
  <c r="R98" i="4"/>
  <c r="R46" i="4"/>
  <c r="R81" i="4"/>
  <c r="R100" i="4"/>
  <c r="R101" i="4"/>
  <c r="R131" i="4"/>
  <c r="R104" i="4"/>
  <c r="R106" i="4"/>
  <c r="R108" i="4"/>
  <c r="R77" i="4"/>
  <c r="R109" i="4"/>
  <c r="R110" i="4"/>
  <c r="R111" i="4"/>
  <c r="R136" i="4"/>
  <c r="R112" i="4"/>
  <c r="R47" i="4"/>
  <c r="R39" i="4"/>
  <c r="R113" i="4"/>
  <c r="R114" i="4"/>
  <c r="R60" i="4"/>
  <c r="R115" i="4"/>
  <c r="R116" i="4"/>
  <c r="R117" i="4"/>
  <c r="R122" i="4"/>
  <c r="R123" i="4"/>
  <c r="R51" i="4"/>
  <c r="R25" i="4"/>
  <c r="R58" i="4"/>
  <c r="R53" i="4"/>
  <c r="R124" i="4"/>
  <c r="R127" i="4"/>
  <c r="R129" i="4"/>
  <c r="R145" i="4"/>
  <c r="R33" i="4"/>
  <c r="R45" i="4"/>
  <c r="R52" i="4"/>
  <c r="R130" i="4"/>
  <c r="R48" i="4"/>
  <c r="R132" i="4"/>
  <c r="R93" i="4"/>
  <c r="R35" i="4"/>
  <c r="R133" i="4"/>
  <c r="R134" i="4"/>
  <c r="R79" i="4"/>
  <c r="R12" i="4"/>
  <c r="R149" i="4"/>
  <c r="R135" i="4"/>
  <c r="R137" i="4"/>
  <c r="R138" i="4"/>
  <c r="R139" i="4"/>
  <c r="R140" i="4"/>
  <c r="R153" i="4"/>
  <c r="R18" i="4"/>
  <c r="R141" i="4"/>
  <c r="R143" i="4"/>
  <c r="R44" i="4"/>
  <c r="R30" i="4"/>
  <c r="R144" i="4"/>
  <c r="R147" i="4"/>
  <c r="R148" i="4"/>
  <c r="R150" i="4"/>
  <c r="R151" i="4"/>
  <c r="R57" i="4"/>
  <c r="R154" i="4"/>
  <c r="R36" i="4"/>
  <c r="R37" i="4"/>
  <c r="R41" i="4"/>
  <c r="R156" i="4"/>
  <c r="R31" i="4"/>
  <c r="R158" i="4"/>
  <c r="R160" i="4"/>
  <c r="R161" i="4"/>
  <c r="R34" i="4"/>
  <c r="R27" i="4"/>
  <c r="R165" i="4"/>
  <c r="R50" i="4"/>
  <c r="R167" i="4"/>
  <c r="R163" i="4"/>
  <c r="R40" i="4"/>
  <c r="R32" i="4"/>
  <c r="R169" i="4"/>
  <c r="R164" i="4"/>
  <c r="R168" i="4"/>
  <c r="R59" i="4"/>
  <c r="R170" i="4"/>
  <c r="R28" i="4"/>
  <c r="R171" i="4"/>
  <c r="R173" i="4"/>
  <c r="R174" i="4"/>
  <c r="R24" i="4"/>
  <c r="R107" i="4"/>
  <c r="Q28" i="4"/>
  <c r="O28" i="4" s="1"/>
  <c r="Q43" i="4"/>
  <c r="O43" i="4" s="1"/>
  <c r="Q26" i="4"/>
  <c r="O26" i="4" s="1"/>
  <c r="Q22" i="4"/>
  <c r="O22" i="4" s="1"/>
  <c r="Q17" i="4"/>
  <c r="O17" i="4" s="1"/>
  <c r="Q16" i="4"/>
  <c r="O16" i="4" s="1"/>
  <c r="Q18" i="4"/>
  <c r="O18" i="4" s="1"/>
  <c r="Q21" i="4"/>
  <c r="O21" i="4" s="1"/>
  <c r="O61" i="4"/>
  <c r="O62" i="4"/>
  <c r="O64" i="4"/>
  <c r="O65" i="4"/>
  <c r="O69" i="4"/>
  <c r="O70" i="4"/>
  <c r="O71" i="4"/>
  <c r="O72" i="4"/>
  <c r="O74" i="4"/>
  <c r="O75" i="4"/>
  <c r="O76" i="4"/>
  <c r="O38" i="4"/>
  <c r="O78" i="4"/>
  <c r="O118" i="4"/>
  <c r="O82" i="4"/>
  <c r="O83" i="4"/>
  <c r="O119" i="4"/>
  <c r="O84" i="4"/>
  <c r="O10" i="4"/>
  <c r="O85" i="4"/>
  <c r="O20" i="4"/>
  <c r="O120" i="4"/>
  <c r="O56" i="4"/>
  <c r="O86" i="4"/>
  <c r="O87" i="4"/>
  <c r="O90" i="4"/>
  <c r="O19" i="4"/>
  <c r="O49" i="4"/>
  <c r="O126" i="4"/>
  <c r="O11" i="4"/>
  <c r="O95" i="4"/>
  <c r="O96" i="4"/>
  <c r="O97" i="4"/>
  <c r="O128" i="4"/>
  <c r="O98" i="4"/>
  <c r="O46" i="4"/>
  <c r="O23" i="4"/>
  <c r="O81" i="4"/>
  <c r="O100" i="4"/>
  <c r="O101" i="4"/>
  <c r="O131" i="4"/>
  <c r="O104" i="4"/>
  <c r="O106" i="4"/>
  <c r="O108" i="4"/>
  <c r="O77" i="4"/>
  <c r="O109" i="4"/>
  <c r="O110" i="4"/>
  <c r="O111" i="4"/>
  <c r="O15" i="4"/>
  <c r="O136" i="4"/>
  <c r="O112" i="4"/>
  <c r="O47" i="4"/>
  <c r="O39" i="4"/>
  <c r="O113" i="4"/>
  <c r="O114" i="4"/>
  <c r="O60" i="4"/>
  <c r="O115" i="4"/>
  <c r="O116" i="4"/>
  <c r="O117" i="4"/>
  <c r="O122" i="4"/>
  <c r="O123" i="4"/>
  <c r="O51" i="4"/>
  <c r="O14" i="4"/>
  <c r="O25" i="4"/>
  <c r="O58" i="4"/>
  <c r="O53" i="4"/>
  <c r="O124" i="4"/>
  <c r="O127" i="4"/>
  <c r="O129" i="4"/>
  <c r="O145" i="4"/>
  <c r="O33" i="4"/>
  <c r="O45" i="4"/>
  <c r="O29" i="4"/>
  <c r="O52" i="4"/>
  <c r="O130" i="4"/>
  <c r="O48" i="4"/>
  <c r="O132" i="4"/>
  <c r="O93" i="4"/>
  <c r="O133" i="4"/>
  <c r="O134" i="4"/>
  <c r="O79" i="4"/>
  <c r="O12" i="4"/>
  <c r="O149" i="4"/>
  <c r="O135" i="4"/>
  <c r="O137" i="4"/>
  <c r="O138" i="4"/>
  <c r="O139" i="4"/>
  <c r="O140" i="4"/>
  <c r="O153" i="4"/>
  <c r="O141" i="4"/>
  <c r="O143" i="4"/>
  <c r="O44" i="4"/>
  <c r="O30" i="4"/>
  <c r="O144" i="4"/>
  <c r="O147" i="4"/>
  <c r="O148" i="4"/>
  <c r="O150" i="4"/>
  <c r="O151" i="4"/>
  <c r="O57" i="4"/>
  <c r="O154" i="4"/>
  <c r="O36" i="4"/>
  <c r="O37" i="4"/>
  <c r="O42" i="4"/>
  <c r="O41" i="4"/>
  <c r="O156" i="4"/>
  <c r="O31" i="4"/>
  <c r="O158" i="4"/>
  <c r="O160" i="4"/>
  <c r="O161" i="4"/>
  <c r="O34" i="4"/>
  <c r="O27" i="4"/>
  <c r="O165" i="4"/>
  <c r="O50" i="4"/>
  <c r="O167" i="4"/>
  <c r="O163" i="4"/>
  <c r="O40" i="4"/>
  <c r="O32" i="4"/>
  <c r="O169" i="4"/>
  <c r="O164" i="4"/>
  <c r="O168" i="4"/>
  <c r="O59" i="4"/>
  <c r="O170" i="4"/>
  <c r="O9" i="4"/>
  <c r="O13" i="4"/>
  <c r="O171" i="4"/>
  <c r="O173" i="4"/>
  <c r="O174" i="4"/>
  <c r="O24" i="4"/>
  <c r="O107" i="4"/>
  <c r="Q35" i="4"/>
  <c r="O35" i="4" s="1"/>
  <c r="E43" i="4" l="1"/>
  <c r="E50" i="4"/>
  <c r="E37" i="4"/>
  <c r="E47" i="4"/>
  <c r="E36" i="4" l="1"/>
  <c r="E56" i="4"/>
  <c r="E31" i="4"/>
  <c r="E147" i="4"/>
  <c r="E44" i="4"/>
  <c r="E62" i="4"/>
  <c r="E64" i="4"/>
  <c r="E65" i="4"/>
  <c r="E69" i="4"/>
  <c r="E70" i="4"/>
  <c r="E71" i="4"/>
  <c r="E72" i="4"/>
  <c r="E74" i="4"/>
  <c r="E75" i="4"/>
  <c r="E76" i="4"/>
  <c r="E38" i="4"/>
  <c r="E78" i="4"/>
  <c r="E118" i="4"/>
  <c r="E82" i="4"/>
  <c r="E83" i="4"/>
  <c r="E119" i="4"/>
  <c r="E84" i="4"/>
  <c r="E10" i="4"/>
  <c r="E85" i="4"/>
  <c r="E20" i="4"/>
  <c r="E120" i="4"/>
  <c r="E86" i="4"/>
  <c r="E87" i="4"/>
  <c r="E90" i="4"/>
  <c r="E19" i="4"/>
  <c r="E17" i="4"/>
  <c r="E49" i="4"/>
  <c r="E126" i="4"/>
  <c r="E11" i="4"/>
  <c r="E95" i="4"/>
  <c r="E96" i="4"/>
  <c r="E97" i="4"/>
  <c r="E128" i="4"/>
  <c r="E98" i="4"/>
  <c r="E46" i="4"/>
  <c r="E23" i="4"/>
  <c r="E81" i="4"/>
  <c r="E100" i="4"/>
  <c r="E101" i="4"/>
  <c r="E131" i="4"/>
  <c r="E104" i="4"/>
  <c r="E106" i="4"/>
  <c r="E108" i="4"/>
  <c r="E77" i="4"/>
  <c r="E109" i="4"/>
  <c r="E110" i="4"/>
  <c r="E111" i="4"/>
  <c r="E15" i="4"/>
  <c r="E22" i="4"/>
  <c r="E136" i="4"/>
  <c r="E112" i="4"/>
  <c r="E39" i="4"/>
  <c r="E113" i="4"/>
  <c r="E114" i="4"/>
  <c r="E60" i="4"/>
  <c r="E115" i="4"/>
  <c r="E116" i="4"/>
  <c r="E117" i="4"/>
  <c r="E16" i="4"/>
  <c r="E122" i="4"/>
  <c r="E123" i="4"/>
  <c r="E51" i="4"/>
  <c r="E14" i="4"/>
  <c r="E25" i="4"/>
  <c r="E58" i="4"/>
  <c r="E53" i="4"/>
  <c r="E124" i="4"/>
  <c r="E127" i="4"/>
  <c r="E129" i="4"/>
  <c r="E145" i="4"/>
  <c r="E33" i="4"/>
  <c r="E45" i="4"/>
  <c r="E29" i="4"/>
  <c r="E52" i="4"/>
  <c r="E130" i="4"/>
  <c r="E48" i="4"/>
  <c r="E132" i="4"/>
  <c r="E93" i="4"/>
  <c r="E35" i="4"/>
  <c r="E133" i="4"/>
  <c r="E134" i="4"/>
  <c r="E79" i="4"/>
  <c r="E12" i="4"/>
  <c r="E149" i="4"/>
  <c r="E135" i="4"/>
  <c r="E137" i="4"/>
  <c r="E138" i="4"/>
  <c r="E139" i="4"/>
  <c r="E140" i="4"/>
  <c r="E153" i="4"/>
  <c r="E18" i="4"/>
  <c r="E141" i="4"/>
  <c r="E143" i="4"/>
  <c r="E30" i="4"/>
  <c r="E144" i="4"/>
  <c r="E148" i="4"/>
  <c r="E150" i="4"/>
  <c r="E151" i="4"/>
  <c r="E57" i="4"/>
  <c r="E154" i="4"/>
  <c r="E26" i="4"/>
  <c r="E42" i="4"/>
  <c r="E41" i="4"/>
  <c r="E156" i="4"/>
  <c r="E158" i="4"/>
  <c r="E160" i="4"/>
  <c r="E161" i="4"/>
  <c r="E34" i="4"/>
  <c r="E27" i="4"/>
  <c r="E21" i="4"/>
  <c r="E165" i="4"/>
  <c r="E167" i="4"/>
  <c r="E163" i="4"/>
  <c r="E40" i="4"/>
  <c r="E32" i="4"/>
  <c r="E169" i="4"/>
  <c r="E164" i="4"/>
  <c r="E168" i="4"/>
  <c r="E59" i="4"/>
  <c r="E170" i="4"/>
  <c r="E9" i="4"/>
  <c r="E28" i="4"/>
  <c r="E13" i="4"/>
  <c r="E171" i="4"/>
  <c r="E173" i="4"/>
  <c r="E174" i="4"/>
  <c r="E24" i="4"/>
  <c r="E61" i="4"/>
  <c r="E107" i="4"/>
</calcChain>
</file>

<file path=xl/sharedStrings.xml><?xml version="1.0" encoding="utf-8"?>
<sst xmlns="http://schemas.openxmlformats.org/spreadsheetml/2006/main" count="739" uniqueCount="353">
  <si>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</si>
  <si>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</si>
  <si>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</si>
  <si>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</si>
  <si>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</si>
  <si>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</si>
  <si>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</si>
  <si>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</si>
  <si>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</si>
  <si>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</si>
  <si>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</si>
  <si>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</si>
  <si>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</si>
  <si>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</si>
  <si>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</si>
  <si>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</si>
  <si>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</si>
  <si>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</si>
  <si>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</si>
  <si>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</si>
  <si>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</si>
  <si>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</si>
  <si>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</si>
  <si>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</si>
  <si>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</si>
  <si>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</si>
  <si>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</si>
  <si>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</si>
  <si>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</si>
  <si>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</si>
  <si>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</si>
  <si>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</si>
  <si>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</si>
  <si>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</si>
  <si>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</si>
  <si>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</si>
  <si>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</si>
  <si>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</si>
  <si>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</si>
  <si>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</si>
  <si>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</si>
  <si>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</si>
  <si>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</si>
  <si>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</si>
  <si>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</si>
  <si>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</si>
  <si>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</si>
  <si>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</si>
  <si>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</si>
  <si>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</si>
  <si>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</si>
  <si>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</si>
  <si>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</si>
  <si>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</si>
  <si>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</si>
  <si>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</si>
  <si>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</si>
  <si>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</si>
  <si>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</si>
  <si>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</si>
  <si>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</si>
  <si>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</si>
  <si>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</si>
  <si>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</si>
  <si>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</si>
  <si>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</si>
  <si>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</si>
  <si>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</si>
  <si>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</si>
  <si>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</si>
  <si>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</si>
  <si>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</si>
  <si>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</si>
  <si>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</si>
  <si>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</si>
  <si>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</si>
  <si>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</si>
  <si>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</si>
  <si>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</si>
  <si>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</si>
  <si>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</si>
  <si>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</si>
  <si>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</si>
  <si>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</si>
  <si>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</si>
  <si>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</si>
  <si>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</si>
  <si>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</si>
  <si>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</si>
  <si>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</si>
  <si>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</si>
  <si>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</si>
  <si>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</si>
  <si>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</si>
  <si>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</si>
  <si>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</si>
  <si>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</si>
  <si>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</si>
  <si>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</si>
  <si>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</si>
  <si>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</si>
  <si>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</si>
  <si>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</si>
  <si>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</si>
  <si>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</si>
  <si>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</si>
  <si>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</si>
  <si>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</si>
  <si>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</si>
  <si>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</si>
  <si>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</si>
  <si>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</si>
  <si>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</si>
  <si>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</si>
  <si>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</si>
  <si>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</si>
  <si>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</si>
  <si>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</si>
  <si>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</si>
  <si>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</si>
  <si>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</si>
  <si>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</si>
  <si>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</si>
  <si>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</si>
  <si>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</si>
  <si>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</si>
  <si>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</si>
  <si>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</si>
  <si>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</si>
  <si>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</si>
  <si>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</si>
  <si>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</si>
  <si>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</si>
  <si>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</si>
  <si>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</si>
  <si>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</si>
  <si>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</si>
  <si>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</si>
  <si>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</si>
  <si>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</si>
  <si>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</si>
  <si>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</si>
  <si>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</si>
  <si>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</si>
  <si>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</si>
  <si>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</si>
  <si>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</si>
  <si>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</si>
  <si>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</si>
  <si>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</si>
  <si>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</si>
  <si>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</si>
  <si>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</si>
  <si>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</si>
  <si>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</si>
  <si>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</si>
  <si>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</si>
  <si>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</si>
  <si>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</si>
  <si>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</si>
  <si>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</si>
  <si>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</si>
  <si>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</si>
  <si>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</si>
  <si>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</si>
  <si>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</si>
  <si>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</si>
  <si>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</si>
  <si>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</si>
  <si>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</si>
  <si>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</si>
  <si>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</si>
  <si>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</si>
  <si>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</si>
  <si>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</si>
  <si>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</si>
  <si>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</si>
  <si>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</si>
  <si>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</si>
  <si>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</si>
  <si>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</si>
  <si>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</si>
  <si>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</si>
  <si>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</si>
  <si>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</si>
  <si>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</si>
  <si>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</si>
  <si>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</si>
  <si>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</si>
  <si>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</si>
  <si>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</si>
  <si>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</si>
  <si>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</si>
  <si>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</si>
  <si>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</si>
  <si>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</si>
  <si>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</si>
  <si>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</si>
  <si>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</si>
  <si>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</si>
  <si>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</si>
  <si>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</si>
  <si>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</si>
  <si>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</si>
  <si>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</si>
  <si>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</si>
  <si>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</si>
  <si>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</si>
  <si>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</si>
  <si>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</si>
  <si>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</si>
  <si>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</si>
  <si>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</si>
  <si>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</si>
  <si>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</si>
  <si>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</si>
  <si>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</si>
  <si>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</si>
  <si>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</si>
  <si>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</si>
  <si>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</si>
  <si>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</si>
  <si>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</si>
  <si>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</si>
  <si>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</si>
  <si>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</si>
  <si>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</si>
  <si>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</si>
  <si>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</si>
  <si>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</si>
  <si>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</si>
  <si>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</si>
  <si>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</si>
  <si>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</si>
  <si>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</si>
  <si>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</si>
  <si>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</si>
  <si>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</si>
  <si>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</si>
  <si>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</si>
  <si>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</si>
  <si>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</si>
  <si>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</si>
  <si>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каноэ-женщины</t>
  </si>
  <si>
    <t>каноэ-юниорки до 24 лет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</si>
  <si>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</si>
  <si>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</si>
  <si>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</si>
  <si>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</si>
  <si>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</si>
  <si>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</si>
  <si>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</si>
  <si>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</si>
  <si>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 xml:space="preserve"> VI СПАРТАКИАДА МОЛОДЕЖИ (ЮНИОРСКАЯ) РОССИИ |                                                    30.07-04.08.2025, г.Барнаул</t>
  </si>
  <si>
    <t>VI Спартакиада молодежи    30.07-04.08.2025 (очки)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</si>
  <si>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</si>
  <si>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</si>
  <si>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</si>
  <si>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</si>
  <si>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</si>
  <si>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</si>
  <si>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</si>
  <si>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</si>
  <si>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</si>
  <si>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</si>
  <si>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</si>
  <si>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</si>
  <si>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</si>
  <si>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</si>
  <si>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</si>
  <si>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</si>
  <si>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</si>
  <si>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</si>
  <si>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</si>
  <si>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</si>
  <si>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</si>
  <si>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</si>
  <si>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</si>
  <si>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</si>
  <si>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</si>
  <si>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</si>
  <si>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</si>
  <si>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</si>
  <si>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</si>
  <si>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</si>
  <si>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</si>
  <si>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</si>
  <si>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</si>
  <si>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</si>
  <si>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</si>
  <si>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</si>
  <si>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</si>
  <si>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</si>
  <si>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</si>
  <si>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</si>
  <si>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</si>
  <si>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</si>
  <si>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</si>
  <si>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</si>
  <si>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</si>
  <si>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</si>
  <si>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</si>
  <si>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</si>
  <si>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</si>
  <si>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</si>
  <si>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</si>
  <si>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</si>
  <si>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</si>
  <si>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</si>
  <si>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</si>
  <si>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</si>
  <si>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</si>
  <si>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</si>
  <si>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</si>
  <si>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Чемпионат                        мира                   20-24.08.2025 (очки)</t>
  </si>
  <si>
    <t>ЧЕМПИОНАТ МИРА |                 20-24.08.2025, Италия</t>
  </si>
  <si>
    <t>ВСЕРОССИЙСКИЕ СОРЕВНОВАНИЯ | 16-24.08.2025, г.Энгельс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</si>
  <si>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</si>
  <si>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</si>
  <si>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</si>
  <si>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</si>
  <si>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</si>
  <si>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</si>
  <si>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</si>
  <si>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</si>
  <si>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</si>
  <si>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</si>
  <si>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</si>
  <si>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ВС (до 24 лет)   16-24.08.2025 (очки)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</si>
  <si>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</si>
  <si>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</si>
  <si>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</si>
  <si>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</si>
  <si>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</si>
  <si>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</si>
  <si>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</si>
  <si>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</si>
  <si>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</si>
  <si>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</si>
  <si>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</si>
  <si>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</si>
  <si>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</si>
  <si>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ПЕРВЕНСТВО МИРА |                                                                                       04-07.09.2025, Венгрия</t>
  </si>
  <si>
    <t>С1 марафон 10,7 км</t>
  </si>
  <si>
    <t>Первенство                 мира до 24 лет                           (марафон)                 04-07.09.2025 (очки)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</si>
  <si>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</si>
  <si>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</si>
  <si>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</si>
  <si>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</si>
  <si>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Ульяновская обл.</t>
  </si>
  <si>
    <t>Хисамутдинов Р.М.</t>
  </si>
  <si>
    <t>Тугачева И.А.</t>
  </si>
  <si>
    <t>ПО РЕЗУЛЬТАТАМ ВЫСТУПЛЕНИЙ НА СПОРТИВНЫХ СОРЕВНОВАНИЯХ 2025 года (каноэ-юниорки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</si>
</sst>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/>
    <xf numFmtId="165" fontId="1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vertical="center" indent="1"/>
    </xf>
    <xf numFmtId="165" fontId="1" fillId="2" borderId="13" xfId="0" applyNumberFormat="1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7" width="18.7109375" style="23" customWidth="1"/>
    <col min="8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customWidth="1"/>
    <col min="16" max="17" width="13.28515625" style="24" customWidth="1"/>
    <col min="18" max="18" width="14.7109375" style="7" customWidth="1"/>
    <col min="19" max="19" width="6.7109375" style="7" customWidth="1"/>
    <col min="20" max="20" width="6.7109375" style="25" customWidth="1"/>
    <col min="21" max="23" width="6.7109375" style="7" customWidth="1"/>
    <col min="24" max="24" width="6.7109375" style="25" customWidth="1"/>
    <col min="25" max="28" width="6.7109375" style="7" customWidth="1"/>
    <col min="29" max="29" width="14.7109375" style="81" customWidth="1"/>
    <col min="30" max="31" width="6.7109375" style="7" customWidth="1"/>
    <col min="32" max="33" width="6.7109375" style="5" customWidth="1"/>
    <col min="34" max="39" width="6.7109375" style="7" customWidth="1"/>
    <col min="40" max="40" width="14.7109375" style="7" customWidth="1"/>
    <col min="41" max="48" width="6.7109375" style="24" customWidth="1"/>
    <col min="49" max="49" width="14.7109375" style="7" hidden="1" customWidth="1"/>
    <col min="50" max="57" width="6.7109375" style="24" hidden="1" customWidth="1"/>
    <col min="58" max="58" width="14.7109375" style="5" customWidth="1"/>
    <col min="59" max="68" width="6.7109375" style="6" customWidth="1"/>
    <col min="69" max="69" width="14.7109375" style="5" customWidth="1"/>
    <col min="70" max="77" width="6.7109375" style="6" customWidth="1"/>
    <col min="78" max="78" width="14.7109375" style="5" customWidth="1"/>
    <col min="79" max="80" width="6.7109375" style="101" customWidth="1"/>
    <col min="81" max="88" width="6.7109375" style="6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customWidth="1"/>
    <col min="117" max="118" width="12.7109375" style="6" customWidth="1"/>
    <col min="119" max="119" width="14.7109375" style="5" hidden="1" customWidth="1"/>
    <col min="120" max="127" width="6.7109375" style="6" hidden="1" customWidth="1"/>
    <col min="128" max="128" width="14.7109375" style="5" customWidth="1"/>
    <col min="129" max="136" width="6.7109375" style="6" customWidth="1"/>
    <col min="137" max="137" width="14.7109375" style="5" hidden="1" customWidth="1"/>
    <col min="138" max="149" width="6.7109375" style="6" hidden="1" customWidth="1"/>
    <col min="150" max="150" width="14.7109375" style="5" customWidth="1"/>
    <col min="151" max="166" width="6.7109375" style="6" customWidth="1"/>
    <col min="167" max="167" width="14.7109375" style="5" customWidth="1"/>
    <col min="168" max="169" width="12.7109375" style="6" customWidth="1"/>
    <col min="170" max="170" width="14.7109375" style="5" hidden="1" customWidth="1"/>
    <col min="171" max="172" width="12.7109375" style="6" hidden="1" customWidth="1"/>
    <col min="173" max="173" width="14.7109375" style="5" customWidth="1"/>
    <col min="174" max="175" width="12.7109375" style="6" customWidth="1"/>
    <col min="176" max="176" width="14.7109375" style="5" customWidth="1"/>
    <col min="177" max="178" width="12.7109375" style="6" customWidth="1"/>
    <col min="179" max="179" width="14.7109375" style="5" customWidth="1"/>
    <col min="180" max="183" width="6.7109375" style="6" customWidth="1"/>
    <col min="184" max="184" width="14.7109375" style="5" hidden="1" customWidth="1"/>
    <col min="185" max="186" width="12.7109375" style="6" hidden="1" customWidth="1"/>
  </cols>
  <sheetData>
    <row r="1" spans="1:186" ht="18.75" x14ac:dyDescent="0.3">
      <c r="C1" s="4" t="s">
        <v>3</v>
      </c>
    </row>
    <row r="2" spans="1:186" ht="18.75" x14ac:dyDescent="0.3">
      <c r="C2" s="4" t="s">
        <v>352</v>
      </c>
    </row>
    <row r="3" spans="1:186" ht="17.25" thickBot="1" x14ac:dyDescent="0.35"/>
    <row r="4" spans="1:186" ht="15.75" customHeight="1" thickBot="1" x14ac:dyDescent="0.35">
      <c r="A4" s="8"/>
      <c r="B4" s="9"/>
      <c r="C4" s="169" t="s">
        <v>0</v>
      </c>
      <c r="D4" s="172" t="s">
        <v>1</v>
      </c>
      <c r="E4" s="175" t="s">
        <v>2</v>
      </c>
      <c r="F4" s="177" t="s">
        <v>144</v>
      </c>
      <c r="G4" s="177" t="s">
        <v>145</v>
      </c>
      <c r="H4" s="177" t="s">
        <v>146</v>
      </c>
      <c r="I4" s="177" t="s">
        <v>147</v>
      </c>
      <c r="J4" s="187"/>
      <c r="K4" s="189"/>
      <c r="L4" s="190"/>
      <c r="M4" s="190"/>
      <c r="N4" s="191"/>
      <c r="O4" s="198" t="s">
        <v>197</v>
      </c>
      <c r="P4" s="189" t="s">
        <v>198</v>
      </c>
      <c r="Q4" s="191"/>
      <c r="R4" s="180" t="s">
        <v>148</v>
      </c>
      <c r="S4" s="200" t="s">
        <v>149</v>
      </c>
      <c r="T4" s="200"/>
      <c r="U4" s="200"/>
      <c r="V4" s="200"/>
      <c r="W4" s="200"/>
      <c r="X4" s="200"/>
      <c r="Y4" s="200"/>
      <c r="Z4" s="200"/>
      <c r="AA4" s="200"/>
      <c r="AB4" s="200"/>
      <c r="AC4" s="218" t="s">
        <v>214</v>
      </c>
      <c r="AD4" s="200" t="s">
        <v>216</v>
      </c>
      <c r="AE4" s="200"/>
      <c r="AF4" s="200"/>
      <c r="AG4" s="200"/>
      <c r="AH4" s="200"/>
      <c r="AI4" s="200"/>
      <c r="AJ4" s="200"/>
      <c r="AK4" s="200"/>
      <c r="AL4" s="200"/>
      <c r="AM4" s="215"/>
      <c r="AN4" s="213" t="s">
        <v>150</v>
      </c>
      <c r="AO4" s="203" t="s">
        <v>151</v>
      </c>
      <c r="AP4" s="203"/>
      <c r="AQ4" s="203"/>
      <c r="AR4" s="203"/>
      <c r="AS4" s="203"/>
      <c r="AT4" s="203"/>
      <c r="AU4" s="203"/>
      <c r="AV4" s="204"/>
      <c r="AW4" s="164"/>
      <c r="AX4" s="203"/>
      <c r="AY4" s="203"/>
      <c r="AZ4" s="203"/>
      <c r="BA4" s="203"/>
      <c r="BB4" s="203"/>
      <c r="BC4" s="203"/>
      <c r="BD4" s="203"/>
      <c r="BE4" s="204"/>
      <c r="BF4" s="167" t="s">
        <v>242</v>
      </c>
      <c r="BG4" s="209" t="s">
        <v>241</v>
      </c>
      <c r="BH4" s="209"/>
      <c r="BI4" s="209"/>
      <c r="BJ4" s="209"/>
      <c r="BK4" s="209"/>
      <c r="BL4" s="209"/>
      <c r="BM4" s="209"/>
      <c r="BN4" s="209"/>
      <c r="BO4" s="209"/>
      <c r="BP4" s="210"/>
      <c r="BQ4" s="167" t="s">
        <v>254</v>
      </c>
      <c r="BR4" s="152" t="s">
        <v>253</v>
      </c>
      <c r="BS4" s="152"/>
      <c r="BT4" s="152"/>
      <c r="BU4" s="152"/>
      <c r="BV4" s="152"/>
      <c r="BW4" s="152"/>
      <c r="BX4" s="152"/>
      <c r="BY4" s="153"/>
      <c r="BZ4" s="167" t="s">
        <v>256</v>
      </c>
      <c r="CA4" s="222" t="s">
        <v>255</v>
      </c>
      <c r="CB4" s="223"/>
      <c r="CC4" s="223"/>
      <c r="CD4" s="223"/>
      <c r="CE4" s="223"/>
      <c r="CF4" s="223"/>
      <c r="CG4" s="223"/>
      <c r="CH4" s="223"/>
      <c r="CI4" s="223"/>
      <c r="CJ4" s="224"/>
      <c r="CK4" s="167"/>
      <c r="CL4" s="152"/>
      <c r="CM4" s="152"/>
      <c r="CN4" s="152"/>
      <c r="CO4" s="152"/>
      <c r="CP4" s="152"/>
      <c r="CQ4" s="152"/>
      <c r="CR4" s="152"/>
      <c r="CS4" s="153"/>
      <c r="CT4" s="167"/>
      <c r="CU4" s="152"/>
      <c r="CV4" s="152"/>
      <c r="CW4" s="152"/>
      <c r="CX4" s="152"/>
      <c r="CY4" s="152"/>
      <c r="CZ4" s="152"/>
      <c r="DA4" s="152"/>
      <c r="DB4" s="153"/>
      <c r="DC4" s="167"/>
      <c r="DD4" s="152"/>
      <c r="DE4" s="152"/>
      <c r="DF4" s="152"/>
      <c r="DG4" s="152"/>
      <c r="DH4" s="152"/>
      <c r="DI4" s="152"/>
      <c r="DJ4" s="152"/>
      <c r="DK4" s="153"/>
      <c r="DL4" s="167" t="s">
        <v>314</v>
      </c>
      <c r="DM4" s="152" t="s">
        <v>315</v>
      </c>
      <c r="DN4" s="153"/>
      <c r="DO4" s="167"/>
      <c r="DP4" s="152"/>
      <c r="DQ4" s="152"/>
      <c r="DR4" s="152"/>
      <c r="DS4" s="152"/>
      <c r="DT4" s="152"/>
      <c r="DU4" s="152"/>
      <c r="DV4" s="152"/>
      <c r="DW4" s="153"/>
      <c r="DX4" s="167" t="s">
        <v>328</v>
      </c>
      <c r="DY4" s="152" t="s">
        <v>316</v>
      </c>
      <c r="DZ4" s="152"/>
      <c r="EA4" s="152"/>
      <c r="EB4" s="152"/>
      <c r="EC4" s="152"/>
      <c r="ED4" s="152"/>
      <c r="EE4" s="152"/>
      <c r="EF4" s="153"/>
      <c r="EG4" s="164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3"/>
      <c r="ET4" s="164" t="s">
        <v>334</v>
      </c>
      <c r="EU4" s="152" t="s">
        <v>333</v>
      </c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3"/>
      <c r="FK4" s="167" t="s">
        <v>340</v>
      </c>
      <c r="FL4" s="152" t="s">
        <v>339</v>
      </c>
      <c r="FM4" s="153"/>
      <c r="FN4" s="167"/>
      <c r="FO4" s="152"/>
      <c r="FP4" s="153"/>
      <c r="FQ4" s="167" t="s">
        <v>344</v>
      </c>
      <c r="FR4" s="152" t="s">
        <v>342</v>
      </c>
      <c r="FS4" s="153"/>
      <c r="FT4" s="164" t="s">
        <v>345</v>
      </c>
      <c r="FU4" s="152" t="s">
        <v>348</v>
      </c>
      <c r="FV4" s="153"/>
      <c r="FW4" s="164" t="s">
        <v>346</v>
      </c>
      <c r="FX4" s="152" t="s">
        <v>347</v>
      </c>
      <c r="FY4" s="152"/>
      <c r="FZ4" s="152"/>
      <c r="GA4" s="153"/>
      <c r="GB4" s="187"/>
      <c r="GC4" s="152"/>
      <c r="GD4" s="153"/>
    </row>
    <row r="5" spans="1:186" ht="17.25" thickBot="1" x14ac:dyDescent="0.35">
      <c r="A5" s="10"/>
      <c r="B5" s="11"/>
      <c r="C5" s="170"/>
      <c r="D5" s="173"/>
      <c r="E5" s="175"/>
      <c r="F5" s="178"/>
      <c r="G5" s="178"/>
      <c r="H5" s="178"/>
      <c r="I5" s="178"/>
      <c r="J5" s="188"/>
      <c r="K5" s="186"/>
      <c r="L5" s="192"/>
      <c r="M5" s="192"/>
      <c r="N5" s="193"/>
      <c r="O5" s="199"/>
      <c r="P5" s="186"/>
      <c r="Q5" s="193"/>
      <c r="R5" s="18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19"/>
      <c r="AD5" s="216"/>
      <c r="AE5" s="216"/>
      <c r="AF5" s="216"/>
      <c r="AG5" s="216"/>
      <c r="AH5" s="216"/>
      <c r="AI5" s="216"/>
      <c r="AJ5" s="216"/>
      <c r="AK5" s="216"/>
      <c r="AL5" s="216"/>
      <c r="AM5" s="217"/>
      <c r="AN5" s="214"/>
      <c r="AO5" s="205"/>
      <c r="AP5" s="205"/>
      <c r="AQ5" s="205"/>
      <c r="AR5" s="205"/>
      <c r="AS5" s="205"/>
      <c r="AT5" s="205"/>
      <c r="AU5" s="205"/>
      <c r="AV5" s="206"/>
      <c r="AW5" s="165"/>
      <c r="AX5" s="205"/>
      <c r="AY5" s="205"/>
      <c r="AZ5" s="205"/>
      <c r="BA5" s="205"/>
      <c r="BB5" s="205"/>
      <c r="BC5" s="205"/>
      <c r="BD5" s="205"/>
      <c r="BE5" s="206"/>
      <c r="BF5" s="168"/>
      <c r="BG5" s="211"/>
      <c r="BH5" s="211"/>
      <c r="BI5" s="211"/>
      <c r="BJ5" s="211"/>
      <c r="BK5" s="211"/>
      <c r="BL5" s="211"/>
      <c r="BM5" s="211"/>
      <c r="BN5" s="211"/>
      <c r="BO5" s="211"/>
      <c r="BP5" s="212"/>
      <c r="BQ5" s="168"/>
      <c r="BR5" s="154"/>
      <c r="BS5" s="154"/>
      <c r="BT5" s="154"/>
      <c r="BU5" s="154"/>
      <c r="BV5" s="154"/>
      <c r="BW5" s="154"/>
      <c r="BX5" s="154"/>
      <c r="BY5" s="155"/>
      <c r="BZ5" s="168"/>
      <c r="CA5" s="174"/>
      <c r="CB5" s="225"/>
      <c r="CC5" s="225"/>
      <c r="CD5" s="225"/>
      <c r="CE5" s="225"/>
      <c r="CF5" s="225"/>
      <c r="CG5" s="225"/>
      <c r="CH5" s="225"/>
      <c r="CI5" s="225"/>
      <c r="CJ5" s="226"/>
      <c r="CK5" s="168"/>
      <c r="CL5" s="154"/>
      <c r="CM5" s="154"/>
      <c r="CN5" s="154"/>
      <c r="CO5" s="154"/>
      <c r="CP5" s="154"/>
      <c r="CQ5" s="154"/>
      <c r="CR5" s="154"/>
      <c r="CS5" s="155"/>
      <c r="CT5" s="168"/>
      <c r="CU5" s="154"/>
      <c r="CV5" s="154"/>
      <c r="CW5" s="154"/>
      <c r="CX5" s="154"/>
      <c r="CY5" s="154"/>
      <c r="CZ5" s="154"/>
      <c r="DA5" s="154"/>
      <c r="DB5" s="155"/>
      <c r="DC5" s="168"/>
      <c r="DD5" s="154"/>
      <c r="DE5" s="154"/>
      <c r="DF5" s="154"/>
      <c r="DG5" s="154"/>
      <c r="DH5" s="154"/>
      <c r="DI5" s="154"/>
      <c r="DJ5" s="154"/>
      <c r="DK5" s="155"/>
      <c r="DL5" s="168"/>
      <c r="DM5" s="154"/>
      <c r="DN5" s="155"/>
      <c r="DO5" s="168"/>
      <c r="DP5" s="154"/>
      <c r="DQ5" s="154"/>
      <c r="DR5" s="154"/>
      <c r="DS5" s="154"/>
      <c r="DT5" s="154"/>
      <c r="DU5" s="154"/>
      <c r="DV5" s="154"/>
      <c r="DW5" s="155"/>
      <c r="DX5" s="168"/>
      <c r="DY5" s="154"/>
      <c r="DZ5" s="154"/>
      <c r="EA5" s="154"/>
      <c r="EB5" s="154"/>
      <c r="EC5" s="154"/>
      <c r="ED5" s="154"/>
      <c r="EE5" s="154"/>
      <c r="EF5" s="155"/>
      <c r="EG5" s="165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5"/>
      <c r="ET5" s="165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5"/>
      <c r="FK5" s="168"/>
      <c r="FL5" s="154"/>
      <c r="FM5" s="155"/>
      <c r="FN5" s="168"/>
      <c r="FO5" s="154"/>
      <c r="FP5" s="155"/>
      <c r="FQ5" s="168"/>
      <c r="FR5" s="154"/>
      <c r="FS5" s="155"/>
      <c r="FT5" s="165"/>
      <c r="FU5" s="154"/>
      <c r="FV5" s="155"/>
      <c r="FW5" s="165"/>
      <c r="FX5" s="154"/>
      <c r="FY5" s="154"/>
      <c r="FZ5" s="154"/>
      <c r="GA5" s="155"/>
      <c r="GB5" s="188"/>
      <c r="GC5" s="154"/>
      <c r="GD5" s="155"/>
    </row>
    <row r="6" spans="1:186" ht="15.75" customHeight="1" thickBot="1" x14ac:dyDescent="0.35">
      <c r="A6" s="10"/>
      <c r="B6" s="11"/>
      <c r="C6" s="170"/>
      <c r="D6" s="173"/>
      <c r="E6" s="175"/>
      <c r="F6" s="178"/>
      <c r="G6" s="178"/>
      <c r="H6" s="178"/>
      <c r="I6" s="178"/>
      <c r="J6" s="188"/>
      <c r="K6" s="186"/>
      <c r="L6" s="192"/>
      <c r="M6" s="192"/>
      <c r="N6" s="193"/>
      <c r="O6" s="199"/>
      <c r="P6" s="186" t="s">
        <v>243</v>
      </c>
      <c r="Q6" s="193"/>
      <c r="R6" s="181"/>
      <c r="S6" s="186" t="s">
        <v>243</v>
      </c>
      <c r="T6" s="192"/>
      <c r="U6" s="192"/>
      <c r="V6" s="192"/>
      <c r="W6" s="192"/>
      <c r="X6" s="192"/>
      <c r="Y6" s="192"/>
      <c r="Z6" s="192"/>
      <c r="AA6" s="192"/>
      <c r="AB6" s="185"/>
      <c r="AC6" s="219"/>
      <c r="AD6" s="185" t="s">
        <v>243</v>
      </c>
      <c r="AE6" s="196"/>
      <c r="AF6" s="196"/>
      <c r="AG6" s="196"/>
      <c r="AH6" s="196"/>
      <c r="AI6" s="196"/>
      <c r="AJ6" s="196"/>
      <c r="AK6" s="196"/>
      <c r="AL6" s="196"/>
      <c r="AM6" s="197"/>
      <c r="AN6" s="214"/>
      <c r="AO6" s="207" t="s">
        <v>244</v>
      </c>
      <c r="AP6" s="207"/>
      <c r="AQ6" s="207"/>
      <c r="AR6" s="207"/>
      <c r="AS6" s="207"/>
      <c r="AT6" s="207"/>
      <c r="AU6" s="207"/>
      <c r="AV6" s="208"/>
      <c r="AW6" s="165"/>
      <c r="AX6" s="207"/>
      <c r="AY6" s="207"/>
      <c r="AZ6" s="207"/>
      <c r="BA6" s="207"/>
      <c r="BB6" s="207"/>
      <c r="BC6" s="207"/>
      <c r="BD6" s="207"/>
      <c r="BE6" s="208"/>
      <c r="BF6" s="168"/>
      <c r="BG6" s="156" t="s">
        <v>243</v>
      </c>
      <c r="BH6" s="156"/>
      <c r="BI6" s="156"/>
      <c r="BJ6" s="156"/>
      <c r="BK6" s="156"/>
      <c r="BL6" s="156"/>
      <c r="BM6" s="156"/>
      <c r="BN6" s="156"/>
      <c r="BO6" s="156"/>
      <c r="BP6" s="157"/>
      <c r="BQ6" s="168"/>
      <c r="BR6" s="156" t="s">
        <v>244</v>
      </c>
      <c r="BS6" s="156"/>
      <c r="BT6" s="156"/>
      <c r="BU6" s="156"/>
      <c r="BV6" s="156"/>
      <c r="BW6" s="156"/>
      <c r="BX6" s="156"/>
      <c r="BY6" s="157"/>
      <c r="BZ6" s="168"/>
      <c r="CA6" s="227" t="s">
        <v>244</v>
      </c>
      <c r="CB6" s="228"/>
      <c r="CC6" s="228"/>
      <c r="CD6" s="228"/>
      <c r="CE6" s="228"/>
      <c r="CF6" s="228"/>
      <c r="CG6" s="228"/>
      <c r="CH6" s="228"/>
      <c r="CI6" s="228"/>
      <c r="CJ6" s="229"/>
      <c r="CK6" s="168"/>
      <c r="CL6" s="156"/>
      <c r="CM6" s="156"/>
      <c r="CN6" s="156"/>
      <c r="CO6" s="156"/>
      <c r="CP6" s="156"/>
      <c r="CQ6" s="156"/>
      <c r="CR6" s="156"/>
      <c r="CS6" s="157"/>
      <c r="CT6" s="168"/>
      <c r="CU6" s="156"/>
      <c r="CV6" s="156"/>
      <c r="CW6" s="156"/>
      <c r="CX6" s="156"/>
      <c r="CY6" s="156"/>
      <c r="CZ6" s="156"/>
      <c r="DA6" s="156"/>
      <c r="DB6" s="157"/>
      <c r="DC6" s="168"/>
      <c r="DD6" s="156"/>
      <c r="DE6" s="156"/>
      <c r="DF6" s="156"/>
      <c r="DG6" s="156"/>
      <c r="DH6" s="156"/>
      <c r="DI6" s="156"/>
      <c r="DJ6" s="156"/>
      <c r="DK6" s="157"/>
      <c r="DL6" s="168"/>
      <c r="DM6" s="156" t="s">
        <v>243</v>
      </c>
      <c r="DN6" s="157"/>
      <c r="DO6" s="168"/>
      <c r="DP6" s="156"/>
      <c r="DQ6" s="156"/>
      <c r="DR6" s="156"/>
      <c r="DS6" s="156"/>
      <c r="DT6" s="156"/>
      <c r="DU6" s="156"/>
      <c r="DV6" s="156"/>
      <c r="DW6" s="157"/>
      <c r="DX6" s="168"/>
      <c r="DY6" s="156" t="s">
        <v>244</v>
      </c>
      <c r="DZ6" s="156"/>
      <c r="EA6" s="156"/>
      <c r="EB6" s="156"/>
      <c r="EC6" s="156"/>
      <c r="ED6" s="156"/>
      <c r="EE6" s="156"/>
      <c r="EF6" s="157"/>
      <c r="EG6" s="165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7"/>
      <c r="ET6" s="165"/>
      <c r="EU6" s="156" t="s">
        <v>243</v>
      </c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7"/>
      <c r="FK6" s="168"/>
      <c r="FL6" s="156" t="s">
        <v>243</v>
      </c>
      <c r="FM6" s="157"/>
      <c r="FN6" s="168"/>
      <c r="FO6" s="156"/>
      <c r="FP6" s="157"/>
      <c r="FQ6" s="168"/>
      <c r="FR6" s="156" t="s">
        <v>244</v>
      </c>
      <c r="FS6" s="157"/>
      <c r="FT6" s="165"/>
      <c r="FU6" s="156" t="s">
        <v>243</v>
      </c>
      <c r="FV6" s="157"/>
      <c r="FW6" s="165"/>
      <c r="FX6" s="156" t="s">
        <v>243</v>
      </c>
      <c r="FY6" s="156"/>
      <c r="FZ6" s="156"/>
      <c r="GA6" s="157"/>
      <c r="GB6" s="188"/>
      <c r="GC6" s="156"/>
      <c r="GD6" s="157"/>
    </row>
    <row r="7" spans="1:186" s="114" customFormat="1" ht="15.75" customHeight="1" thickBot="1" x14ac:dyDescent="0.35">
      <c r="A7" s="112"/>
      <c r="B7" s="113"/>
      <c r="C7" s="170"/>
      <c r="D7" s="173"/>
      <c r="E7" s="175"/>
      <c r="F7" s="178"/>
      <c r="G7" s="178"/>
      <c r="H7" s="178"/>
      <c r="I7" s="178"/>
      <c r="J7" s="188"/>
      <c r="K7" s="159"/>
      <c r="L7" s="202"/>
      <c r="M7" s="194"/>
      <c r="N7" s="195"/>
      <c r="O7" s="199"/>
      <c r="P7" s="196" t="s">
        <v>108</v>
      </c>
      <c r="Q7" s="197"/>
      <c r="R7" s="182"/>
      <c r="S7" s="158" t="s">
        <v>109</v>
      </c>
      <c r="T7" s="159"/>
      <c r="U7" s="185" t="s">
        <v>108</v>
      </c>
      <c r="V7" s="186"/>
      <c r="W7" s="160" t="s">
        <v>111</v>
      </c>
      <c r="X7" s="161"/>
      <c r="Y7" s="158" t="s">
        <v>107</v>
      </c>
      <c r="Z7" s="159"/>
      <c r="AA7" s="184" t="s">
        <v>112</v>
      </c>
      <c r="AB7" s="184"/>
      <c r="AC7" s="219"/>
      <c r="AD7" s="158" t="s">
        <v>109</v>
      </c>
      <c r="AE7" s="159"/>
      <c r="AF7" s="160" t="s">
        <v>112</v>
      </c>
      <c r="AG7" s="161"/>
      <c r="AH7" s="160" t="s">
        <v>215</v>
      </c>
      <c r="AI7" s="161"/>
      <c r="AJ7" s="158" t="s">
        <v>107</v>
      </c>
      <c r="AK7" s="159"/>
      <c r="AL7" s="185" t="s">
        <v>152</v>
      </c>
      <c r="AM7" s="197"/>
      <c r="AN7" s="214"/>
      <c r="AO7" s="158" t="s">
        <v>109</v>
      </c>
      <c r="AP7" s="159"/>
      <c r="AQ7" s="185" t="s">
        <v>108</v>
      </c>
      <c r="AR7" s="186"/>
      <c r="AS7" s="160" t="s">
        <v>111</v>
      </c>
      <c r="AT7" s="161"/>
      <c r="AU7" s="158" t="s">
        <v>107</v>
      </c>
      <c r="AV7" s="166"/>
      <c r="AW7" s="165"/>
      <c r="AX7" s="158"/>
      <c r="AY7" s="159"/>
      <c r="AZ7" s="185"/>
      <c r="BA7" s="186"/>
      <c r="BB7" s="160"/>
      <c r="BC7" s="161"/>
      <c r="BD7" s="158"/>
      <c r="BE7" s="166"/>
      <c r="BF7" s="168"/>
      <c r="BG7" s="158" t="s">
        <v>109</v>
      </c>
      <c r="BH7" s="159"/>
      <c r="BI7" s="160" t="s">
        <v>108</v>
      </c>
      <c r="BJ7" s="161"/>
      <c r="BK7" s="160" t="s">
        <v>112</v>
      </c>
      <c r="BL7" s="161"/>
      <c r="BM7" s="160" t="s">
        <v>111</v>
      </c>
      <c r="BN7" s="161"/>
      <c r="BO7" s="158" t="s">
        <v>107</v>
      </c>
      <c r="BP7" s="166"/>
      <c r="BQ7" s="168"/>
      <c r="BR7" s="158" t="s">
        <v>109</v>
      </c>
      <c r="BS7" s="159"/>
      <c r="BT7" s="160" t="s">
        <v>108</v>
      </c>
      <c r="BU7" s="161"/>
      <c r="BV7" s="160" t="s">
        <v>111</v>
      </c>
      <c r="BW7" s="161"/>
      <c r="BX7" s="158" t="s">
        <v>107</v>
      </c>
      <c r="BY7" s="166"/>
      <c r="BZ7" s="168"/>
      <c r="CA7" s="220" t="s">
        <v>109</v>
      </c>
      <c r="CB7" s="221"/>
      <c r="CC7" s="160" t="s">
        <v>108</v>
      </c>
      <c r="CD7" s="161"/>
      <c r="CE7" s="160" t="s">
        <v>111</v>
      </c>
      <c r="CF7" s="161"/>
      <c r="CG7" s="158" t="s">
        <v>107</v>
      </c>
      <c r="CH7" s="159"/>
      <c r="CI7" s="160" t="s">
        <v>152</v>
      </c>
      <c r="CJ7" s="163"/>
      <c r="CK7" s="168"/>
      <c r="CL7" s="160"/>
      <c r="CM7" s="161"/>
      <c r="CN7" s="160"/>
      <c r="CO7" s="161"/>
      <c r="CP7" s="158"/>
      <c r="CQ7" s="159"/>
      <c r="CR7" s="160"/>
      <c r="CS7" s="163"/>
      <c r="CT7" s="168"/>
      <c r="CU7" s="158"/>
      <c r="CV7" s="159"/>
      <c r="CW7" s="160"/>
      <c r="CX7" s="161"/>
      <c r="CY7" s="160"/>
      <c r="CZ7" s="161"/>
      <c r="DA7" s="158"/>
      <c r="DB7" s="166"/>
      <c r="DC7" s="168"/>
      <c r="DD7" s="158"/>
      <c r="DE7" s="159"/>
      <c r="DF7" s="160"/>
      <c r="DG7" s="161"/>
      <c r="DH7" s="160"/>
      <c r="DI7" s="161"/>
      <c r="DJ7" s="158"/>
      <c r="DK7" s="166"/>
      <c r="DL7" s="168"/>
      <c r="DM7" s="158" t="s">
        <v>109</v>
      </c>
      <c r="DN7" s="166"/>
      <c r="DO7" s="168"/>
      <c r="DP7" s="158"/>
      <c r="DQ7" s="159"/>
      <c r="DR7" s="160"/>
      <c r="DS7" s="161"/>
      <c r="DT7" s="160"/>
      <c r="DU7" s="161"/>
      <c r="DV7" s="158"/>
      <c r="DW7" s="166"/>
      <c r="DX7" s="168"/>
      <c r="DY7" s="158" t="s">
        <v>109</v>
      </c>
      <c r="DZ7" s="159"/>
      <c r="EA7" s="160" t="s">
        <v>108</v>
      </c>
      <c r="EB7" s="161"/>
      <c r="EC7" s="160" t="s">
        <v>111</v>
      </c>
      <c r="ED7" s="161"/>
      <c r="EE7" s="158" t="s">
        <v>107</v>
      </c>
      <c r="EF7" s="166"/>
      <c r="EG7" s="165"/>
      <c r="EH7" s="158"/>
      <c r="EI7" s="159"/>
      <c r="EJ7" s="160"/>
      <c r="EK7" s="161"/>
      <c r="EL7" s="160"/>
      <c r="EM7" s="161"/>
      <c r="EN7" s="160"/>
      <c r="EO7" s="161"/>
      <c r="EP7" s="158"/>
      <c r="EQ7" s="159"/>
      <c r="ER7" s="160"/>
      <c r="ES7" s="163"/>
      <c r="ET7" s="165"/>
      <c r="EU7" s="158" t="s">
        <v>109</v>
      </c>
      <c r="EV7" s="159"/>
      <c r="EW7" s="160" t="s">
        <v>108</v>
      </c>
      <c r="EX7" s="161"/>
      <c r="EY7" s="160" t="s">
        <v>112</v>
      </c>
      <c r="EZ7" s="161"/>
      <c r="FA7" s="160" t="s">
        <v>111</v>
      </c>
      <c r="FB7" s="161"/>
      <c r="FC7" s="160" t="s">
        <v>336</v>
      </c>
      <c r="FD7" s="161"/>
      <c r="FE7" s="158" t="s">
        <v>107</v>
      </c>
      <c r="FF7" s="159"/>
      <c r="FG7" s="160" t="s">
        <v>338</v>
      </c>
      <c r="FH7" s="161"/>
      <c r="FI7" s="162" t="s">
        <v>337</v>
      </c>
      <c r="FJ7" s="163"/>
      <c r="FK7" s="168"/>
      <c r="FL7" s="160" t="s">
        <v>341</v>
      </c>
      <c r="FM7" s="163"/>
      <c r="FN7" s="168"/>
      <c r="FO7" s="160"/>
      <c r="FP7" s="163"/>
      <c r="FQ7" s="168"/>
      <c r="FR7" s="160" t="s">
        <v>343</v>
      </c>
      <c r="FS7" s="163"/>
      <c r="FT7" s="165"/>
      <c r="FU7" s="160" t="s">
        <v>336</v>
      </c>
      <c r="FV7" s="163"/>
      <c r="FW7" s="165"/>
      <c r="FX7" s="158" t="s">
        <v>109</v>
      </c>
      <c r="FY7" s="159"/>
      <c r="FZ7" s="158" t="s">
        <v>107</v>
      </c>
      <c r="GA7" s="166"/>
      <c r="GB7" s="188"/>
      <c r="GC7" s="160"/>
      <c r="GD7" s="163"/>
    </row>
    <row r="8" spans="1:186" x14ac:dyDescent="0.3">
      <c r="A8" s="12"/>
      <c r="B8" s="13"/>
      <c r="C8" s="171"/>
      <c r="D8" s="174"/>
      <c r="E8" s="176"/>
      <c r="F8" s="179"/>
      <c r="G8" s="179"/>
      <c r="H8" s="179"/>
      <c r="I8" s="179"/>
      <c r="J8" s="188"/>
      <c r="K8" s="27"/>
      <c r="L8" s="28"/>
      <c r="M8" s="28"/>
      <c r="N8" s="29"/>
      <c r="O8" s="199"/>
      <c r="P8" s="27" t="s">
        <v>105</v>
      </c>
      <c r="Q8" s="30" t="s">
        <v>106</v>
      </c>
      <c r="R8" s="183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219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214"/>
      <c r="AO8" s="28" t="s">
        <v>105</v>
      </c>
      <c r="AP8" s="28" t="s">
        <v>106</v>
      </c>
      <c r="AQ8" s="28" t="s">
        <v>105</v>
      </c>
      <c r="AR8" s="28" t="s">
        <v>106</v>
      </c>
      <c r="AS8" s="28" t="s">
        <v>105</v>
      </c>
      <c r="AT8" s="28" t="s">
        <v>106</v>
      </c>
      <c r="AU8" s="28" t="s">
        <v>105</v>
      </c>
      <c r="AV8" s="29" t="s">
        <v>106</v>
      </c>
      <c r="AW8" s="165"/>
      <c r="AX8" s="28"/>
      <c r="AY8" s="28"/>
      <c r="AZ8" s="28"/>
      <c r="BA8" s="28"/>
      <c r="BB8" s="28"/>
      <c r="BC8" s="28"/>
      <c r="BD8" s="28"/>
      <c r="BE8" s="29"/>
      <c r="BF8" s="168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8"/>
      <c r="BR8" s="95" t="s">
        <v>105</v>
      </c>
      <c r="BS8" s="95" t="s">
        <v>106</v>
      </c>
      <c r="BT8" s="95" t="s">
        <v>105</v>
      </c>
      <c r="BU8" s="95" t="s">
        <v>106</v>
      </c>
      <c r="BV8" s="93" t="s">
        <v>105</v>
      </c>
      <c r="BW8" s="93" t="s">
        <v>106</v>
      </c>
      <c r="BX8" s="93" t="s">
        <v>105</v>
      </c>
      <c r="BY8" s="94" t="s">
        <v>106</v>
      </c>
      <c r="BZ8" s="168"/>
      <c r="CA8" s="93" t="s">
        <v>105</v>
      </c>
      <c r="CB8" s="93" t="s">
        <v>106</v>
      </c>
      <c r="CC8" s="93" t="s">
        <v>105</v>
      </c>
      <c r="CD8" s="93" t="s">
        <v>106</v>
      </c>
      <c r="CE8" s="93" t="s">
        <v>105</v>
      </c>
      <c r="CF8" s="93" t="s">
        <v>106</v>
      </c>
      <c r="CG8" s="93" t="s">
        <v>105</v>
      </c>
      <c r="CH8" s="93" t="s">
        <v>106</v>
      </c>
      <c r="CI8" s="93" t="s">
        <v>105</v>
      </c>
      <c r="CJ8" s="94" t="s">
        <v>106</v>
      </c>
      <c r="CK8" s="168"/>
      <c r="CL8" s="93"/>
      <c r="CM8" s="93"/>
      <c r="CN8" s="93"/>
      <c r="CO8" s="93"/>
      <c r="CP8" s="93"/>
      <c r="CQ8" s="93"/>
      <c r="CR8" s="93"/>
      <c r="CS8" s="94"/>
      <c r="CT8" s="168"/>
      <c r="CU8" s="93"/>
      <c r="CV8" s="93"/>
      <c r="CW8" s="93"/>
      <c r="CX8" s="93"/>
      <c r="CY8" s="93"/>
      <c r="CZ8" s="93"/>
      <c r="DA8" s="93"/>
      <c r="DB8" s="94"/>
      <c r="DC8" s="168"/>
      <c r="DD8" s="115"/>
      <c r="DE8" s="115"/>
      <c r="DF8" s="118"/>
      <c r="DG8" s="115"/>
      <c r="DH8" s="118"/>
      <c r="DI8" s="115"/>
      <c r="DJ8" s="115"/>
      <c r="DK8" s="116"/>
      <c r="DL8" s="168"/>
      <c r="DM8" s="122" t="s">
        <v>105</v>
      </c>
      <c r="DN8" s="123" t="s">
        <v>106</v>
      </c>
      <c r="DO8" s="168"/>
      <c r="DP8" s="122"/>
      <c r="DQ8" s="122"/>
      <c r="DR8" s="122"/>
      <c r="DS8" s="122"/>
      <c r="DT8" s="122"/>
      <c r="DU8" s="122"/>
      <c r="DV8" s="122"/>
      <c r="DW8" s="123"/>
      <c r="DX8" s="168"/>
      <c r="DY8" s="122" t="s">
        <v>105</v>
      </c>
      <c r="DZ8" s="122" t="s">
        <v>106</v>
      </c>
      <c r="EA8" s="122" t="s">
        <v>105</v>
      </c>
      <c r="EB8" s="122" t="s">
        <v>106</v>
      </c>
      <c r="EC8" s="122" t="s">
        <v>105</v>
      </c>
      <c r="ED8" s="122" t="s">
        <v>106</v>
      </c>
      <c r="EE8" s="122" t="s">
        <v>105</v>
      </c>
      <c r="EF8" s="123" t="s">
        <v>106</v>
      </c>
      <c r="EG8" s="165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3"/>
      <c r="ET8" s="165"/>
      <c r="EU8" s="122" t="s">
        <v>105</v>
      </c>
      <c r="EV8" s="122" t="s">
        <v>106</v>
      </c>
      <c r="EW8" s="122" t="s">
        <v>105</v>
      </c>
      <c r="EX8" s="122" t="s">
        <v>106</v>
      </c>
      <c r="EY8" s="122" t="s">
        <v>105</v>
      </c>
      <c r="EZ8" s="122" t="s">
        <v>106</v>
      </c>
      <c r="FA8" s="122" t="s">
        <v>105</v>
      </c>
      <c r="FB8" s="122" t="s">
        <v>106</v>
      </c>
      <c r="FC8" s="124" t="s">
        <v>105</v>
      </c>
      <c r="FD8" s="124" t="s">
        <v>106</v>
      </c>
      <c r="FE8" s="122" t="s">
        <v>105</v>
      </c>
      <c r="FF8" s="122" t="s">
        <v>106</v>
      </c>
      <c r="FG8" s="122" t="s">
        <v>105</v>
      </c>
      <c r="FH8" s="122" t="s">
        <v>106</v>
      </c>
      <c r="FI8" s="121" t="s">
        <v>105</v>
      </c>
      <c r="FJ8" s="123" t="s">
        <v>106</v>
      </c>
      <c r="FK8" s="168"/>
      <c r="FL8" s="128" t="s">
        <v>105</v>
      </c>
      <c r="FM8" s="130" t="s">
        <v>106</v>
      </c>
      <c r="FN8" s="168"/>
      <c r="FO8" s="128"/>
      <c r="FP8" s="130"/>
      <c r="FQ8" s="168"/>
      <c r="FR8" s="128" t="s">
        <v>105</v>
      </c>
      <c r="FS8" s="130" t="s">
        <v>106</v>
      </c>
      <c r="FT8" s="165"/>
      <c r="FU8" s="128" t="s">
        <v>105</v>
      </c>
      <c r="FV8" s="130" t="s">
        <v>106</v>
      </c>
      <c r="FW8" s="165"/>
      <c r="FX8" s="129" t="s">
        <v>105</v>
      </c>
      <c r="FY8" s="129" t="s">
        <v>106</v>
      </c>
      <c r="FZ8" s="128" t="s">
        <v>105</v>
      </c>
      <c r="GA8" s="130" t="s">
        <v>106</v>
      </c>
      <c r="GB8" s="188"/>
      <c r="GC8" s="128"/>
      <c r="GD8" s="130"/>
    </row>
    <row r="9" spans="1:186" s="1" customFormat="1" ht="15" customHeight="1" x14ac:dyDescent="0.3">
      <c r="A9" s="140">
        <v>1</v>
      </c>
      <c r="B9" s="141">
        <v>4525</v>
      </c>
      <c r="C9" s="142" t="s">
        <v>14</v>
      </c>
      <c r="D9" s="143">
        <v>2005</v>
      </c>
      <c r="E9" s="144">
        <f t="shared" ref="E9:E40" si="0">J9+O9+R9+AC9+AN9+AW9+BF9+BQ9+BZ9+CK9+CT9+DC9+DL9+DO9+DX9+EG9+ET9+FK9+FN9+FQ9+FT9+FW9+GB9</f>
        <v>2209.1</v>
      </c>
      <c r="F9" s="145" t="s">
        <v>175</v>
      </c>
      <c r="G9" s="145"/>
      <c r="H9" s="37" t="s">
        <v>182</v>
      </c>
      <c r="I9" s="37"/>
      <c r="J9" s="38"/>
      <c r="K9" s="39"/>
      <c r="L9" s="40"/>
      <c r="M9" s="41"/>
      <c r="N9" s="42"/>
      <c r="O9" s="146">
        <f t="shared" ref="O9:O40" si="1">Q9</f>
        <v>0</v>
      </c>
      <c r="P9" s="39"/>
      <c r="Q9" s="42"/>
      <c r="R9" s="149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150">
        <f t="shared" ref="AC9:AC40" si="2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151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/>
      <c r="AX9" s="41"/>
      <c r="AY9" s="40"/>
      <c r="AZ9" s="41"/>
      <c r="BA9" s="40"/>
      <c r="BB9" s="41"/>
      <c r="BC9" s="40"/>
      <c r="BD9" s="41"/>
      <c r="BE9" s="42"/>
      <c r="BF9" s="149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149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149">
        <f t="shared" ref="BZ9:BZ40" si="3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/>
      <c r="CL9" s="41"/>
      <c r="CM9" s="40"/>
      <c r="CN9" s="41"/>
      <c r="CO9" s="40"/>
      <c r="CP9" s="41"/>
      <c r="CQ9" s="40"/>
      <c r="CR9" s="41"/>
      <c r="CS9" s="42"/>
      <c r="CT9" s="43"/>
      <c r="CU9" s="41"/>
      <c r="CV9" s="40"/>
      <c r="CW9" s="40"/>
      <c r="CX9" s="40"/>
      <c r="CY9" s="40"/>
      <c r="CZ9" s="40"/>
      <c r="DA9" s="41"/>
      <c r="DB9" s="42"/>
      <c r="DC9" s="43"/>
      <c r="DD9" s="41"/>
      <c r="DE9" s="40"/>
      <c r="DF9" s="40"/>
      <c r="DG9" s="40"/>
      <c r="DH9" s="40"/>
      <c r="DI9" s="40"/>
      <c r="DJ9" s="41"/>
      <c r="DK9" s="42"/>
      <c r="DL9" s="149">
        <f t="shared" ref="DL9:DL40" si="4">DN9</f>
        <v>225</v>
      </c>
      <c r="DM9" s="86">
        <v>3</v>
      </c>
      <c r="DN9" s="88">
        <f>60*2.5*1.5</f>
        <v>225</v>
      </c>
      <c r="DO9" s="43"/>
      <c r="DP9" s="41"/>
      <c r="DQ9" s="40"/>
      <c r="DR9" s="40"/>
      <c r="DS9" s="40"/>
      <c r="DT9" s="40"/>
      <c r="DU9" s="40"/>
      <c r="DV9" s="41"/>
      <c r="DW9" s="42"/>
      <c r="DX9" s="149">
        <f>DZ9+EB9+ED9+EF9</f>
        <v>0</v>
      </c>
      <c r="DY9" s="41"/>
      <c r="DZ9" s="40"/>
      <c r="EA9" s="41"/>
      <c r="EB9" s="40"/>
      <c r="EC9" s="41"/>
      <c r="ED9" s="40"/>
      <c r="EE9" s="41"/>
      <c r="EF9" s="42"/>
      <c r="EG9" s="43"/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149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2"/>
      <c r="FH9" s="132"/>
      <c r="FI9" s="39">
        <v>1</v>
      </c>
      <c r="FJ9" s="42">
        <f>55*1.3</f>
        <v>71.5</v>
      </c>
      <c r="FK9" s="149">
        <f t="shared" ref="FK9:FK52" si="5">FM9</f>
        <v>0</v>
      </c>
      <c r="FL9" s="41"/>
      <c r="FM9" s="42"/>
      <c r="FN9" s="43"/>
      <c r="FO9" s="41"/>
      <c r="FP9" s="42"/>
      <c r="FQ9" s="149">
        <f t="shared" ref="FQ9:FQ40" si="6">FS9</f>
        <v>0</v>
      </c>
      <c r="FR9" s="41"/>
      <c r="FS9" s="42"/>
      <c r="FT9" s="149">
        <f t="shared" ref="FT9:FT40" si="7">FV9</f>
        <v>0</v>
      </c>
      <c r="FU9" s="41"/>
      <c r="FV9" s="42"/>
      <c r="FW9" s="149">
        <f>FY9+GA9</f>
        <v>0</v>
      </c>
      <c r="FX9" s="41"/>
      <c r="FY9" s="40"/>
      <c r="FZ9" s="41"/>
      <c r="GA9" s="42"/>
      <c r="GB9" s="43"/>
      <c r="GC9" s="41"/>
      <c r="GD9" s="42"/>
    </row>
    <row r="10" spans="1:186" s="1" customFormat="1" ht="15" customHeight="1" x14ac:dyDescent="0.3">
      <c r="A10" s="2">
        <v>2</v>
      </c>
      <c r="B10" s="14">
        <v>6100</v>
      </c>
      <c r="C10" s="5" t="s">
        <v>21</v>
      </c>
      <c r="D10" s="15">
        <v>2006</v>
      </c>
      <c r="E10" s="16">
        <f t="shared" si="0"/>
        <v>916.75</v>
      </c>
      <c r="F10" s="37" t="s">
        <v>179</v>
      </c>
      <c r="G10" s="37"/>
      <c r="H10" s="37" t="s">
        <v>180</v>
      </c>
      <c r="I10" s="37"/>
      <c r="J10" s="38"/>
      <c r="K10" s="39"/>
      <c r="L10" s="40"/>
      <c r="M10" s="41"/>
      <c r="N10" s="42"/>
      <c r="O10" s="38">
        <f t="shared" si="1"/>
        <v>0</v>
      </c>
      <c r="P10" s="39"/>
      <c r="Q10" s="42"/>
      <c r="R10" s="43">
        <f>T10+X10+Z10+AB10</f>
        <v>126</v>
      </c>
      <c r="S10" s="74">
        <v>8</v>
      </c>
      <c r="T10" s="75">
        <f>20*0.9*1.5</f>
        <v>27</v>
      </c>
      <c r="U10" s="31">
        <v>2</v>
      </c>
      <c r="V10" s="32">
        <f>80*0.9</f>
        <v>72</v>
      </c>
      <c r="W10" s="44"/>
      <c r="X10" s="45"/>
      <c r="Y10" s="127"/>
      <c r="Z10" s="45"/>
      <c r="AA10" s="44">
        <v>1</v>
      </c>
      <c r="AB10" s="78">
        <f>110*0.9</f>
        <v>99</v>
      </c>
      <c r="AC10" s="82">
        <f t="shared" si="2"/>
        <v>72</v>
      </c>
      <c r="AD10" s="44"/>
      <c r="AE10" s="45"/>
      <c r="AF10" s="44">
        <v>8</v>
      </c>
      <c r="AG10" s="45">
        <f>20*1.8</f>
        <v>36</v>
      </c>
      <c r="AH10" s="44"/>
      <c r="AI10" s="45"/>
      <c r="AJ10" s="127"/>
      <c r="AK10" s="45"/>
      <c r="AL10" s="44">
        <v>4</v>
      </c>
      <c r="AM10" s="46">
        <f>20*1.8</f>
        <v>36</v>
      </c>
      <c r="AN10" s="79">
        <f>AP10+AR10+AT10+AV10</f>
        <v>0</v>
      </c>
      <c r="AO10" s="41"/>
      <c r="AP10" s="40"/>
      <c r="AQ10" s="41"/>
      <c r="AR10" s="40"/>
      <c r="AS10" s="41"/>
      <c r="AT10" s="40"/>
      <c r="AU10" s="41"/>
      <c r="AV10" s="42"/>
      <c r="AW10" s="43"/>
      <c r="AX10" s="41"/>
      <c r="AY10" s="40"/>
      <c r="AZ10" s="41"/>
      <c r="BA10" s="40"/>
      <c r="BB10" s="41"/>
      <c r="BC10" s="40"/>
      <c r="BD10" s="41"/>
      <c r="BE10" s="42"/>
      <c r="BF10" s="43">
        <f>BH10+BJ10+BN10+BP10</f>
        <v>162.5</v>
      </c>
      <c r="BG10" s="86">
        <v>5</v>
      </c>
      <c r="BH10" s="87">
        <f>35*1.5</f>
        <v>52.5</v>
      </c>
      <c r="BI10" s="41">
        <v>1</v>
      </c>
      <c r="BJ10" s="40">
        <f>110</f>
        <v>110</v>
      </c>
      <c r="BK10" s="35">
        <v>1</v>
      </c>
      <c r="BL10" s="34">
        <f>110</f>
        <v>110</v>
      </c>
      <c r="BM10" s="41"/>
      <c r="BN10" s="40"/>
      <c r="BO10" s="41"/>
      <c r="BP10" s="42"/>
      <c r="BQ10" s="43">
        <f>BS10+BU10+BW10+BY10</f>
        <v>88</v>
      </c>
      <c r="BR10" s="41"/>
      <c r="BS10" s="40"/>
      <c r="BT10" s="41">
        <v>1</v>
      </c>
      <c r="BU10" s="40">
        <f>110*0.8</f>
        <v>88</v>
      </c>
      <c r="BV10" s="41"/>
      <c r="BW10" s="40"/>
      <c r="BX10" s="41"/>
      <c r="BY10" s="42"/>
      <c r="BZ10" s="43">
        <f t="shared" si="3"/>
        <v>72</v>
      </c>
      <c r="CA10" s="106"/>
      <c r="CB10" s="102"/>
      <c r="CC10" s="41">
        <v>4</v>
      </c>
      <c r="CD10" s="40">
        <f>40*1.8</f>
        <v>72</v>
      </c>
      <c r="CE10" s="41"/>
      <c r="CF10" s="40"/>
      <c r="CG10" s="41"/>
      <c r="CH10" s="40"/>
      <c r="CI10" s="41"/>
      <c r="CJ10" s="42"/>
      <c r="CK10" s="43"/>
      <c r="CL10" s="41"/>
      <c r="CM10" s="40"/>
      <c r="CN10" s="41"/>
      <c r="CO10" s="40"/>
      <c r="CP10" s="41"/>
      <c r="CQ10" s="40"/>
      <c r="CR10" s="41"/>
      <c r="CS10" s="42"/>
      <c r="CT10" s="43"/>
      <c r="CU10" s="41"/>
      <c r="CV10" s="40"/>
      <c r="CW10" s="40"/>
      <c r="CX10" s="40"/>
      <c r="CY10" s="40"/>
      <c r="CZ10" s="40"/>
      <c r="DA10" s="41"/>
      <c r="DB10" s="42"/>
      <c r="DC10" s="43"/>
      <c r="DD10" s="41"/>
      <c r="DE10" s="40"/>
      <c r="DF10" s="40"/>
      <c r="DG10" s="40"/>
      <c r="DH10" s="40"/>
      <c r="DI10" s="40"/>
      <c r="DJ10" s="41"/>
      <c r="DK10" s="42"/>
      <c r="DL10" s="43">
        <f t="shared" si="4"/>
        <v>0</v>
      </c>
      <c r="DM10" s="41"/>
      <c r="DN10" s="42"/>
      <c r="DO10" s="43"/>
      <c r="DP10" s="41"/>
      <c r="DQ10" s="40"/>
      <c r="DR10" s="40"/>
      <c r="DS10" s="40"/>
      <c r="DT10" s="40"/>
      <c r="DU10" s="40"/>
      <c r="DV10" s="41"/>
      <c r="DW10" s="42"/>
      <c r="DX10" s="43">
        <f>DZ10+EB10+ED10+EF10</f>
        <v>0</v>
      </c>
      <c r="DY10" s="41"/>
      <c r="DZ10" s="40"/>
      <c r="EA10" s="41"/>
      <c r="EB10" s="40"/>
      <c r="EC10" s="41"/>
      <c r="ED10" s="40"/>
      <c r="EE10" s="41"/>
      <c r="EF10" s="42"/>
      <c r="EG10" s="43"/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EV10+EX10+EZ10+FB10+FD10+FF10+FH10+FJ10</f>
        <v>250.25</v>
      </c>
      <c r="EU10" s="86">
        <v>5</v>
      </c>
      <c r="EV10" s="87">
        <f>35*1.3*1.5</f>
        <v>68.25</v>
      </c>
      <c r="EW10" s="41">
        <v>2</v>
      </c>
      <c r="EX10" s="40">
        <f>80*1.3</f>
        <v>104</v>
      </c>
      <c r="EY10" s="41">
        <v>3</v>
      </c>
      <c r="EZ10" s="40">
        <f>60*1.3</f>
        <v>78</v>
      </c>
      <c r="FA10" s="41"/>
      <c r="FB10" s="40"/>
      <c r="FC10" s="41"/>
      <c r="FD10" s="40"/>
      <c r="FE10" s="41"/>
      <c r="FF10" s="40"/>
      <c r="FG10" s="132"/>
      <c r="FH10" s="132"/>
      <c r="FI10" s="39"/>
      <c r="FJ10" s="42"/>
      <c r="FK10" s="43">
        <f t="shared" si="5"/>
        <v>0</v>
      </c>
      <c r="FL10" s="41"/>
      <c r="FM10" s="42"/>
      <c r="FN10" s="43"/>
      <c r="FO10" s="41"/>
      <c r="FP10" s="42"/>
      <c r="FQ10" s="43">
        <f t="shared" si="6"/>
        <v>90</v>
      </c>
      <c r="FR10" s="41">
        <v>3</v>
      </c>
      <c r="FS10" s="42">
        <f>60*1.5</f>
        <v>90</v>
      </c>
      <c r="FT10" s="43">
        <f t="shared" si="7"/>
        <v>0</v>
      </c>
      <c r="FU10" s="41"/>
      <c r="FV10" s="42"/>
      <c r="FW10" s="43">
        <f>FY10+GA10</f>
        <v>56</v>
      </c>
      <c r="FX10" s="41"/>
      <c r="FY10" s="40"/>
      <c r="FZ10" s="41">
        <v>1</v>
      </c>
      <c r="GA10" s="42">
        <f>80*0.7</f>
        <v>56</v>
      </c>
      <c r="GB10" s="43"/>
      <c r="GC10" s="41"/>
      <c r="GD10" s="42"/>
    </row>
    <row r="11" spans="1:186" s="1" customFormat="1" ht="15" customHeight="1" x14ac:dyDescent="0.3">
      <c r="A11" s="140">
        <v>3</v>
      </c>
      <c r="B11" s="141">
        <v>3676</v>
      </c>
      <c r="C11" s="142" t="s">
        <v>20</v>
      </c>
      <c r="D11" s="143">
        <v>2002</v>
      </c>
      <c r="E11" s="144">
        <f t="shared" si="0"/>
        <v>889.1</v>
      </c>
      <c r="F11" s="145" t="s">
        <v>184</v>
      </c>
      <c r="G11" s="145"/>
      <c r="H11" s="37" t="s">
        <v>185</v>
      </c>
      <c r="I11" s="37" t="s">
        <v>181</v>
      </c>
      <c r="J11" s="38"/>
      <c r="K11" s="39"/>
      <c r="L11" s="40"/>
      <c r="M11" s="41"/>
      <c r="N11" s="42"/>
      <c r="O11" s="146">
        <f t="shared" si="1"/>
        <v>0</v>
      </c>
      <c r="P11" s="39"/>
      <c r="Q11" s="42"/>
      <c r="R11" s="149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127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150">
        <f t="shared" si="2"/>
        <v>138.6</v>
      </c>
      <c r="AD11" s="127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151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/>
      <c r="AX11" s="41"/>
      <c r="AY11" s="40"/>
      <c r="AZ11" s="41"/>
      <c r="BA11" s="40"/>
      <c r="BB11" s="41"/>
      <c r="BC11" s="40"/>
      <c r="BD11" s="41"/>
      <c r="BE11" s="42"/>
      <c r="BF11" s="149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149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149">
        <f t="shared" si="3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/>
      <c r="CL11" s="41"/>
      <c r="CM11" s="40"/>
      <c r="CN11" s="41"/>
      <c r="CO11" s="40"/>
      <c r="CP11" s="41"/>
      <c r="CQ11" s="40"/>
      <c r="CR11" s="41"/>
      <c r="CS11" s="42"/>
      <c r="CT11" s="43"/>
      <c r="CU11" s="41"/>
      <c r="CV11" s="40"/>
      <c r="CW11" s="40"/>
      <c r="CX11" s="40"/>
      <c r="CY11" s="40"/>
      <c r="CZ11" s="40"/>
      <c r="DA11" s="41"/>
      <c r="DB11" s="42"/>
      <c r="DC11" s="43"/>
      <c r="DD11" s="41"/>
      <c r="DE11" s="40"/>
      <c r="DF11" s="40"/>
      <c r="DG11" s="40"/>
      <c r="DH11" s="40"/>
      <c r="DI11" s="40"/>
      <c r="DJ11" s="41"/>
      <c r="DK11" s="42"/>
      <c r="DL11" s="149">
        <f t="shared" si="4"/>
        <v>0</v>
      </c>
      <c r="DM11" s="41"/>
      <c r="DN11" s="42"/>
      <c r="DO11" s="43"/>
      <c r="DP11" s="41"/>
      <c r="DQ11" s="40"/>
      <c r="DR11" s="40"/>
      <c r="DS11" s="40"/>
      <c r="DT11" s="40"/>
      <c r="DU11" s="40"/>
      <c r="DV11" s="41"/>
      <c r="DW11" s="42"/>
      <c r="DX11" s="149">
        <f>DZ11+EB11+ED11+EF11</f>
        <v>0</v>
      </c>
      <c r="DY11" s="41"/>
      <c r="DZ11" s="40"/>
      <c r="EA11" s="41"/>
      <c r="EB11" s="40"/>
      <c r="EC11" s="41"/>
      <c r="ED11" s="40"/>
      <c r="EE11" s="41"/>
      <c r="EF11" s="42"/>
      <c r="EG11" s="43"/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149">
        <f>EV11+EX11+EZ11+FB11+FD11+FF11+FJ11</f>
        <v>195</v>
      </c>
      <c r="EU11" s="41"/>
      <c r="EV11" s="40"/>
      <c r="EW11" s="41"/>
      <c r="EX11" s="40"/>
      <c r="EY11" s="41"/>
      <c r="EZ11" s="40"/>
      <c r="FA11" s="41">
        <v>2</v>
      </c>
      <c r="FB11" s="40">
        <f>60*1.3</f>
        <v>78</v>
      </c>
      <c r="FC11" s="41"/>
      <c r="FD11" s="40"/>
      <c r="FE11" s="86">
        <v>2</v>
      </c>
      <c r="FF11" s="87">
        <f>60*1.3*1.5</f>
        <v>117</v>
      </c>
      <c r="FG11" s="33">
        <v>2</v>
      </c>
      <c r="FH11" s="35" t="s">
        <v>110</v>
      </c>
      <c r="FI11" s="39"/>
      <c r="FJ11" s="42"/>
      <c r="FK11" s="149">
        <f t="shared" si="5"/>
        <v>0</v>
      </c>
      <c r="FL11" s="41"/>
      <c r="FM11" s="42"/>
      <c r="FN11" s="43"/>
      <c r="FO11" s="41"/>
      <c r="FP11" s="42"/>
      <c r="FQ11" s="149">
        <f t="shared" si="6"/>
        <v>0</v>
      </c>
      <c r="FR11" s="41"/>
      <c r="FS11" s="42"/>
      <c r="FT11" s="149">
        <f t="shared" si="7"/>
        <v>0</v>
      </c>
      <c r="FU11" s="41"/>
      <c r="FV11" s="42"/>
      <c r="FW11" s="149">
        <f>FY11+GA11</f>
        <v>0</v>
      </c>
      <c r="FX11" s="41"/>
      <c r="FY11" s="40"/>
      <c r="FZ11" s="41"/>
      <c r="GA11" s="42"/>
      <c r="GB11" s="43"/>
      <c r="GC11" s="41"/>
      <c r="GD11" s="42"/>
    </row>
    <row r="12" spans="1:186" s="1" customFormat="1" ht="15" customHeight="1" x14ac:dyDescent="0.3">
      <c r="A12" s="2">
        <v>4</v>
      </c>
      <c r="B12" s="14">
        <v>3980</v>
      </c>
      <c r="C12" s="5" t="s">
        <v>19</v>
      </c>
      <c r="D12" s="15">
        <v>2004</v>
      </c>
      <c r="E12" s="16">
        <f t="shared" si="0"/>
        <v>759.35</v>
      </c>
      <c r="F12" s="37" t="s">
        <v>158</v>
      </c>
      <c r="G12" s="37"/>
      <c r="H12" s="37" t="s">
        <v>206</v>
      </c>
      <c r="I12" s="37" t="s">
        <v>207</v>
      </c>
      <c r="J12" s="38"/>
      <c r="K12" s="39"/>
      <c r="L12" s="40"/>
      <c r="M12" s="41"/>
      <c r="N12" s="42"/>
      <c r="O12" s="38">
        <f t="shared" si="1"/>
        <v>0</v>
      </c>
      <c r="P12" s="39"/>
      <c r="Q12" s="42"/>
      <c r="R12" s="43">
        <f>T12+V12+X12+Z12+AB12</f>
        <v>145.80000000000001</v>
      </c>
      <c r="S12" s="77">
        <v>3</v>
      </c>
      <c r="T12" s="76">
        <f>60*0.9*1.5</f>
        <v>81</v>
      </c>
      <c r="U12" s="127"/>
      <c r="V12" s="45"/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2"/>
        <v>0</v>
      </c>
      <c r="AD12" s="44"/>
      <c r="AE12" s="45"/>
      <c r="AF12" s="44"/>
      <c r="AG12" s="45"/>
      <c r="AH12" s="44"/>
      <c r="AI12" s="45"/>
      <c r="AJ12" s="127"/>
      <c r="AK12" s="45"/>
      <c r="AL12" s="44"/>
      <c r="AM12" s="46"/>
      <c r="AN12" s="79">
        <f>AP12+AR12+AV12</f>
        <v>256</v>
      </c>
      <c r="AO12" s="86">
        <v>1</v>
      </c>
      <c r="AP12" s="87">
        <f>110*0.8*1.5</f>
        <v>132</v>
      </c>
      <c r="AQ12" s="41">
        <v>1</v>
      </c>
      <c r="AR12" s="40">
        <f>110*0.8</f>
        <v>88</v>
      </c>
      <c r="AS12" s="35">
        <v>3</v>
      </c>
      <c r="AT12" s="34">
        <f>45*0.8</f>
        <v>36</v>
      </c>
      <c r="AU12" s="86">
        <v>4</v>
      </c>
      <c r="AV12" s="88">
        <f>30*0.8*1.5</f>
        <v>36</v>
      </c>
      <c r="AW12" s="43"/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45</v>
      </c>
      <c r="BG12" s="86">
        <v>6</v>
      </c>
      <c r="BH12" s="87">
        <f>30*1.5</f>
        <v>45</v>
      </c>
      <c r="BI12" s="41"/>
      <c r="BJ12" s="40"/>
      <c r="BK12" s="41"/>
      <c r="BL12" s="40"/>
      <c r="BM12" s="41"/>
      <c r="BN12" s="40"/>
      <c r="BO12" s="41"/>
      <c r="BP12" s="42"/>
      <c r="BQ12" s="43">
        <f>BS12+BW12+BY12</f>
        <v>127.2</v>
      </c>
      <c r="BR12" s="86">
        <v>3</v>
      </c>
      <c r="BS12" s="87">
        <f>60*0.8*1.5</f>
        <v>72</v>
      </c>
      <c r="BT12" s="35">
        <v>8</v>
      </c>
      <c r="BU12" s="34">
        <f>20*0.8</f>
        <v>16</v>
      </c>
      <c r="BV12" s="41">
        <v>4</v>
      </c>
      <c r="BW12" s="40">
        <f>30*0.8</f>
        <v>24</v>
      </c>
      <c r="BX12" s="86">
        <v>5</v>
      </c>
      <c r="BY12" s="88">
        <f>26*0.8*1.5</f>
        <v>31.200000000000003</v>
      </c>
      <c r="BZ12" s="43">
        <f t="shared" si="3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/>
      <c r="CL12" s="41"/>
      <c r="CM12" s="40"/>
      <c r="CN12" s="41"/>
      <c r="CO12" s="40"/>
      <c r="CP12" s="41"/>
      <c r="CQ12" s="40"/>
      <c r="CR12" s="41"/>
      <c r="CS12" s="42"/>
      <c r="CT12" s="43"/>
      <c r="CU12" s="41"/>
      <c r="CV12" s="40"/>
      <c r="CW12" s="40"/>
      <c r="CX12" s="40"/>
      <c r="CY12" s="40"/>
      <c r="CZ12" s="40"/>
      <c r="DA12" s="41"/>
      <c r="DB12" s="42"/>
      <c r="DC12" s="43"/>
      <c r="DD12" s="41"/>
      <c r="DE12" s="40"/>
      <c r="DF12" s="40"/>
      <c r="DG12" s="40"/>
      <c r="DH12" s="40"/>
      <c r="DI12" s="40"/>
      <c r="DJ12" s="41"/>
      <c r="DK12" s="42"/>
      <c r="DL12" s="43">
        <f t="shared" si="4"/>
        <v>0</v>
      </c>
      <c r="DM12" s="41"/>
      <c r="DN12" s="42"/>
      <c r="DO12" s="43"/>
      <c r="DP12" s="41"/>
      <c r="DQ12" s="40"/>
      <c r="DR12" s="40"/>
      <c r="DS12" s="40"/>
      <c r="DT12" s="40"/>
      <c r="DU12" s="40"/>
      <c r="DV12" s="41"/>
      <c r="DW12" s="42"/>
      <c r="DX12" s="43">
        <f>DZ12+EB12</f>
        <v>66</v>
      </c>
      <c r="DY12" s="41">
        <v>1</v>
      </c>
      <c r="DZ12" s="40">
        <f>110*0.6</f>
        <v>66</v>
      </c>
      <c r="EA12" s="41"/>
      <c r="EB12" s="40"/>
      <c r="EC12" s="35">
        <v>1</v>
      </c>
      <c r="ED12" s="34">
        <f>80*0.6</f>
        <v>48</v>
      </c>
      <c r="EE12" s="35">
        <v>1</v>
      </c>
      <c r="EF12" s="36">
        <f>80*0.6</f>
        <v>48</v>
      </c>
      <c r="EG12" s="43"/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EV12+EX12+EZ12+FB12+FH12+FJ12</f>
        <v>77.349999999999994</v>
      </c>
      <c r="EU12" s="86">
        <v>7</v>
      </c>
      <c r="EV12" s="87">
        <f>25*1.3*1.5</f>
        <v>48.75</v>
      </c>
      <c r="EW12" s="41"/>
      <c r="EX12" s="40"/>
      <c r="EY12" s="41"/>
      <c r="EZ12" s="40"/>
      <c r="FA12" s="41">
        <v>6</v>
      </c>
      <c r="FB12" s="40">
        <f>22*1.3</f>
        <v>28.6</v>
      </c>
      <c r="FC12" s="35">
        <v>8</v>
      </c>
      <c r="FD12" s="35" t="s">
        <v>110</v>
      </c>
      <c r="FE12" s="35">
        <v>7</v>
      </c>
      <c r="FF12" s="35" t="s">
        <v>110</v>
      </c>
      <c r="FG12" s="39"/>
      <c r="FH12" s="39"/>
      <c r="FI12" s="39"/>
      <c r="FJ12" s="53"/>
      <c r="FK12" s="43">
        <f t="shared" si="5"/>
        <v>0</v>
      </c>
      <c r="FL12" s="41"/>
      <c r="FM12" s="42"/>
      <c r="FN12" s="43"/>
      <c r="FO12" s="41"/>
      <c r="FP12" s="42"/>
      <c r="FQ12" s="43">
        <f t="shared" si="6"/>
        <v>0</v>
      </c>
      <c r="FR12" s="41"/>
      <c r="FS12" s="42"/>
      <c r="FT12" s="43">
        <f t="shared" si="7"/>
        <v>0</v>
      </c>
      <c r="FU12" s="41"/>
      <c r="FV12" s="42"/>
      <c r="FW12" s="43">
        <f>FY12+GA12</f>
        <v>42</v>
      </c>
      <c r="FX12" s="41"/>
      <c r="FY12" s="40"/>
      <c r="FZ12" s="41">
        <v>2</v>
      </c>
      <c r="GA12" s="42">
        <f>60*0.7</f>
        <v>42</v>
      </c>
      <c r="GB12" s="43"/>
      <c r="GC12" s="41"/>
      <c r="GD12" s="42"/>
    </row>
    <row r="13" spans="1:186" s="1" customFormat="1" ht="15" customHeight="1" x14ac:dyDescent="0.3">
      <c r="A13" s="140">
        <v>5</v>
      </c>
      <c r="B13" s="141">
        <v>4154</v>
      </c>
      <c r="C13" s="142" t="s">
        <v>16</v>
      </c>
      <c r="D13" s="143">
        <v>2003</v>
      </c>
      <c r="E13" s="144">
        <f t="shared" si="0"/>
        <v>751.3</v>
      </c>
      <c r="F13" s="145" t="s">
        <v>179</v>
      </c>
      <c r="G13" s="145" t="s">
        <v>162</v>
      </c>
      <c r="H13" s="37" t="s">
        <v>180</v>
      </c>
      <c r="I13" s="37" t="s">
        <v>187</v>
      </c>
      <c r="J13" s="38"/>
      <c r="K13" s="39"/>
      <c r="L13" s="40"/>
      <c r="M13" s="41"/>
      <c r="N13" s="42"/>
      <c r="O13" s="146">
        <f t="shared" si="1"/>
        <v>0</v>
      </c>
      <c r="P13" s="39"/>
      <c r="Q13" s="42"/>
      <c r="R13" s="149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150">
        <f t="shared" si="2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151">
        <f>AP13+AR13+AT13+AV13</f>
        <v>0</v>
      </c>
      <c r="AO13" s="41"/>
      <c r="AP13" s="40"/>
      <c r="AQ13" s="41"/>
      <c r="AR13" s="40"/>
      <c r="AS13" s="41"/>
      <c r="AT13" s="40"/>
      <c r="AU13" s="41"/>
      <c r="AV13" s="42"/>
      <c r="AW13" s="43"/>
      <c r="AX13" s="41"/>
      <c r="AY13" s="40"/>
      <c r="AZ13" s="41"/>
      <c r="BA13" s="40"/>
      <c r="BB13" s="41"/>
      <c r="BC13" s="40"/>
      <c r="BD13" s="41"/>
      <c r="BE13" s="42"/>
      <c r="BF13" s="149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149">
        <f>BS13+BU13+BW13+BY13</f>
        <v>208</v>
      </c>
      <c r="BR13" s="86">
        <v>4</v>
      </c>
      <c r="BS13" s="87">
        <f>40*0.8*1.5</f>
        <v>48</v>
      </c>
      <c r="BT13" s="41"/>
      <c r="BU13" s="40"/>
      <c r="BV13" s="41">
        <v>1</v>
      </c>
      <c r="BW13" s="40">
        <f>80*0.8</f>
        <v>64</v>
      </c>
      <c r="BX13" s="86">
        <v>1</v>
      </c>
      <c r="BY13" s="88">
        <f>80*0.8*1.5</f>
        <v>96</v>
      </c>
      <c r="BZ13" s="149">
        <f t="shared" si="3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/>
      <c r="CL13" s="41"/>
      <c r="CM13" s="40"/>
      <c r="CN13" s="41"/>
      <c r="CO13" s="40"/>
      <c r="CP13" s="41"/>
      <c r="CQ13" s="40"/>
      <c r="CR13" s="41"/>
      <c r="CS13" s="42"/>
      <c r="CT13" s="43"/>
      <c r="CU13" s="41"/>
      <c r="CV13" s="40"/>
      <c r="CW13" s="40"/>
      <c r="CX13" s="40"/>
      <c r="CY13" s="40"/>
      <c r="CZ13" s="40"/>
      <c r="DA13" s="41"/>
      <c r="DB13" s="42"/>
      <c r="DC13" s="43"/>
      <c r="DD13" s="41"/>
      <c r="DE13" s="40"/>
      <c r="DF13" s="40"/>
      <c r="DG13" s="40"/>
      <c r="DH13" s="40"/>
      <c r="DI13" s="40"/>
      <c r="DJ13" s="41"/>
      <c r="DK13" s="42"/>
      <c r="DL13" s="149">
        <f t="shared" si="4"/>
        <v>0</v>
      </c>
      <c r="DM13" s="41"/>
      <c r="DN13" s="42"/>
      <c r="DO13" s="43"/>
      <c r="DP13" s="41"/>
      <c r="DQ13" s="40"/>
      <c r="DR13" s="40"/>
      <c r="DS13" s="40"/>
      <c r="DT13" s="40"/>
      <c r="DU13" s="40"/>
      <c r="DV13" s="41"/>
      <c r="DW13" s="42"/>
      <c r="DX13" s="149">
        <f>DZ13+EB13+ED13+EF13</f>
        <v>0</v>
      </c>
      <c r="DY13" s="41"/>
      <c r="DZ13" s="40"/>
      <c r="EA13" s="41"/>
      <c r="EB13" s="40"/>
      <c r="EC13" s="41"/>
      <c r="ED13" s="40"/>
      <c r="EE13" s="41"/>
      <c r="EF13" s="42"/>
      <c r="EG13" s="43"/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149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2"/>
      <c r="FH13" s="132"/>
      <c r="FI13" s="33">
        <v>2</v>
      </c>
      <c r="FJ13" s="89" t="s">
        <v>110</v>
      </c>
      <c r="FK13" s="149">
        <f t="shared" si="5"/>
        <v>0</v>
      </c>
      <c r="FL13" s="41"/>
      <c r="FM13" s="42"/>
      <c r="FN13" s="43"/>
      <c r="FO13" s="41"/>
      <c r="FP13" s="42"/>
      <c r="FQ13" s="149">
        <f t="shared" si="6"/>
        <v>0</v>
      </c>
      <c r="FR13" s="41"/>
      <c r="FS13" s="42"/>
      <c r="FT13" s="149">
        <f t="shared" si="7"/>
        <v>0</v>
      </c>
      <c r="FU13" s="41"/>
      <c r="FV13" s="42"/>
      <c r="FW13" s="149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/>
      <c r="GC13" s="41"/>
      <c r="GD13" s="42"/>
    </row>
    <row r="14" spans="1:186" s="1" customFormat="1" ht="15" customHeight="1" x14ac:dyDescent="0.3">
      <c r="A14" s="2">
        <v>6</v>
      </c>
      <c r="B14" s="14">
        <v>4864</v>
      </c>
      <c r="C14" s="5" t="s">
        <v>35</v>
      </c>
      <c r="D14" s="15">
        <v>2003</v>
      </c>
      <c r="E14" s="16">
        <f t="shared" si="0"/>
        <v>750.5</v>
      </c>
      <c r="F14" s="37" t="s">
        <v>179</v>
      </c>
      <c r="G14" s="37"/>
      <c r="H14" s="37" t="s">
        <v>180</v>
      </c>
      <c r="I14" s="37" t="s">
        <v>209</v>
      </c>
      <c r="J14" s="38"/>
      <c r="K14" s="39"/>
      <c r="L14" s="40"/>
      <c r="M14" s="41"/>
      <c r="N14" s="42"/>
      <c r="O14" s="38">
        <f t="shared" si="1"/>
        <v>0</v>
      </c>
      <c r="P14" s="39"/>
      <c r="Q14" s="42"/>
      <c r="R14" s="43">
        <f>T14+X14+Z14+AB14</f>
        <v>108</v>
      </c>
      <c r="S14" s="127"/>
      <c r="T14" s="45"/>
      <c r="U14" s="31">
        <v>7</v>
      </c>
      <c r="V14" s="32">
        <f>25*0.9</f>
        <v>22.5</v>
      </c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2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AP14+AR14+AV14</f>
        <v>208</v>
      </c>
      <c r="AO14" s="86">
        <v>4</v>
      </c>
      <c r="AP14" s="87">
        <f>40*0.8*1.5</f>
        <v>48</v>
      </c>
      <c r="AQ14" s="41">
        <v>2</v>
      </c>
      <c r="AR14" s="40">
        <f>80*0.8</f>
        <v>64</v>
      </c>
      <c r="AS14" s="35">
        <v>2</v>
      </c>
      <c r="AT14" s="34">
        <f>60*0.8</f>
        <v>48</v>
      </c>
      <c r="AU14" s="86">
        <v>1</v>
      </c>
      <c r="AV14" s="88">
        <f>80*0.8*1.5</f>
        <v>96</v>
      </c>
      <c r="AW14" s="43"/>
      <c r="AX14" s="41"/>
      <c r="AY14" s="40"/>
      <c r="AZ14" s="41"/>
      <c r="BA14" s="40"/>
      <c r="BB14" s="41"/>
      <c r="BC14" s="40"/>
      <c r="BD14" s="41"/>
      <c r="BE14" s="42"/>
      <c r="BF14" s="43">
        <f>BH14+BJ14+BL14+BN14+BP14</f>
        <v>112.5</v>
      </c>
      <c r="BG14" s="86">
        <v>9</v>
      </c>
      <c r="BH14" s="87">
        <f>10*1.5</f>
        <v>15</v>
      </c>
      <c r="BI14" s="41"/>
      <c r="BJ14" s="40"/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BS14+BU14+BW14+BY14</f>
        <v>256</v>
      </c>
      <c r="BR14" s="86">
        <v>2</v>
      </c>
      <c r="BS14" s="87">
        <f>80*0.8*1.5</f>
        <v>96</v>
      </c>
      <c r="BT14" s="41"/>
      <c r="BU14" s="40"/>
      <c r="BV14" s="41">
        <v>1</v>
      </c>
      <c r="BW14" s="40">
        <f>80*0.8</f>
        <v>64</v>
      </c>
      <c r="BX14" s="86">
        <v>1</v>
      </c>
      <c r="BY14" s="88">
        <f>80*0.8*1.5</f>
        <v>96</v>
      </c>
      <c r="BZ14" s="43">
        <f t="shared" si="3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/>
      <c r="CL14" s="41"/>
      <c r="CM14" s="40"/>
      <c r="CN14" s="41"/>
      <c r="CO14" s="40"/>
      <c r="CP14" s="41"/>
      <c r="CQ14" s="40"/>
      <c r="CR14" s="41"/>
      <c r="CS14" s="42"/>
      <c r="CT14" s="43"/>
      <c r="CU14" s="41"/>
      <c r="CV14" s="40"/>
      <c r="CW14" s="40"/>
      <c r="CX14" s="40"/>
      <c r="CY14" s="40"/>
      <c r="CZ14" s="40"/>
      <c r="DA14" s="41"/>
      <c r="DB14" s="42"/>
      <c r="DC14" s="43"/>
      <c r="DD14" s="41"/>
      <c r="DE14" s="40"/>
      <c r="DF14" s="40"/>
      <c r="DG14" s="40"/>
      <c r="DH14" s="40"/>
      <c r="DI14" s="40"/>
      <c r="DJ14" s="41"/>
      <c r="DK14" s="42"/>
      <c r="DL14" s="43">
        <f t="shared" si="4"/>
        <v>0</v>
      </c>
      <c r="DM14" s="41"/>
      <c r="DN14" s="42"/>
      <c r="DO14" s="43"/>
      <c r="DP14" s="41"/>
      <c r="DQ14" s="40"/>
      <c r="DR14" s="40"/>
      <c r="DS14" s="40"/>
      <c r="DT14" s="40"/>
      <c r="DU14" s="40"/>
      <c r="DV14" s="41"/>
      <c r="DW14" s="42"/>
      <c r="DX14" s="43">
        <f>DZ14+EB14+ED14+EF14</f>
        <v>0</v>
      </c>
      <c r="DY14" s="41"/>
      <c r="DZ14" s="40"/>
      <c r="EA14" s="41"/>
      <c r="EB14" s="40"/>
      <c r="EC14" s="41"/>
      <c r="ED14" s="40"/>
      <c r="EE14" s="41"/>
      <c r="EF14" s="42"/>
      <c r="EG14" s="43"/>
      <c r="EH14" s="41"/>
      <c r="EI14" s="40"/>
      <c r="EJ14" s="41"/>
      <c r="EK14" s="40"/>
      <c r="EL14" s="41"/>
      <c r="EM14" s="40"/>
      <c r="EN14" s="41"/>
      <c r="EO14" s="40"/>
      <c r="EP14" s="41"/>
      <c r="EQ14" s="40"/>
      <c r="ER14" s="41"/>
      <c r="ES14" s="42"/>
      <c r="ET14" s="43">
        <f>EV14+EX14+EZ14+FD14+FH14+FJ14</f>
        <v>39</v>
      </c>
      <c r="EU14" s="41"/>
      <c r="EV14" s="40"/>
      <c r="EW14" s="41">
        <v>6</v>
      </c>
      <c r="EX14" s="40">
        <f>30*1.3</f>
        <v>39</v>
      </c>
      <c r="EY14" s="41"/>
      <c r="EZ14" s="40"/>
      <c r="FA14" s="35">
        <v>7</v>
      </c>
      <c r="FB14" s="35" t="s">
        <v>110</v>
      </c>
      <c r="FC14" s="41"/>
      <c r="FD14" s="41"/>
      <c r="FE14" s="35">
        <v>5</v>
      </c>
      <c r="FF14" s="35" t="s">
        <v>110</v>
      </c>
      <c r="FG14" s="39"/>
      <c r="FH14" s="39"/>
      <c r="FI14" s="39"/>
      <c r="FJ14" s="53"/>
      <c r="FK14" s="43">
        <f t="shared" si="5"/>
        <v>0</v>
      </c>
      <c r="FL14" s="41"/>
      <c r="FM14" s="42"/>
      <c r="FN14" s="43"/>
      <c r="FO14" s="41"/>
      <c r="FP14" s="42"/>
      <c r="FQ14" s="43">
        <f t="shared" si="6"/>
        <v>0</v>
      </c>
      <c r="FR14" s="41"/>
      <c r="FS14" s="42"/>
      <c r="FT14" s="43">
        <f t="shared" si="7"/>
        <v>0</v>
      </c>
      <c r="FU14" s="41"/>
      <c r="FV14" s="42"/>
      <c r="FW14" s="43">
        <f>FY14+GA14</f>
        <v>0</v>
      </c>
      <c r="FX14" s="41"/>
      <c r="FY14" s="40"/>
      <c r="FZ14" s="41"/>
      <c r="GA14" s="42"/>
      <c r="GB14" s="43"/>
      <c r="GC14" s="41"/>
      <c r="GD14" s="42"/>
    </row>
    <row r="15" spans="1:186" s="1" customFormat="1" ht="15" customHeight="1" x14ac:dyDescent="0.3">
      <c r="A15" s="140">
        <v>7</v>
      </c>
      <c r="B15" s="141">
        <v>3694</v>
      </c>
      <c r="C15" s="142" t="s">
        <v>18</v>
      </c>
      <c r="D15" s="147">
        <v>2003</v>
      </c>
      <c r="E15" s="144">
        <f t="shared" si="0"/>
        <v>626.75</v>
      </c>
      <c r="F15" s="145" t="s">
        <v>184</v>
      </c>
      <c r="G15" s="145"/>
      <c r="H15" s="37" t="s">
        <v>186</v>
      </c>
      <c r="I15" s="37"/>
      <c r="J15" s="38"/>
      <c r="K15" s="39"/>
      <c r="L15" s="40"/>
      <c r="M15" s="41"/>
      <c r="N15" s="42"/>
      <c r="O15" s="146">
        <f t="shared" si="1"/>
        <v>0</v>
      </c>
      <c r="P15" s="39"/>
      <c r="Q15" s="42"/>
      <c r="R15" s="149">
        <f>T15+V15+Z15+AB15</f>
        <v>200.25</v>
      </c>
      <c r="S15" s="74">
        <v>2</v>
      </c>
      <c r="T15" s="75">
        <f>80*0.9*1.5</f>
        <v>108</v>
      </c>
      <c r="U15" s="125">
        <v>5</v>
      </c>
      <c r="V15" s="45">
        <f>35*0.9</f>
        <v>31.5</v>
      </c>
      <c r="W15" s="31">
        <v>5</v>
      </c>
      <c r="X15" s="32">
        <f>26*0.9</f>
        <v>23.400000000000002</v>
      </c>
      <c r="Y15" s="74">
        <v>3</v>
      </c>
      <c r="Z15" s="75">
        <f>45*0.9*1.5</f>
        <v>60.75</v>
      </c>
      <c r="AA15" s="44"/>
      <c r="AB15" s="78"/>
      <c r="AC15" s="150">
        <f t="shared" si="2"/>
        <v>0</v>
      </c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151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/>
      <c r="AX15" s="41"/>
      <c r="AY15" s="40"/>
      <c r="AZ15" s="41"/>
      <c r="BA15" s="40"/>
      <c r="BB15" s="41"/>
      <c r="BC15" s="40"/>
      <c r="BD15" s="41"/>
      <c r="BE15" s="42"/>
      <c r="BF15" s="149">
        <f>BH15+BJ15+BL15+BN15+BP15</f>
        <v>199</v>
      </c>
      <c r="BG15" s="86">
        <v>2</v>
      </c>
      <c r="BH15" s="87">
        <f>80*1.5</f>
        <v>120</v>
      </c>
      <c r="BI15" s="41">
        <v>4</v>
      </c>
      <c r="BJ15" s="40">
        <f>40</f>
        <v>40</v>
      </c>
      <c r="BK15" s="41"/>
      <c r="BL15" s="40"/>
      <c r="BM15" s="41"/>
      <c r="BN15" s="40"/>
      <c r="BO15" s="86">
        <v>5</v>
      </c>
      <c r="BP15" s="88">
        <f>26*1.5</f>
        <v>39</v>
      </c>
      <c r="BQ15" s="149">
        <f>BS15+BU15+BW15+BY15</f>
        <v>0</v>
      </c>
      <c r="BR15" s="41"/>
      <c r="BS15" s="40"/>
      <c r="BT15" s="41"/>
      <c r="BU15" s="40"/>
      <c r="BV15" s="41"/>
      <c r="BW15" s="40"/>
      <c r="BX15" s="41"/>
      <c r="BY15" s="42"/>
      <c r="BZ15" s="149">
        <f t="shared" si="3"/>
        <v>0</v>
      </c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43"/>
      <c r="CL15" s="41"/>
      <c r="CM15" s="40"/>
      <c r="CN15" s="41"/>
      <c r="CO15" s="40"/>
      <c r="CP15" s="41"/>
      <c r="CQ15" s="40"/>
      <c r="CR15" s="41"/>
      <c r="CS15" s="42"/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0"/>
      <c r="DG15" s="40"/>
      <c r="DH15" s="40"/>
      <c r="DI15" s="40"/>
      <c r="DJ15" s="41"/>
      <c r="DK15" s="42"/>
      <c r="DL15" s="149">
        <f t="shared" si="4"/>
        <v>0</v>
      </c>
      <c r="DM15" s="41"/>
      <c r="DN15" s="42"/>
      <c r="DO15" s="43"/>
      <c r="DP15" s="41"/>
      <c r="DQ15" s="40"/>
      <c r="DR15" s="40"/>
      <c r="DS15" s="40"/>
      <c r="DT15" s="40"/>
      <c r="DU15" s="40"/>
      <c r="DV15" s="41"/>
      <c r="DW15" s="42"/>
      <c r="DX15" s="149">
        <f>DZ15+EB15+ED15+EF15</f>
        <v>0</v>
      </c>
      <c r="DY15" s="41"/>
      <c r="DZ15" s="40"/>
      <c r="EA15" s="41"/>
      <c r="EB15" s="40"/>
      <c r="EC15" s="41"/>
      <c r="ED15" s="40"/>
      <c r="EE15" s="41"/>
      <c r="EF15" s="42"/>
      <c r="EG15" s="43"/>
      <c r="EH15" s="41"/>
      <c r="EI15" s="40"/>
      <c r="EJ15" s="41"/>
      <c r="EK15" s="40"/>
      <c r="EL15" s="41"/>
      <c r="EM15" s="40"/>
      <c r="EN15" s="41"/>
      <c r="EO15" s="40"/>
      <c r="EP15" s="41"/>
      <c r="EQ15" s="40"/>
      <c r="ER15" s="41"/>
      <c r="ES15" s="42"/>
      <c r="ET15" s="149">
        <f>EV15+EX15+EZ15+FB15+FD15+FF15+FJ15</f>
        <v>227.5</v>
      </c>
      <c r="EU15" s="86">
        <v>3</v>
      </c>
      <c r="EV15" s="87">
        <f>60*1.3*1.5</f>
        <v>117</v>
      </c>
      <c r="EW15" s="41">
        <v>4</v>
      </c>
      <c r="EX15" s="40">
        <f>40*1.3</f>
        <v>52</v>
      </c>
      <c r="EY15" s="41"/>
      <c r="EZ15" s="40"/>
      <c r="FA15" s="41">
        <v>3</v>
      </c>
      <c r="FB15" s="40">
        <f>45*1.3</f>
        <v>58.5</v>
      </c>
      <c r="FC15" s="41"/>
      <c r="FD15" s="40"/>
      <c r="FE15" s="41"/>
      <c r="FF15" s="40"/>
      <c r="FG15" s="33">
        <v>2</v>
      </c>
      <c r="FH15" s="33" t="s">
        <v>110</v>
      </c>
      <c r="FI15" s="39"/>
      <c r="FJ15" s="42"/>
      <c r="FK15" s="149">
        <f t="shared" si="5"/>
        <v>0</v>
      </c>
      <c r="FL15" s="41"/>
      <c r="FM15" s="42"/>
      <c r="FN15" s="43"/>
      <c r="FO15" s="41"/>
      <c r="FP15" s="42"/>
      <c r="FQ15" s="149">
        <f t="shared" si="6"/>
        <v>0</v>
      </c>
      <c r="FR15" s="41"/>
      <c r="FS15" s="42"/>
      <c r="FT15" s="149">
        <f t="shared" si="7"/>
        <v>0</v>
      </c>
      <c r="FU15" s="41"/>
      <c r="FV15" s="42"/>
      <c r="FW15" s="149">
        <f>FY15+GA15</f>
        <v>0</v>
      </c>
      <c r="FX15" s="41"/>
      <c r="FY15" s="40"/>
      <c r="FZ15" s="41"/>
      <c r="GA15" s="42"/>
      <c r="GB15" s="43"/>
      <c r="GC15" s="41"/>
      <c r="GD15" s="42"/>
    </row>
    <row r="16" spans="1:186" s="1" customFormat="1" ht="15" customHeight="1" x14ac:dyDescent="0.3">
      <c r="A16" s="2">
        <v>8</v>
      </c>
      <c r="B16" s="14">
        <v>5064</v>
      </c>
      <c r="C16" s="5" t="s">
        <v>39</v>
      </c>
      <c r="D16" s="15">
        <v>2004</v>
      </c>
      <c r="E16" s="16">
        <f t="shared" si="0"/>
        <v>559.45000000000005</v>
      </c>
      <c r="F16" s="37" t="s">
        <v>173</v>
      </c>
      <c r="G16" s="37"/>
      <c r="H16" s="37" t="s">
        <v>174</v>
      </c>
      <c r="I16" s="37" t="s">
        <v>201</v>
      </c>
      <c r="J16" s="38"/>
      <c r="K16" s="39"/>
      <c r="L16" s="40"/>
      <c r="M16" s="41"/>
      <c r="N16" s="42"/>
      <c r="O16" s="38">
        <f t="shared" si="1"/>
        <v>28</v>
      </c>
      <c r="P16" s="39">
        <v>4</v>
      </c>
      <c r="Q16" s="42">
        <f>40*0.7</f>
        <v>28</v>
      </c>
      <c r="R16" s="43">
        <f>T16+X16+Z16+AB16</f>
        <v>82.35</v>
      </c>
      <c r="S16" s="127">
        <v>5</v>
      </c>
      <c r="T16" s="45">
        <f>35*0.9*1.5</f>
        <v>47.25</v>
      </c>
      <c r="U16" s="31">
        <v>8</v>
      </c>
      <c r="V16" s="32">
        <f>20*0.9</f>
        <v>18</v>
      </c>
      <c r="W16" s="96"/>
      <c r="X16" s="45"/>
      <c r="Y16" s="74">
        <v>5</v>
      </c>
      <c r="Z16" s="75">
        <f>26*0.9*1.5</f>
        <v>35.1</v>
      </c>
      <c r="AA16" s="96"/>
      <c r="AB16" s="78"/>
      <c r="AC16" s="82">
        <f t="shared" si="2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/>
      <c r="AX16" s="41"/>
      <c r="AY16" s="40"/>
      <c r="AZ16" s="41"/>
      <c r="BA16" s="40"/>
      <c r="BB16" s="41"/>
      <c r="BC16" s="40"/>
      <c r="BD16" s="41"/>
      <c r="BE16" s="42"/>
      <c r="BF16" s="43">
        <f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>BS16+BU16+BW16+BY16</f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3"/>
        <v>0</v>
      </c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/>
      <c r="CL16" s="41"/>
      <c r="CM16" s="40"/>
      <c r="CN16" s="41"/>
      <c r="CO16" s="40"/>
      <c r="CP16" s="41"/>
      <c r="CQ16" s="40"/>
      <c r="CR16" s="41"/>
      <c r="CS16" s="42"/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>
        <f t="shared" si="4"/>
        <v>0</v>
      </c>
      <c r="DM16" s="41"/>
      <c r="DN16" s="42"/>
      <c r="DO16" s="43"/>
      <c r="DP16" s="41"/>
      <c r="DQ16" s="40"/>
      <c r="DR16" s="40"/>
      <c r="DS16" s="40"/>
      <c r="DT16" s="40"/>
      <c r="DU16" s="40"/>
      <c r="DV16" s="41"/>
      <c r="DW16" s="42"/>
      <c r="DX16" s="43">
        <f>DZ16+EB16+ED16+EF16</f>
        <v>0</v>
      </c>
      <c r="DY16" s="41"/>
      <c r="DZ16" s="40"/>
      <c r="EA16" s="41"/>
      <c r="EB16" s="40"/>
      <c r="EC16" s="41"/>
      <c r="ED16" s="40"/>
      <c r="EE16" s="41"/>
      <c r="EF16" s="42"/>
      <c r="EG16" s="43"/>
      <c r="EH16" s="41"/>
      <c r="EI16" s="40"/>
      <c r="EJ16" s="41"/>
      <c r="EK16" s="40"/>
      <c r="EL16" s="41"/>
      <c r="EM16" s="40"/>
      <c r="EN16" s="41"/>
      <c r="EO16" s="40"/>
      <c r="EP16" s="41"/>
      <c r="EQ16" s="40"/>
      <c r="ER16" s="41"/>
      <c r="ES16" s="42"/>
      <c r="ET16" s="43">
        <f>EV16+EX16+EZ16+FB16+FD16+FF16+FH16+FJ16</f>
        <v>67.599999999999994</v>
      </c>
      <c r="EU16" s="41"/>
      <c r="EV16" s="40"/>
      <c r="EW16" s="41"/>
      <c r="EX16" s="40"/>
      <c r="EY16" s="41"/>
      <c r="EZ16" s="40"/>
      <c r="FA16" s="41">
        <v>6</v>
      </c>
      <c r="FB16" s="40">
        <f>22*1.3</f>
        <v>28.6</v>
      </c>
      <c r="FC16" s="41">
        <v>4</v>
      </c>
      <c r="FD16" s="40">
        <f>30*1.3</f>
        <v>39</v>
      </c>
      <c r="FE16" s="41"/>
      <c r="FF16" s="40"/>
      <c r="FG16" s="132"/>
      <c r="FH16" s="132"/>
      <c r="FI16" s="39"/>
      <c r="FJ16" s="42"/>
      <c r="FK16" s="43">
        <f t="shared" si="5"/>
        <v>0</v>
      </c>
      <c r="FL16" s="41"/>
      <c r="FM16" s="42"/>
      <c r="FN16" s="43"/>
      <c r="FO16" s="41"/>
      <c r="FP16" s="42"/>
      <c r="FQ16" s="43">
        <f t="shared" si="6"/>
        <v>0</v>
      </c>
      <c r="FR16" s="41"/>
      <c r="FS16" s="42"/>
      <c r="FT16" s="43">
        <f t="shared" si="7"/>
        <v>0</v>
      </c>
      <c r="FU16" s="41"/>
      <c r="FV16" s="42"/>
      <c r="FW16" s="43">
        <f>FY16+GA16</f>
        <v>0</v>
      </c>
      <c r="FX16" s="41"/>
      <c r="FY16" s="40"/>
      <c r="FZ16" s="41"/>
      <c r="GA16" s="42"/>
      <c r="GB16" s="43"/>
      <c r="GC16" s="41"/>
      <c r="GD16" s="42"/>
    </row>
    <row r="17" spans="1:186" s="1" customFormat="1" ht="15" customHeight="1" x14ac:dyDescent="0.3">
      <c r="A17" s="140">
        <v>9</v>
      </c>
      <c r="B17" s="141">
        <v>3828</v>
      </c>
      <c r="C17" s="142" t="s">
        <v>33</v>
      </c>
      <c r="D17" s="143">
        <v>2004</v>
      </c>
      <c r="E17" s="144">
        <f t="shared" si="0"/>
        <v>547.20000000000005</v>
      </c>
      <c r="F17" s="145" t="s">
        <v>158</v>
      </c>
      <c r="G17" s="145"/>
      <c r="H17" s="37" t="s">
        <v>202</v>
      </c>
      <c r="I17" s="37" t="s">
        <v>203</v>
      </c>
      <c r="J17" s="38"/>
      <c r="K17" s="39"/>
      <c r="L17" s="40"/>
      <c r="M17" s="41"/>
      <c r="N17" s="42"/>
      <c r="O17" s="146">
        <f t="shared" si="1"/>
        <v>24.5</v>
      </c>
      <c r="P17" s="39">
        <v>5</v>
      </c>
      <c r="Q17" s="42">
        <f>35*0.7</f>
        <v>24.5</v>
      </c>
      <c r="R17" s="149">
        <f>T17+V17+X17+Z17+AB17</f>
        <v>54</v>
      </c>
      <c r="S17" s="138"/>
      <c r="T17" s="45"/>
      <c r="U17" s="44"/>
      <c r="V17" s="45"/>
      <c r="W17" s="138"/>
      <c r="X17" s="45"/>
      <c r="Y17" s="138"/>
      <c r="Z17" s="45"/>
      <c r="AA17" s="44">
        <v>3</v>
      </c>
      <c r="AB17" s="78">
        <f>60*0.9</f>
        <v>54</v>
      </c>
      <c r="AC17" s="150">
        <f t="shared" si="2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151">
        <f>AP17+AR17+AV17</f>
        <v>128</v>
      </c>
      <c r="AO17" s="86">
        <v>5</v>
      </c>
      <c r="AP17" s="87">
        <f>35*0.8*1.5</f>
        <v>42</v>
      </c>
      <c r="AQ17" s="41">
        <v>4</v>
      </c>
      <c r="AR17" s="40">
        <f>40*0.8</f>
        <v>32</v>
      </c>
      <c r="AS17" s="35">
        <v>4</v>
      </c>
      <c r="AT17" s="34">
        <f>30*0.8</f>
        <v>24</v>
      </c>
      <c r="AU17" s="86">
        <v>3</v>
      </c>
      <c r="AV17" s="88">
        <f>45*0.8*1.5</f>
        <v>54</v>
      </c>
      <c r="AW17" s="43"/>
      <c r="AX17" s="41"/>
      <c r="AY17" s="40"/>
      <c r="AZ17" s="41"/>
      <c r="BA17" s="40"/>
      <c r="BB17" s="41"/>
      <c r="BC17" s="40"/>
      <c r="BD17" s="41"/>
      <c r="BE17" s="42"/>
      <c r="BF17" s="149">
        <f>BH17+BJ17+BL17+BN17+BP17</f>
        <v>35</v>
      </c>
      <c r="BG17" s="41"/>
      <c r="BH17" s="40"/>
      <c r="BI17" s="41">
        <v>5</v>
      </c>
      <c r="BJ17" s="40">
        <f>35</f>
        <v>35</v>
      </c>
      <c r="BK17" s="41"/>
      <c r="BL17" s="40"/>
      <c r="BM17" s="41"/>
      <c r="BN17" s="40"/>
      <c r="BO17" s="41"/>
      <c r="BP17" s="42"/>
      <c r="BQ17" s="149">
        <f>BS17+BU17+BY17</f>
        <v>63.2</v>
      </c>
      <c r="BR17" s="41"/>
      <c r="BS17" s="40"/>
      <c r="BT17" s="41">
        <v>4</v>
      </c>
      <c r="BU17" s="40">
        <f>40*0.8</f>
        <v>32</v>
      </c>
      <c r="BV17" s="35">
        <v>4</v>
      </c>
      <c r="BW17" s="34">
        <f>30*0.8</f>
        <v>24</v>
      </c>
      <c r="BX17" s="86">
        <v>5</v>
      </c>
      <c r="BY17" s="88">
        <f>26*0.8*1.5</f>
        <v>31.200000000000003</v>
      </c>
      <c r="BZ17" s="149">
        <f t="shared" si="3"/>
        <v>0</v>
      </c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43"/>
      <c r="DD17" s="41"/>
      <c r="DE17" s="40"/>
      <c r="DF17" s="40"/>
      <c r="DG17" s="40"/>
      <c r="DH17" s="40"/>
      <c r="DI17" s="40"/>
      <c r="DJ17" s="41"/>
      <c r="DK17" s="42"/>
      <c r="DL17" s="149">
        <f t="shared" si="4"/>
        <v>0</v>
      </c>
      <c r="DM17" s="41"/>
      <c r="DN17" s="42"/>
      <c r="DO17" s="43"/>
      <c r="DP17" s="41"/>
      <c r="DQ17" s="40"/>
      <c r="DR17" s="40"/>
      <c r="DS17" s="40"/>
      <c r="DT17" s="40"/>
      <c r="DU17" s="40"/>
      <c r="DV17" s="41"/>
      <c r="DW17" s="42"/>
      <c r="DX17" s="149">
        <f>EB17</f>
        <v>66</v>
      </c>
      <c r="DY17" s="35">
        <v>4</v>
      </c>
      <c r="DZ17" s="34">
        <f>40*0.6</f>
        <v>24</v>
      </c>
      <c r="EA17" s="41">
        <v>1</v>
      </c>
      <c r="EB17" s="40">
        <f>110*0.6</f>
        <v>66</v>
      </c>
      <c r="EC17" s="35">
        <v>1</v>
      </c>
      <c r="ED17" s="34">
        <f>80*0.6</f>
        <v>48</v>
      </c>
      <c r="EE17" s="35">
        <v>1</v>
      </c>
      <c r="EF17" s="36">
        <f>80*0.6</f>
        <v>48</v>
      </c>
      <c r="EG17" s="43"/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149">
        <f>EV17+EX17+EZ17+FD17+FH17+FJ17</f>
        <v>32.5</v>
      </c>
      <c r="EU17" s="41"/>
      <c r="EV17" s="40"/>
      <c r="EW17" s="41">
        <v>7</v>
      </c>
      <c r="EX17" s="40">
        <f>25*1.3</f>
        <v>32.5</v>
      </c>
      <c r="EY17" s="41"/>
      <c r="EZ17" s="40"/>
      <c r="FA17" s="35">
        <v>8</v>
      </c>
      <c r="FB17" s="35" t="s">
        <v>110</v>
      </c>
      <c r="FC17" s="41"/>
      <c r="FD17" s="41"/>
      <c r="FE17" s="35">
        <v>6</v>
      </c>
      <c r="FF17" s="35" t="s">
        <v>110</v>
      </c>
      <c r="FG17" s="39"/>
      <c r="FH17" s="39"/>
      <c r="FI17" s="39"/>
      <c r="FJ17" s="53"/>
      <c r="FK17" s="149">
        <f t="shared" si="5"/>
        <v>88</v>
      </c>
      <c r="FL17" s="41">
        <v>1</v>
      </c>
      <c r="FM17" s="42">
        <f>110*0.8</f>
        <v>88</v>
      </c>
      <c r="FN17" s="43"/>
      <c r="FO17" s="41"/>
      <c r="FP17" s="42"/>
      <c r="FQ17" s="149">
        <f t="shared" si="6"/>
        <v>0</v>
      </c>
      <c r="FR17" s="41"/>
      <c r="FS17" s="42"/>
      <c r="FT17" s="149">
        <f t="shared" si="7"/>
        <v>0</v>
      </c>
      <c r="FU17" s="41"/>
      <c r="FV17" s="42"/>
      <c r="FW17" s="149">
        <f>FY17</f>
        <v>56</v>
      </c>
      <c r="FX17" s="41">
        <v>2</v>
      </c>
      <c r="FY17" s="40">
        <f>80*0.7</f>
        <v>56</v>
      </c>
      <c r="FZ17" s="35">
        <v>2</v>
      </c>
      <c r="GA17" s="36">
        <f>60*0.7</f>
        <v>42</v>
      </c>
      <c r="GB17" s="43"/>
      <c r="GC17" s="41"/>
      <c r="GD17" s="42"/>
    </row>
    <row r="18" spans="1:186" s="1" customFormat="1" ht="15" customHeight="1" x14ac:dyDescent="0.3">
      <c r="A18" s="2">
        <v>10</v>
      </c>
      <c r="B18" s="14">
        <v>4668</v>
      </c>
      <c r="C18" s="5" t="s">
        <v>6</v>
      </c>
      <c r="D18" s="15">
        <v>2004</v>
      </c>
      <c r="E18" s="16">
        <f t="shared" si="0"/>
        <v>532.9</v>
      </c>
      <c r="F18" s="37" t="s">
        <v>156</v>
      </c>
      <c r="G18" s="37"/>
      <c r="H18" s="37" t="s">
        <v>157</v>
      </c>
      <c r="I18" s="37" t="s">
        <v>200</v>
      </c>
      <c r="J18" s="38"/>
      <c r="K18" s="39"/>
      <c r="L18" s="40"/>
      <c r="M18" s="41"/>
      <c r="N18" s="42"/>
      <c r="O18" s="38">
        <f t="shared" si="1"/>
        <v>42</v>
      </c>
      <c r="P18" s="39">
        <v>3</v>
      </c>
      <c r="Q18" s="42">
        <f>60*0.7</f>
        <v>42</v>
      </c>
      <c r="R18" s="43">
        <f>T18+V18+X18+Z18+AB18</f>
        <v>108</v>
      </c>
      <c r="S18" s="125"/>
      <c r="T18" s="45"/>
      <c r="U18" s="44"/>
      <c r="V18" s="45"/>
      <c r="W18" s="44">
        <v>4</v>
      </c>
      <c r="X18" s="45">
        <f>30*0.9</f>
        <v>27</v>
      </c>
      <c r="Y18" s="74">
        <v>2</v>
      </c>
      <c r="Z18" s="75">
        <f>60*0.9*1.5</f>
        <v>81</v>
      </c>
      <c r="AA18" s="44"/>
      <c r="AB18" s="78"/>
      <c r="AC18" s="82">
        <f t="shared" si="2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174</v>
      </c>
      <c r="AO18" s="86">
        <v>7</v>
      </c>
      <c r="AP18" s="87">
        <f>25*0.8*1.5</f>
        <v>30</v>
      </c>
      <c r="AQ18" s="35">
        <v>8</v>
      </c>
      <c r="AR18" s="34">
        <f>20*0.8</f>
        <v>16</v>
      </c>
      <c r="AS18" s="41">
        <v>2</v>
      </c>
      <c r="AT18" s="40">
        <f>60*0.8</f>
        <v>48</v>
      </c>
      <c r="AU18" s="86">
        <v>1</v>
      </c>
      <c r="AV18" s="88">
        <f>80*0.8*1.5</f>
        <v>96</v>
      </c>
      <c r="AW18" s="43"/>
      <c r="AX18" s="41"/>
      <c r="AY18" s="40"/>
      <c r="AZ18" s="41"/>
      <c r="BA18" s="40"/>
      <c r="BB18" s="41"/>
      <c r="BC18" s="40"/>
      <c r="BD18" s="41"/>
      <c r="BE18" s="42"/>
      <c r="BF18" s="43">
        <f>BH18+BL18+BN18+BP18</f>
        <v>97.5</v>
      </c>
      <c r="BG18" s="41"/>
      <c r="BH18" s="40"/>
      <c r="BI18" s="35">
        <v>9</v>
      </c>
      <c r="BJ18" s="34">
        <f>10</f>
        <v>10</v>
      </c>
      <c r="BK18" s="41"/>
      <c r="BL18" s="40"/>
      <c r="BM18" s="41">
        <v>4</v>
      </c>
      <c r="BN18" s="40">
        <f>30</f>
        <v>30</v>
      </c>
      <c r="BO18" s="86">
        <v>3</v>
      </c>
      <c r="BP18" s="88">
        <f>45*1.5</f>
        <v>67.5</v>
      </c>
      <c r="BQ18" s="43">
        <f>BS18+BU18+BY18</f>
        <v>84.4</v>
      </c>
      <c r="BR18" s="86">
        <v>7</v>
      </c>
      <c r="BS18" s="87">
        <f>25*0.8*1.5</f>
        <v>30</v>
      </c>
      <c r="BT18" s="41">
        <v>5</v>
      </c>
      <c r="BU18" s="40">
        <f>35*0.8</f>
        <v>28</v>
      </c>
      <c r="BV18" s="35">
        <v>5</v>
      </c>
      <c r="BW18" s="34">
        <f>26*0.8</f>
        <v>20.8</v>
      </c>
      <c r="BX18" s="86">
        <v>6</v>
      </c>
      <c r="BY18" s="88">
        <f>22*0.8*1.5</f>
        <v>26.400000000000002</v>
      </c>
      <c r="BZ18" s="43">
        <f t="shared" si="3"/>
        <v>27</v>
      </c>
      <c r="CA18" s="106"/>
      <c r="CB18" s="102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/>
      <c r="CL18" s="41"/>
      <c r="CM18" s="40"/>
      <c r="CN18" s="41"/>
      <c r="CO18" s="40"/>
      <c r="CP18" s="41"/>
      <c r="CQ18" s="40"/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>
        <f t="shared" si="4"/>
        <v>0</v>
      </c>
      <c r="DM18" s="41"/>
      <c r="DN18" s="42"/>
      <c r="DO18" s="43"/>
      <c r="DP18" s="41"/>
      <c r="DQ18" s="40"/>
      <c r="DR18" s="40"/>
      <c r="DS18" s="40"/>
      <c r="DT18" s="40"/>
      <c r="DU18" s="40"/>
      <c r="DV18" s="41"/>
      <c r="DW18" s="42"/>
      <c r="DX18" s="43">
        <f>DZ18+EB18+ED18+EF18</f>
        <v>0</v>
      </c>
      <c r="DY18" s="41"/>
      <c r="DZ18" s="40"/>
      <c r="EA18" s="41"/>
      <c r="EB18" s="40"/>
      <c r="EC18" s="41"/>
      <c r="ED18" s="40"/>
      <c r="EE18" s="41"/>
      <c r="EF18" s="42"/>
      <c r="EG18" s="43"/>
      <c r="EH18" s="41"/>
      <c r="EI18" s="40"/>
      <c r="EJ18" s="41"/>
      <c r="EK18" s="40"/>
      <c r="EL18" s="41"/>
      <c r="EM18" s="40"/>
      <c r="EN18" s="41"/>
      <c r="EO18" s="40"/>
      <c r="EP18" s="41"/>
      <c r="EQ18" s="40"/>
      <c r="ER18" s="41"/>
      <c r="ES18" s="42"/>
      <c r="ET18" s="43">
        <f>EV18+EX18+EZ18+FD18+FH18+FJ18</f>
        <v>0</v>
      </c>
      <c r="EU18" s="41"/>
      <c r="EV18" s="40"/>
      <c r="EW18" s="41"/>
      <c r="EX18" s="40"/>
      <c r="EY18" s="41"/>
      <c r="EZ18" s="40"/>
      <c r="FA18" s="35">
        <v>7</v>
      </c>
      <c r="FB18" s="35" t="s">
        <v>110</v>
      </c>
      <c r="FC18" s="41"/>
      <c r="FD18" s="41"/>
      <c r="FE18" s="35">
        <v>5</v>
      </c>
      <c r="FF18" s="35" t="s">
        <v>110</v>
      </c>
      <c r="FG18" s="39"/>
      <c r="FH18" s="39"/>
      <c r="FI18" s="39"/>
      <c r="FJ18" s="53"/>
      <c r="FK18" s="43">
        <f t="shared" si="5"/>
        <v>0</v>
      </c>
      <c r="FL18" s="41"/>
      <c r="FM18" s="42"/>
      <c r="FN18" s="43"/>
      <c r="FO18" s="41"/>
      <c r="FP18" s="42"/>
      <c r="FQ18" s="43">
        <f t="shared" si="6"/>
        <v>0</v>
      </c>
      <c r="FR18" s="41"/>
      <c r="FS18" s="42"/>
      <c r="FT18" s="43">
        <f t="shared" si="7"/>
        <v>0</v>
      </c>
      <c r="FU18" s="41"/>
      <c r="FV18" s="42"/>
      <c r="FW18" s="43">
        <f t="shared" ref="FW18:FW23" si="8">FY18+GA18</f>
        <v>0</v>
      </c>
      <c r="FX18" s="41"/>
      <c r="FY18" s="40"/>
      <c r="FZ18" s="41"/>
      <c r="GA18" s="42"/>
      <c r="GB18" s="43"/>
      <c r="GC18" s="41"/>
      <c r="GD18" s="42"/>
    </row>
    <row r="19" spans="1:186" s="1" customFormat="1" ht="15" customHeight="1" x14ac:dyDescent="0.3">
      <c r="A19" s="140">
        <v>11</v>
      </c>
      <c r="B19" s="141">
        <v>5936</v>
      </c>
      <c r="C19" s="142" t="s">
        <v>208</v>
      </c>
      <c r="D19" s="143">
        <v>2006</v>
      </c>
      <c r="E19" s="144">
        <f t="shared" si="0"/>
        <v>498.75</v>
      </c>
      <c r="F19" s="145" t="s">
        <v>162</v>
      </c>
      <c r="G19" s="145"/>
      <c r="H19" s="37" t="s">
        <v>187</v>
      </c>
      <c r="I19" s="37"/>
      <c r="J19" s="38"/>
      <c r="K19" s="39"/>
      <c r="L19" s="40"/>
      <c r="M19" s="41"/>
      <c r="N19" s="42"/>
      <c r="O19" s="146">
        <f t="shared" si="1"/>
        <v>0</v>
      </c>
      <c r="P19" s="39"/>
      <c r="Q19" s="42"/>
      <c r="R19" s="149">
        <f>T19+V19+X19+Z19+AB19</f>
        <v>114.75</v>
      </c>
      <c r="S19" s="74">
        <v>6</v>
      </c>
      <c r="T19" s="75">
        <f>30*0.9*1.5</f>
        <v>40.5</v>
      </c>
      <c r="U19" s="138"/>
      <c r="V19" s="45"/>
      <c r="W19" s="127">
        <v>2</v>
      </c>
      <c r="X19" s="45">
        <f>60*0.9</f>
        <v>54</v>
      </c>
      <c r="Y19" s="74">
        <v>8</v>
      </c>
      <c r="Z19" s="75">
        <f>15*0.9*1.5</f>
        <v>20.25</v>
      </c>
      <c r="AA19" s="44"/>
      <c r="AB19" s="78"/>
      <c r="AC19" s="150">
        <f t="shared" si="2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151">
        <f>AP19+AT19+AV19</f>
        <v>191.2</v>
      </c>
      <c r="AO19" s="86">
        <v>2</v>
      </c>
      <c r="AP19" s="87">
        <f>80*0.8*1.5</f>
        <v>96</v>
      </c>
      <c r="AQ19" s="35">
        <v>6</v>
      </c>
      <c r="AR19" s="34">
        <f>30*0.8</f>
        <v>24</v>
      </c>
      <c r="AS19" s="41">
        <v>1</v>
      </c>
      <c r="AT19" s="40">
        <f>80*0.8</f>
        <v>64</v>
      </c>
      <c r="AU19" s="86">
        <v>5</v>
      </c>
      <c r="AV19" s="88">
        <f>26*0.8*1.5</f>
        <v>31.200000000000003</v>
      </c>
      <c r="AW19" s="43"/>
      <c r="AX19" s="41"/>
      <c r="AY19" s="40"/>
      <c r="AZ19" s="41"/>
      <c r="BA19" s="40"/>
      <c r="BB19" s="41"/>
      <c r="BC19" s="40"/>
      <c r="BD19" s="41"/>
      <c r="BE19" s="42"/>
      <c r="BF19" s="149">
        <f>BH19+BJ19+BL19+BN19+BP19</f>
        <v>90</v>
      </c>
      <c r="BG19" s="41"/>
      <c r="BH19" s="40"/>
      <c r="BI19" s="41"/>
      <c r="BJ19" s="40"/>
      <c r="BK19" s="41"/>
      <c r="BL19" s="40"/>
      <c r="BM19" s="41">
        <v>3</v>
      </c>
      <c r="BN19" s="40">
        <f>45</f>
        <v>45</v>
      </c>
      <c r="BO19" s="86">
        <v>4</v>
      </c>
      <c r="BP19" s="88">
        <f>30*1.5</f>
        <v>45</v>
      </c>
      <c r="BQ19" s="149">
        <f>BS19+BU19+BW19+BY19</f>
        <v>42</v>
      </c>
      <c r="BR19" s="86">
        <v>5</v>
      </c>
      <c r="BS19" s="87">
        <f>35*0.8*1.5</f>
        <v>42</v>
      </c>
      <c r="BT19" s="41"/>
      <c r="BU19" s="40"/>
      <c r="BV19" s="41"/>
      <c r="BW19" s="40"/>
      <c r="BX19" s="41"/>
      <c r="BY19" s="42"/>
      <c r="BZ19" s="149">
        <f t="shared" si="3"/>
        <v>27</v>
      </c>
      <c r="CA19" s="106"/>
      <c r="CB19" s="102"/>
      <c r="CC19" s="41"/>
      <c r="CD19" s="40"/>
      <c r="CE19" s="41"/>
      <c r="CF19" s="40"/>
      <c r="CG19" s="41"/>
      <c r="CH19" s="40"/>
      <c r="CI19" s="41">
        <v>6</v>
      </c>
      <c r="CJ19" s="42">
        <f>15*1.8</f>
        <v>27</v>
      </c>
      <c r="CK19" s="43"/>
      <c r="CL19" s="41"/>
      <c r="CM19" s="40"/>
      <c r="CN19" s="41"/>
      <c r="CO19" s="40"/>
      <c r="CP19" s="41"/>
      <c r="CQ19" s="40"/>
      <c r="CR19" s="41"/>
      <c r="CS19" s="42"/>
      <c r="CT19" s="43"/>
      <c r="CU19" s="41"/>
      <c r="CV19" s="40"/>
      <c r="CW19" s="40"/>
      <c r="CX19" s="40"/>
      <c r="CY19" s="40"/>
      <c r="CZ19" s="40"/>
      <c r="DA19" s="41"/>
      <c r="DB19" s="42"/>
      <c r="DC19" s="43"/>
      <c r="DD19" s="41"/>
      <c r="DE19" s="40"/>
      <c r="DF19" s="40"/>
      <c r="DG19" s="40"/>
      <c r="DH19" s="40"/>
      <c r="DI19" s="40"/>
      <c r="DJ19" s="41"/>
      <c r="DK19" s="42"/>
      <c r="DL19" s="149">
        <f t="shared" si="4"/>
        <v>0</v>
      </c>
      <c r="DM19" s="41"/>
      <c r="DN19" s="42"/>
      <c r="DO19" s="43"/>
      <c r="DP19" s="41"/>
      <c r="DQ19" s="40"/>
      <c r="DR19" s="40"/>
      <c r="DS19" s="40"/>
      <c r="DT19" s="40"/>
      <c r="DU19" s="40"/>
      <c r="DV19" s="41"/>
      <c r="DW19" s="42"/>
      <c r="DX19" s="149">
        <f>DZ19+EB19+ED19+EF19</f>
        <v>0</v>
      </c>
      <c r="DY19" s="41"/>
      <c r="DZ19" s="40"/>
      <c r="EA19" s="41"/>
      <c r="EB19" s="40"/>
      <c r="EC19" s="41"/>
      <c r="ED19" s="40"/>
      <c r="EE19" s="41"/>
      <c r="EF19" s="42"/>
      <c r="EG19" s="43"/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149">
        <f>EV19+EX19+EZ19+FB19+FD19+FF19+FH19+FJ19</f>
        <v>33.800000000000004</v>
      </c>
      <c r="EU19" s="41"/>
      <c r="EV19" s="40"/>
      <c r="EW19" s="41"/>
      <c r="EX19" s="40"/>
      <c r="EY19" s="41"/>
      <c r="EZ19" s="40"/>
      <c r="FA19" s="41">
        <v>5</v>
      </c>
      <c r="FB19" s="40">
        <f>26*1.3</f>
        <v>33.800000000000004</v>
      </c>
      <c r="FC19" s="41"/>
      <c r="FD19" s="40"/>
      <c r="FE19" s="41"/>
      <c r="FF19" s="40"/>
      <c r="FG19" s="132"/>
      <c r="FH19" s="132"/>
      <c r="FI19" s="39"/>
      <c r="FJ19" s="42"/>
      <c r="FK19" s="149">
        <f t="shared" si="5"/>
        <v>0</v>
      </c>
      <c r="FL19" s="41"/>
      <c r="FM19" s="42"/>
      <c r="FN19" s="43"/>
      <c r="FO19" s="41"/>
      <c r="FP19" s="42"/>
      <c r="FQ19" s="149">
        <f t="shared" si="6"/>
        <v>0</v>
      </c>
      <c r="FR19" s="41"/>
      <c r="FS19" s="42"/>
      <c r="FT19" s="149">
        <f t="shared" si="7"/>
        <v>0</v>
      </c>
      <c r="FU19" s="41"/>
      <c r="FV19" s="42"/>
      <c r="FW19" s="149">
        <f t="shared" si="8"/>
        <v>0</v>
      </c>
      <c r="FX19" s="41"/>
      <c r="FY19" s="40"/>
      <c r="FZ19" s="41"/>
      <c r="GA19" s="42"/>
      <c r="GB19" s="43"/>
      <c r="GC19" s="41"/>
      <c r="GD19" s="42"/>
    </row>
    <row r="20" spans="1:186" s="1" customFormat="1" ht="15" customHeight="1" x14ac:dyDescent="0.3">
      <c r="A20" s="2">
        <v>12</v>
      </c>
      <c r="B20" s="14">
        <v>4706</v>
      </c>
      <c r="C20" s="5" t="s">
        <v>22</v>
      </c>
      <c r="D20" s="17">
        <v>2004</v>
      </c>
      <c r="E20" s="16">
        <f t="shared" si="0"/>
        <v>397.8</v>
      </c>
      <c r="F20" s="37" t="s">
        <v>167</v>
      </c>
      <c r="G20" s="37"/>
      <c r="H20" s="37" t="s">
        <v>210</v>
      </c>
      <c r="I20" s="37"/>
      <c r="J20" s="38"/>
      <c r="K20" s="39"/>
      <c r="L20" s="40"/>
      <c r="M20" s="41"/>
      <c r="N20" s="42"/>
      <c r="O20" s="38">
        <f t="shared" si="1"/>
        <v>0</v>
      </c>
      <c r="P20" s="39"/>
      <c r="Q20" s="42"/>
      <c r="R20" s="43">
        <f>T20+V20+X20+Z20+AB20</f>
        <v>30.6</v>
      </c>
      <c r="S20" s="125"/>
      <c r="T20" s="45"/>
      <c r="U20" s="44"/>
      <c r="V20" s="45"/>
      <c r="W20" s="125">
        <v>6</v>
      </c>
      <c r="X20" s="45">
        <f>22*0.9</f>
        <v>19.8</v>
      </c>
      <c r="Y20" s="74">
        <v>9</v>
      </c>
      <c r="Z20" s="75">
        <f>8*0.9*1.5</f>
        <v>10.8</v>
      </c>
      <c r="AA20" s="44"/>
      <c r="AB20" s="78"/>
      <c r="AC20" s="82">
        <f t="shared" si="2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>AP20+AR20+AT20+AV20</f>
        <v>126.4</v>
      </c>
      <c r="AO20" s="86">
        <v>6</v>
      </c>
      <c r="AP20" s="87">
        <f>30*0.8*1.5</f>
        <v>36</v>
      </c>
      <c r="AQ20" s="41"/>
      <c r="AR20" s="40"/>
      <c r="AS20" s="41">
        <v>1</v>
      </c>
      <c r="AT20" s="40">
        <f>80*0.8</f>
        <v>64</v>
      </c>
      <c r="AU20" s="86">
        <v>6</v>
      </c>
      <c r="AV20" s="88">
        <f>22*0.8*1.5</f>
        <v>26.400000000000002</v>
      </c>
      <c r="AW20" s="43"/>
      <c r="AX20" s="41"/>
      <c r="AY20" s="40"/>
      <c r="AZ20" s="41"/>
      <c r="BA20" s="40"/>
      <c r="BB20" s="41"/>
      <c r="BC20" s="40"/>
      <c r="BD20" s="41"/>
      <c r="BE20" s="42"/>
      <c r="BF20" s="43">
        <f>BH20+BJ20+BL20+BN20+BP20</f>
        <v>90</v>
      </c>
      <c r="BG20" s="41"/>
      <c r="BH20" s="40"/>
      <c r="BI20" s="41"/>
      <c r="BJ20" s="40"/>
      <c r="BK20" s="41"/>
      <c r="BL20" s="40"/>
      <c r="BM20" s="41">
        <v>3</v>
      </c>
      <c r="BN20" s="40">
        <f>45</f>
        <v>45</v>
      </c>
      <c r="BO20" s="86">
        <v>4</v>
      </c>
      <c r="BP20" s="88">
        <f>30*1.5</f>
        <v>45</v>
      </c>
      <c r="BQ20" s="43">
        <f>BS20+BW20+BY20</f>
        <v>90</v>
      </c>
      <c r="BR20" s="41"/>
      <c r="BS20" s="40"/>
      <c r="BT20" s="35">
        <v>9</v>
      </c>
      <c r="BU20" s="34">
        <f>10*0.8</f>
        <v>8</v>
      </c>
      <c r="BV20" s="41">
        <v>3</v>
      </c>
      <c r="BW20" s="40">
        <f>45*0.8</f>
        <v>36</v>
      </c>
      <c r="BX20" s="86">
        <v>3</v>
      </c>
      <c r="BY20" s="88">
        <f>45*0.8*1.5</f>
        <v>54</v>
      </c>
      <c r="BZ20" s="43">
        <f t="shared" si="3"/>
        <v>27</v>
      </c>
      <c r="CA20" s="106"/>
      <c r="CB20" s="102"/>
      <c r="CC20" s="41"/>
      <c r="CD20" s="40"/>
      <c r="CE20" s="41"/>
      <c r="CF20" s="40"/>
      <c r="CG20" s="41"/>
      <c r="CH20" s="40"/>
      <c r="CI20" s="41">
        <v>6</v>
      </c>
      <c r="CJ20" s="42">
        <f>15*1.8</f>
        <v>27</v>
      </c>
      <c r="CK20" s="43"/>
      <c r="CL20" s="41"/>
      <c r="CM20" s="40"/>
      <c r="CN20" s="41"/>
      <c r="CO20" s="40"/>
      <c r="CP20" s="41"/>
      <c r="CQ20" s="40"/>
      <c r="CR20" s="41"/>
      <c r="CS20" s="42"/>
      <c r="CT20" s="43"/>
      <c r="CU20" s="41"/>
      <c r="CV20" s="40"/>
      <c r="CW20" s="40"/>
      <c r="CX20" s="40"/>
      <c r="CY20" s="40"/>
      <c r="CZ20" s="40"/>
      <c r="DA20" s="41"/>
      <c r="DB20" s="42"/>
      <c r="DC20" s="43"/>
      <c r="DD20" s="41"/>
      <c r="DE20" s="40"/>
      <c r="DF20" s="40"/>
      <c r="DG20" s="40"/>
      <c r="DH20" s="40"/>
      <c r="DI20" s="40"/>
      <c r="DJ20" s="41"/>
      <c r="DK20" s="42"/>
      <c r="DL20" s="43">
        <f t="shared" si="4"/>
        <v>0</v>
      </c>
      <c r="DM20" s="41"/>
      <c r="DN20" s="42"/>
      <c r="DO20" s="43"/>
      <c r="DP20" s="41"/>
      <c r="DQ20" s="40"/>
      <c r="DR20" s="40"/>
      <c r="DS20" s="40"/>
      <c r="DT20" s="40"/>
      <c r="DU20" s="40"/>
      <c r="DV20" s="41"/>
      <c r="DW20" s="42"/>
      <c r="DX20" s="43">
        <f>DZ20+EB20+ED20+EF20</f>
        <v>0</v>
      </c>
      <c r="DY20" s="41"/>
      <c r="DZ20" s="40"/>
      <c r="EA20" s="41"/>
      <c r="EB20" s="40"/>
      <c r="EC20" s="41"/>
      <c r="ED20" s="40"/>
      <c r="EE20" s="41"/>
      <c r="EF20" s="42"/>
      <c r="EG20" s="43"/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EV20+EX20+EZ20+FB20+FF20+FH20+FJ20</f>
        <v>33.800000000000004</v>
      </c>
      <c r="EU20" s="41"/>
      <c r="EV20" s="40"/>
      <c r="EW20" s="41"/>
      <c r="EX20" s="40"/>
      <c r="EY20" s="41"/>
      <c r="EZ20" s="40"/>
      <c r="FA20" s="41">
        <v>5</v>
      </c>
      <c r="FB20" s="40">
        <f>26*1.3</f>
        <v>33.800000000000004</v>
      </c>
      <c r="FC20" s="35">
        <v>7</v>
      </c>
      <c r="FD20" s="35" t="s">
        <v>110</v>
      </c>
      <c r="FE20" s="41"/>
      <c r="FF20" s="40"/>
      <c r="FG20" s="132"/>
      <c r="FH20" s="40"/>
      <c r="FI20" s="39"/>
      <c r="FJ20" s="42"/>
      <c r="FK20" s="43">
        <f t="shared" si="5"/>
        <v>0</v>
      </c>
      <c r="FL20" s="41"/>
      <c r="FM20" s="42"/>
      <c r="FN20" s="43"/>
      <c r="FO20" s="41"/>
      <c r="FP20" s="42"/>
      <c r="FQ20" s="43">
        <f t="shared" si="6"/>
        <v>0</v>
      </c>
      <c r="FR20" s="41"/>
      <c r="FS20" s="42"/>
      <c r="FT20" s="43">
        <f t="shared" si="7"/>
        <v>0</v>
      </c>
      <c r="FU20" s="41"/>
      <c r="FV20" s="42"/>
      <c r="FW20" s="43">
        <f t="shared" si="8"/>
        <v>0</v>
      </c>
      <c r="FX20" s="41"/>
      <c r="FY20" s="40"/>
      <c r="FZ20" s="41"/>
      <c r="GA20" s="42"/>
      <c r="GB20" s="43"/>
      <c r="GC20" s="41"/>
      <c r="GD20" s="42"/>
    </row>
    <row r="21" spans="1:186" s="1" customFormat="1" ht="15" hidden="1" customHeight="1" x14ac:dyDescent="0.3">
      <c r="A21" s="2"/>
      <c r="B21" s="14">
        <v>345</v>
      </c>
      <c r="C21" s="5" t="s">
        <v>25</v>
      </c>
      <c r="D21" s="17">
        <v>1998</v>
      </c>
      <c r="E21" s="16">
        <f t="shared" si="0"/>
        <v>543.1</v>
      </c>
      <c r="F21" s="37" t="s">
        <v>160</v>
      </c>
      <c r="G21" s="37" t="s">
        <v>154</v>
      </c>
      <c r="H21" s="37" t="s">
        <v>166</v>
      </c>
      <c r="I21" s="37" t="s">
        <v>155</v>
      </c>
      <c r="J21" s="38"/>
      <c r="K21" s="39"/>
      <c r="L21" s="40"/>
      <c r="M21" s="41"/>
      <c r="N21" s="42"/>
      <c r="O21" s="38">
        <f t="shared" si="1"/>
        <v>56</v>
      </c>
      <c r="P21" s="39">
        <v>2</v>
      </c>
      <c r="Q21" s="42">
        <f>80*0.7</f>
        <v>56</v>
      </c>
      <c r="R21" s="43">
        <f>T21+X21+Z21+AB21</f>
        <v>94.5</v>
      </c>
      <c r="S21" s="127"/>
      <c r="T21" s="45"/>
      <c r="U21" s="31">
        <v>4</v>
      </c>
      <c r="V21" s="32">
        <f>40*0.9</f>
        <v>36</v>
      </c>
      <c r="W21" s="44">
        <v>2</v>
      </c>
      <c r="X21" s="45">
        <f>60*0.9</f>
        <v>54</v>
      </c>
      <c r="Y21" s="74">
        <v>4</v>
      </c>
      <c r="Z21" s="75">
        <f>30*0.9*1.5</f>
        <v>40.5</v>
      </c>
      <c r="AA21" s="44"/>
      <c r="AB21" s="78"/>
      <c r="AC21" s="82">
        <f t="shared" si="2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>AP21+AR21+AT21+AV21</f>
        <v>0</v>
      </c>
      <c r="AO21" s="41"/>
      <c r="AP21" s="40"/>
      <c r="AQ21" s="41"/>
      <c r="AR21" s="40"/>
      <c r="AS21" s="41"/>
      <c r="AT21" s="40"/>
      <c r="AU21" s="41"/>
      <c r="AV21" s="42"/>
      <c r="AW21" s="43"/>
      <c r="AX21" s="41"/>
      <c r="AY21" s="40"/>
      <c r="AZ21" s="41"/>
      <c r="BA21" s="40"/>
      <c r="BB21" s="41"/>
      <c r="BC21" s="40"/>
      <c r="BD21" s="41"/>
      <c r="BE21" s="42"/>
      <c r="BF21" s="43">
        <f>BH21+BN21+BP21</f>
        <v>180</v>
      </c>
      <c r="BG21" s="86">
        <v>8</v>
      </c>
      <c r="BH21" s="87">
        <f>20*1.5</f>
        <v>30</v>
      </c>
      <c r="BI21" s="35">
        <v>7</v>
      </c>
      <c r="BJ21" s="34">
        <f>25</f>
        <v>25</v>
      </c>
      <c r="BK21" s="35">
        <v>3</v>
      </c>
      <c r="BL21" s="34">
        <f>60</f>
        <v>60</v>
      </c>
      <c r="BM21" s="41">
        <v>2</v>
      </c>
      <c r="BN21" s="40">
        <f>60</f>
        <v>60</v>
      </c>
      <c r="BO21" s="86">
        <v>2</v>
      </c>
      <c r="BP21" s="88">
        <f>60*1.5</f>
        <v>90</v>
      </c>
      <c r="BQ21" s="43">
        <f>BS21+BU21+BW21+BY21</f>
        <v>0</v>
      </c>
      <c r="BR21" s="41"/>
      <c r="BS21" s="40"/>
      <c r="BT21" s="41"/>
      <c r="BU21" s="40"/>
      <c r="BV21" s="41"/>
      <c r="BW21" s="40"/>
      <c r="BX21" s="41"/>
      <c r="BY21" s="42"/>
      <c r="BZ21" s="43">
        <f t="shared" si="3"/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/>
      <c r="CL21" s="41"/>
      <c r="CM21" s="40"/>
      <c r="CN21" s="41"/>
      <c r="CO21" s="40"/>
      <c r="CP21" s="41"/>
      <c r="CQ21" s="40"/>
      <c r="CR21" s="41"/>
      <c r="CS21" s="42"/>
      <c r="CT21" s="43"/>
      <c r="CU21" s="41"/>
      <c r="CV21" s="40"/>
      <c r="CW21" s="40"/>
      <c r="CX21" s="40"/>
      <c r="CY21" s="40"/>
      <c r="CZ21" s="40"/>
      <c r="DA21" s="41"/>
      <c r="DB21" s="42"/>
      <c r="DC21" s="43"/>
      <c r="DD21" s="41"/>
      <c r="DE21" s="40"/>
      <c r="DF21" s="40"/>
      <c r="DG21" s="40"/>
      <c r="DH21" s="40"/>
      <c r="DI21" s="40"/>
      <c r="DJ21" s="41"/>
      <c r="DK21" s="42"/>
      <c r="DL21" s="43">
        <f t="shared" si="4"/>
        <v>0</v>
      </c>
      <c r="DM21" s="41"/>
      <c r="DN21" s="42"/>
      <c r="DO21" s="43"/>
      <c r="DP21" s="41"/>
      <c r="DQ21" s="40"/>
      <c r="DR21" s="40"/>
      <c r="DS21" s="40"/>
      <c r="DT21" s="40"/>
      <c r="DU21" s="40"/>
      <c r="DV21" s="41"/>
      <c r="DW21" s="42"/>
      <c r="DX21" s="43">
        <f>DZ21+EB21+ED21+EF21</f>
        <v>0</v>
      </c>
      <c r="DY21" s="41"/>
      <c r="DZ21" s="40"/>
      <c r="EA21" s="40"/>
      <c r="EB21" s="40"/>
      <c r="EC21" s="40"/>
      <c r="ED21" s="40"/>
      <c r="EE21" s="41"/>
      <c r="EF21" s="42"/>
      <c r="EG21" s="43"/>
      <c r="EH21" s="41"/>
      <c r="EI21" s="40"/>
      <c r="EJ21" s="40"/>
      <c r="EK21" s="40"/>
      <c r="EL21" s="40"/>
      <c r="EM21" s="40"/>
      <c r="EN21" s="41"/>
      <c r="EO21" s="40"/>
      <c r="EP21" s="41"/>
      <c r="EQ21" s="40"/>
      <c r="ER21" s="41"/>
      <c r="ES21" s="42"/>
      <c r="ET21" s="43">
        <f>EV21+EX21+EZ21+FB21+FD21+FF21+FJ21</f>
        <v>132.6</v>
      </c>
      <c r="EU21" s="41"/>
      <c r="EV21" s="40"/>
      <c r="EW21" s="41">
        <v>5</v>
      </c>
      <c r="EX21" s="40">
        <f>35*1.3</f>
        <v>45.5</v>
      </c>
      <c r="EY21" s="41"/>
      <c r="EZ21" s="40"/>
      <c r="FA21" s="40"/>
      <c r="FB21" s="40"/>
      <c r="FC21" s="41">
        <v>6</v>
      </c>
      <c r="FD21" s="40">
        <f>22*1.3</f>
        <v>28.6</v>
      </c>
      <c r="FE21" s="86">
        <v>4</v>
      </c>
      <c r="FF21" s="87">
        <f>30*1.3*1.5</f>
        <v>58.5</v>
      </c>
      <c r="FG21" s="33">
        <v>4</v>
      </c>
      <c r="FH21" s="33" t="s">
        <v>110</v>
      </c>
      <c r="FI21" s="39"/>
      <c r="FJ21" s="42"/>
      <c r="FK21" s="43">
        <f t="shared" si="5"/>
        <v>0</v>
      </c>
      <c r="FL21" s="41"/>
      <c r="FM21" s="42"/>
      <c r="FN21" s="43"/>
      <c r="FO21" s="41"/>
      <c r="FP21" s="42"/>
      <c r="FQ21" s="43">
        <f t="shared" si="6"/>
        <v>0</v>
      </c>
      <c r="FR21" s="41"/>
      <c r="FS21" s="42"/>
      <c r="FT21" s="43">
        <f t="shared" si="7"/>
        <v>80</v>
      </c>
      <c r="FU21" s="41">
        <v>1</v>
      </c>
      <c r="FV21" s="42">
        <f>80</f>
        <v>80</v>
      </c>
      <c r="FW21" s="43">
        <f t="shared" si="8"/>
        <v>0</v>
      </c>
      <c r="FX21" s="41"/>
      <c r="FY21" s="40"/>
      <c r="FZ21" s="41"/>
      <c r="GA21" s="42"/>
      <c r="GB21" s="43"/>
      <c r="GC21" s="41"/>
      <c r="GD21" s="42"/>
    </row>
    <row r="22" spans="1:186" s="1" customFormat="1" ht="15" customHeight="1" x14ac:dyDescent="0.3">
      <c r="A22" s="140">
        <v>13</v>
      </c>
      <c r="B22" s="141">
        <v>4600</v>
      </c>
      <c r="C22" s="142" t="s">
        <v>23</v>
      </c>
      <c r="D22" s="143">
        <v>2005</v>
      </c>
      <c r="E22" s="144">
        <f t="shared" si="0"/>
        <v>375.75</v>
      </c>
      <c r="F22" s="145" t="s">
        <v>184</v>
      </c>
      <c r="G22" s="145"/>
      <c r="H22" s="37" t="s">
        <v>185</v>
      </c>
      <c r="I22" s="37"/>
      <c r="J22" s="38"/>
      <c r="K22" s="39"/>
      <c r="L22" s="40"/>
      <c r="M22" s="41"/>
      <c r="N22" s="42"/>
      <c r="O22" s="146">
        <f t="shared" si="1"/>
        <v>21</v>
      </c>
      <c r="P22" s="39">
        <v>6</v>
      </c>
      <c r="Q22" s="42">
        <f>30*0.7</f>
        <v>21</v>
      </c>
      <c r="R22" s="149">
        <f>T22+V22+Z22+AB22</f>
        <v>87.75</v>
      </c>
      <c r="S22" s="44"/>
      <c r="T22" s="45"/>
      <c r="U22" s="44"/>
      <c r="V22" s="45"/>
      <c r="W22" s="31">
        <v>5</v>
      </c>
      <c r="X22" s="32">
        <f>26*0.9</f>
        <v>23.400000000000002</v>
      </c>
      <c r="Y22" s="74">
        <v>3</v>
      </c>
      <c r="Z22" s="75">
        <f>45*0.9*1.5</f>
        <v>60.75</v>
      </c>
      <c r="AA22" s="44">
        <v>6</v>
      </c>
      <c r="AB22" s="78">
        <f>30*0.9</f>
        <v>27</v>
      </c>
      <c r="AC22" s="150">
        <f t="shared" si="2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151">
        <f>AP22+AR22+AT22+AV22</f>
        <v>72</v>
      </c>
      <c r="AO22" s="41"/>
      <c r="AP22" s="40"/>
      <c r="AQ22" s="41"/>
      <c r="AR22" s="40"/>
      <c r="AS22" s="41"/>
      <c r="AT22" s="40"/>
      <c r="AU22" s="86">
        <v>2</v>
      </c>
      <c r="AV22" s="88">
        <f>60*0.8*1.5</f>
        <v>72</v>
      </c>
      <c r="AW22" s="43"/>
      <c r="AX22" s="41"/>
      <c r="AY22" s="40"/>
      <c r="AZ22" s="41"/>
      <c r="BA22" s="40"/>
      <c r="BB22" s="41"/>
      <c r="BC22" s="40"/>
      <c r="BD22" s="41"/>
      <c r="BE22" s="42"/>
      <c r="BF22" s="149">
        <f>BH22+BJ22+BL22+BN22+BP22</f>
        <v>74</v>
      </c>
      <c r="BG22" s="41"/>
      <c r="BH22" s="40"/>
      <c r="BI22" s="41"/>
      <c r="BJ22" s="40"/>
      <c r="BK22" s="41">
        <v>5</v>
      </c>
      <c r="BL22" s="40">
        <f>35</f>
        <v>35</v>
      </c>
      <c r="BM22" s="41"/>
      <c r="BN22" s="40"/>
      <c r="BO22" s="86">
        <v>5</v>
      </c>
      <c r="BP22" s="88">
        <f>26*1.5</f>
        <v>39</v>
      </c>
      <c r="BQ22" s="149">
        <f>BS22+BU22+BY22</f>
        <v>72</v>
      </c>
      <c r="BR22" s="41"/>
      <c r="BS22" s="40"/>
      <c r="BT22" s="41"/>
      <c r="BU22" s="40"/>
      <c r="BV22" s="35">
        <v>7</v>
      </c>
      <c r="BW22" s="35" t="s">
        <v>110</v>
      </c>
      <c r="BX22" s="86">
        <v>2</v>
      </c>
      <c r="BY22" s="88">
        <f>60*0.8*1.5</f>
        <v>72</v>
      </c>
      <c r="BZ22" s="149">
        <f t="shared" si="3"/>
        <v>0</v>
      </c>
      <c r="CA22" s="106"/>
      <c r="CB22" s="102"/>
      <c r="CC22" s="41"/>
      <c r="CD22" s="40"/>
      <c r="CE22" s="41"/>
      <c r="CF22" s="40"/>
      <c r="CG22" s="41"/>
      <c r="CH22" s="41"/>
      <c r="CI22" s="41"/>
      <c r="CJ22" s="42"/>
      <c r="CK22" s="43"/>
      <c r="CL22" s="41"/>
      <c r="CM22" s="40"/>
      <c r="CN22" s="41"/>
      <c r="CO22" s="40"/>
      <c r="CP22" s="41"/>
      <c r="CQ22" s="41"/>
      <c r="CR22" s="41"/>
      <c r="CS22" s="42"/>
      <c r="CT22" s="43"/>
      <c r="CU22" s="41"/>
      <c r="CV22" s="40"/>
      <c r="CW22" s="40"/>
      <c r="CX22" s="40"/>
      <c r="CY22" s="40"/>
      <c r="CZ22" s="40"/>
      <c r="DA22" s="41"/>
      <c r="DB22" s="42"/>
      <c r="DC22" s="43"/>
      <c r="DD22" s="41"/>
      <c r="DE22" s="40"/>
      <c r="DF22" s="40"/>
      <c r="DG22" s="40"/>
      <c r="DH22" s="40"/>
      <c r="DI22" s="40"/>
      <c r="DJ22" s="41"/>
      <c r="DK22" s="42"/>
      <c r="DL22" s="149">
        <f t="shared" si="4"/>
        <v>0</v>
      </c>
      <c r="DM22" s="41"/>
      <c r="DN22" s="42"/>
      <c r="DO22" s="43"/>
      <c r="DP22" s="41"/>
      <c r="DQ22" s="40"/>
      <c r="DR22" s="40"/>
      <c r="DS22" s="40"/>
      <c r="DT22" s="40"/>
      <c r="DU22" s="40"/>
      <c r="DV22" s="41"/>
      <c r="DW22" s="42"/>
      <c r="DX22" s="149">
        <f>EB22</f>
        <v>36</v>
      </c>
      <c r="DY22" s="35">
        <v>9</v>
      </c>
      <c r="DZ22" s="34">
        <f>10*0.6</f>
        <v>6</v>
      </c>
      <c r="EA22" s="41">
        <v>3</v>
      </c>
      <c r="EB22" s="40">
        <f>60*0.6</f>
        <v>36</v>
      </c>
      <c r="EC22" s="35">
        <v>8</v>
      </c>
      <c r="ED22" s="35" t="s">
        <v>110</v>
      </c>
      <c r="EE22" s="35">
        <v>6</v>
      </c>
      <c r="EF22" s="89" t="s">
        <v>110</v>
      </c>
      <c r="EG22" s="43"/>
      <c r="EH22" s="41"/>
      <c r="EI22" s="40"/>
      <c r="EJ22" s="41"/>
      <c r="EK22" s="40"/>
      <c r="EL22" s="41"/>
      <c r="EM22" s="41"/>
      <c r="EN22" s="41"/>
      <c r="EO22" s="41"/>
      <c r="EP22" s="41"/>
      <c r="EQ22" s="41"/>
      <c r="ER22" s="41"/>
      <c r="ES22" s="53"/>
      <c r="ET22" s="149">
        <f>EV22+EX22+EZ22+FB22+FD22+FF22+FH22+FJ22</f>
        <v>13</v>
      </c>
      <c r="EU22" s="41"/>
      <c r="EV22" s="40"/>
      <c r="EW22" s="41"/>
      <c r="EX22" s="40"/>
      <c r="EY22" s="41">
        <v>9</v>
      </c>
      <c r="EZ22" s="40">
        <f>10*1.3</f>
        <v>13</v>
      </c>
      <c r="FA22" s="41"/>
      <c r="FB22" s="41"/>
      <c r="FC22" s="41"/>
      <c r="FD22" s="41"/>
      <c r="FE22" s="41"/>
      <c r="FF22" s="41"/>
      <c r="FG22" s="39"/>
      <c r="FH22" s="39"/>
      <c r="FI22" s="39"/>
      <c r="FJ22" s="53"/>
      <c r="FK22" s="149">
        <f t="shared" si="5"/>
        <v>0</v>
      </c>
      <c r="FL22" s="41"/>
      <c r="FM22" s="53"/>
      <c r="FN22" s="43"/>
      <c r="FO22" s="41"/>
      <c r="FP22" s="53"/>
      <c r="FQ22" s="149">
        <f t="shared" si="6"/>
        <v>0</v>
      </c>
      <c r="FR22" s="41"/>
      <c r="FS22" s="53"/>
      <c r="FT22" s="149">
        <f t="shared" si="7"/>
        <v>0</v>
      </c>
      <c r="FU22" s="41"/>
      <c r="FV22" s="53"/>
      <c r="FW22" s="149">
        <f t="shared" si="8"/>
        <v>0</v>
      </c>
      <c r="FX22" s="41"/>
      <c r="FY22" s="40"/>
      <c r="FZ22" s="41"/>
      <c r="GA22" s="53"/>
      <c r="GB22" s="43"/>
      <c r="GC22" s="41"/>
      <c r="GD22" s="42"/>
    </row>
    <row r="23" spans="1:186" s="1" customFormat="1" ht="15" customHeight="1" x14ac:dyDescent="0.3">
      <c r="A23" s="2">
        <v>14</v>
      </c>
      <c r="B23" s="14">
        <v>4574</v>
      </c>
      <c r="C23" s="5" t="s">
        <v>43</v>
      </c>
      <c r="D23" s="15">
        <v>2003</v>
      </c>
      <c r="E23" s="16">
        <f t="shared" si="0"/>
        <v>353.5</v>
      </c>
      <c r="F23" s="37" t="s">
        <v>184</v>
      </c>
      <c r="G23" s="37"/>
      <c r="H23" s="37" t="s">
        <v>186</v>
      </c>
      <c r="I23" s="37" t="s">
        <v>165</v>
      </c>
      <c r="J23" s="38"/>
      <c r="K23" s="39"/>
      <c r="L23" s="40"/>
      <c r="M23" s="41"/>
      <c r="N23" s="42"/>
      <c r="O23" s="38">
        <f t="shared" si="1"/>
        <v>0</v>
      </c>
      <c r="P23" s="39"/>
      <c r="Q23" s="42"/>
      <c r="R23" s="43">
        <f>T23+V23+Z23+AB23</f>
        <v>31.5</v>
      </c>
      <c r="S23" s="138"/>
      <c r="T23" s="45"/>
      <c r="U23" s="127"/>
      <c r="V23" s="45"/>
      <c r="W23" s="31">
        <v>9</v>
      </c>
      <c r="X23" s="31" t="s">
        <v>110</v>
      </c>
      <c r="Y23" s="138"/>
      <c r="Z23" s="45"/>
      <c r="AA23" s="44">
        <v>5</v>
      </c>
      <c r="AB23" s="78">
        <f>35*0.9</f>
        <v>31.5</v>
      </c>
      <c r="AC23" s="82">
        <f t="shared" si="2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>AP23+AR23+AT23+AV23</f>
        <v>92</v>
      </c>
      <c r="AO23" s="41"/>
      <c r="AP23" s="40"/>
      <c r="AQ23" s="41">
        <v>7</v>
      </c>
      <c r="AR23" s="40">
        <f>25*0.8</f>
        <v>20</v>
      </c>
      <c r="AS23" s="41"/>
      <c r="AT23" s="40"/>
      <c r="AU23" s="86">
        <v>2</v>
      </c>
      <c r="AV23" s="88">
        <f>60*0.8*1.5</f>
        <v>72</v>
      </c>
      <c r="AW23" s="43"/>
      <c r="AX23" s="41"/>
      <c r="AY23" s="40"/>
      <c r="AZ23" s="41"/>
      <c r="BA23" s="40"/>
      <c r="BB23" s="41"/>
      <c r="BC23" s="40"/>
      <c r="BD23" s="41"/>
      <c r="BE23" s="42"/>
      <c r="BF23" s="43">
        <f>BH23+BJ23+BL23+BN23+BP23</f>
        <v>30</v>
      </c>
      <c r="BG23" s="41"/>
      <c r="BH23" s="40"/>
      <c r="BI23" s="41">
        <v>6</v>
      </c>
      <c r="BJ23" s="40">
        <f>30</f>
        <v>30</v>
      </c>
      <c r="BK23" s="41"/>
      <c r="BL23" s="40"/>
      <c r="BM23" s="41"/>
      <c r="BN23" s="40"/>
      <c r="BO23" s="41"/>
      <c r="BP23" s="42"/>
      <c r="BQ23" s="43">
        <f>BS23+BU23+BY23</f>
        <v>136</v>
      </c>
      <c r="BR23" s="41"/>
      <c r="BS23" s="40"/>
      <c r="BT23" s="41">
        <v>2</v>
      </c>
      <c r="BU23" s="40">
        <f>80*0.8</f>
        <v>64</v>
      </c>
      <c r="BV23" s="35">
        <v>7</v>
      </c>
      <c r="BW23" s="35" t="s">
        <v>110</v>
      </c>
      <c r="BX23" s="86">
        <v>2</v>
      </c>
      <c r="BY23" s="88">
        <f>60*0.8*1.5</f>
        <v>72</v>
      </c>
      <c r="BZ23" s="43">
        <f t="shared" si="3"/>
        <v>0</v>
      </c>
      <c r="CA23" s="106"/>
      <c r="CB23" s="102"/>
      <c r="CC23" s="41"/>
      <c r="CD23" s="40"/>
      <c r="CE23" s="41"/>
      <c r="CF23" s="40"/>
      <c r="CG23" s="41"/>
      <c r="CH23" s="41"/>
      <c r="CI23" s="41"/>
      <c r="CJ23" s="42"/>
      <c r="CK23" s="43"/>
      <c r="CL23" s="41"/>
      <c r="CM23" s="40"/>
      <c r="CN23" s="41"/>
      <c r="CO23" s="40"/>
      <c r="CP23" s="41"/>
      <c r="CQ23" s="41"/>
      <c r="CR23" s="41"/>
      <c r="CS23" s="42"/>
      <c r="CT23" s="43"/>
      <c r="CU23" s="41"/>
      <c r="CV23" s="40"/>
      <c r="CW23" s="40"/>
      <c r="CX23" s="40"/>
      <c r="CY23" s="40"/>
      <c r="CZ23" s="40"/>
      <c r="DA23" s="41"/>
      <c r="DB23" s="42"/>
      <c r="DC23" s="43"/>
      <c r="DD23" s="41"/>
      <c r="DE23" s="40"/>
      <c r="DF23" s="40"/>
      <c r="DG23" s="40"/>
      <c r="DH23" s="40"/>
      <c r="DI23" s="40"/>
      <c r="DJ23" s="41"/>
      <c r="DK23" s="42"/>
      <c r="DL23" s="43">
        <f t="shared" si="4"/>
        <v>0</v>
      </c>
      <c r="DM23" s="41"/>
      <c r="DN23" s="42"/>
      <c r="DO23" s="43"/>
      <c r="DP23" s="41"/>
      <c r="DQ23" s="40"/>
      <c r="DR23" s="40"/>
      <c r="DS23" s="40"/>
      <c r="DT23" s="40"/>
      <c r="DU23" s="40"/>
      <c r="DV23" s="41"/>
      <c r="DW23" s="42"/>
      <c r="DX23" s="43">
        <f>DZ23+EB23+ED23+EF23</f>
        <v>0</v>
      </c>
      <c r="DY23" s="41"/>
      <c r="DZ23" s="40"/>
      <c r="EA23" s="41"/>
      <c r="EB23" s="40"/>
      <c r="EC23" s="41"/>
      <c r="ED23" s="40"/>
      <c r="EE23" s="41"/>
      <c r="EF23" s="42"/>
      <c r="EG23" s="43"/>
      <c r="EH23" s="41"/>
      <c r="EI23" s="40"/>
      <c r="EJ23" s="41"/>
      <c r="EK23" s="40"/>
      <c r="EL23" s="41"/>
      <c r="EM23" s="40"/>
      <c r="EN23" s="41"/>
      <c r="EO23" s="40"/>
      <c r="EP23" s="41"/>
      <c r="EQ23" s="40"/>
      <c r="ER23" s="41"/>
      <c r="ES23" s="42"/>
      <c r="ET23" s="43">
        <f>EV23+EX23+EZ23+FB23+FD23+FJ23</f>
        <v>0</v>
      </c>
      <c r="EU23" s="41"/>
      <c r="EV23" s="40"/>
      <c r="EW23" s="41"/>
      <c r="EX23" s="40"/>
      <c r="EY23" s="41"/>
      <c r="EZ23" s="40"/>
      <c r="FA23" s="41"/>
      <c r="FB23" s="40"/>
      <c r="FC23" s="41"/>
      <c r="FD23" s="40"/>
      <c r="FE23" s="35">
        <v>7</v>
      </c>
      <c r="FF23" s="35" t="s">
        <v>110</v>
      </c>
      <c r="FG23" s="33">
        <v>4</v>
      </c>
      <c r="FH23" s="33" t="s">
        <v>110</v>
      </c>
      <c r="FI23" s="39"/>
      <c r="FJ23" s="53"/>
      <c r="FK23" s="43">
        <f t="shared" si="5"/>
        <v>64</v>
      </c>
      <c r="FL23" s="41">
        <v>2</v>
      </c>
      <c r="FM23" s="42">
        <f>80*0.8</f>
        <v>64</v>
      </c>
      <c r="FN23" s="43"/>
      <c r="FO23" s="41"/>
      <c r="FP23" s="42"/>
      <c r="FQ23" s="43">
        <f t="shared" si="6"/>
        <v>0</v>
      </c>
      <c r="FR23" s="41"/>
      <c r="FS23" s="42"/>
      <c r="FT23" s="43">
        <f t="shared" si="7"/>
        <v>0</v>
      </c>
      <c r="FU23" s="41"/>
      <c r="FV23" s="42"/>
      <c r="FW23" s="43">
        <f t="shared" si="8"/>
        <v>0</v>
      </c>
      <c r="FX23" s="41"/>
      <c r="FY23" s="40"/>
      <c r="FZ23" s="41"/>
      <c r="GA23" s="42"/>
      <c r="GB23" s="43"/>
      <c r="GC23" s="41"/>
      <c r="GD23" s="42"/>
    </row>
    <row r="24" spans="1:186" s="1" customFormat="1" ht="15" customHeight="1" x14ac:dyDescent="0.3">
      <c r="A24" s="140">
        <v>15</v>
      </c>
      <c r="B24" s="141">
        <v>5219</v>
      </c>
      <c r="C24" s="142" t="s">
        <v>24</v>
      </c>
      <c r="D24" s="143">
        <v>2006</v>
      </c>
      <c r="E24" s="144">
        <f t="shared" si="0"/>
        <v>193.9</v>
      </c>
      <c r="F24" s="145" t="s">
        <v>167</v>
      </c>
      <c r="G24" s="145"/>
      <c r="H24" s="37" t="s">
        <v>223</v>
      </c>
      <c r="I24" s="37"/>
      <c r="J24" s="38"/>
      <c r="K24" s="39"/>
      <c r="L24" s="40"/>
      <c r="M24" s="41"/>
      <c r="N24" s="42"/>
      <c r="O24" s="146">
        <f t="shared" si="1"/>
        <v>0</v>
      </c>
      <c r="P24" s="39"/>
      <c r="Q24" s="42"/>
      <c r="R24" s="149">
        <f>T24+V24+X24+Z24+AB24</f>
        <v>0</v>
      </c>
      <c r="S24" s="44"/>
      <c r="T24" s="45"/>
      <c r="U24" s="127"/>
      <c r="V24" s="45"/>
      <c r="W24" s="125"/>
      <c r="X24" s="45"/>
      <c r="Y24" s="138"/>
      <c r="Z24" s="45"/>
      <c r="AA24" s="44"/>
      <c r="AB24" s="78"/>
      <c r="AC24" s="150">
        <f t="shared" si="2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151">
        <f>AP24+AR24+AT24+AV24</f>
        <v>26.400000000000002</v>
      </c>
      <c r="AO24" s="41"/>
      <c r="AP24" s="40"/>
      <c r="AQ24" s="41"/>
      <c r="AR24" s="40"/>
      <c r="AS24" s="41"/>
      <c r="AT24" s="40"/>
      <c r="AU24" s="86">
        <v>6</v>
      </c>
      <c r="AV24" s="88">
        <f>22*0.8*1.5</f>
        <v>26.400000000000002</v>
      </c>
      <c r="AW24" s="43"/>
      <c r="AX24" s="41"/>
      <c r="AY24" s="40"/>
      <c r="AZ24" s="41"/>
      <c r="BA24" s="40"/>
      <c r="BB24" s="41"/>
      <c r="BC24" s="40"/>
      <c r="BD24" s="41"/>
      <c r="BE24" s="42"/>
      <c r="BF24" s="149">
        <f>BH24+BJ24+BL24+BN24+BP24</f>
        <v>0</v>
      </c>
      <c r="BG24" s="41"/>
      <c r="BH24" s="40"/>
      <c r="BI24" s="41"/>
      <c r="BJ24" s="40"/>
      <c r="BK24" s="41"/>
      <c r="BL24" s="40"/>
      <c r="BM24" s="41"/>
      <c r="BN24" s="40"/>
      <c r="BO24" s="41"/>
      <c r="BP24" s="42"/>
      <c r="BQ24" s="149">
        <f>BS24+BU24+BW24+BY24</f>
        <v>102</v>
      </c>
      <c r="BR24" s="86">
        <v>9</v>
      </c>
      <c r="BS24" s="87">
        <f>10*0.8*1.5</f>
        <v>12</v>
      </c>
      <c r="BT24" s="41"/>
      <c r="BU24" s="40"/>
      <c r="BV24" s="41">
        <v>3</v>
      </c>
      <c r="BW24" s="40">
        <f>45*0.8</f>
        <v>36</v>
      </c>
      <c r="BX24" s="86">
        <v>3</v>
      </c>
      <c r="BY24" s="88">
        <f>45*0.8*1.5</f>
        <v>54</v>
      </c>
      <c r="BZ24" s="149">
        <f t="shared" si="3"/>
        <v>0</v>
      </c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/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149">
        <f t="shared" si="4"/>
        <v>0</v>
      </c>
      <c r="DM24" s="41"/>
      <c r="DN24" s="42"/>
      <c r="DO24" s="43"/>
      <c r="DP24" s="41"/>
      <c r="DQ24" s="40"/>
      <c r="DR24" s="40"/>
      <c r="DS24" s="40"/>
      <c r="DT24" s="40"/>
      <c r="DU24" s="40"/>
      <c r="DV24" s="41"/>
      <c r="DW24" s="42"/>
      <c r="DX24" s="149">
        <f>DZ24+EF24</f>
        <v>48</v>
      </c>
      <c r="DY24" s="41">
        <v>2</v>
      </c>
      <c r="DZ24" s="40">
        <f>80*0.6</f>
        <v>48</v>
      </c>
      <c r="EA24" s="35">
        <v>2</v>
      </c>
      <c r="EB24" s="34">
        <f>80*0.6</f>
        <v>48</v>
      </c>
      <c r="EC24" s="35">
        <v>2</v>
      </c>
      <c r="ED24" s="34">
        <f>60*0.6</f>
        <v>36</v>
      </c>
      <c r="EE24" s="41"/>
      <c r="EF24" s="42"/>
      <c r="EG24" s="43"/>
      <c r="EH24" s="41"/>
      <c r="EI24" s="40"/>
      <c r="EJ24" s="41"/>
      <c r="EK24" s="40"/>
      <c r="EL24" s="41"/>
      <c r="EM24" s="40"/>
      <c r="EN24" s="41"/>
      <c r="EO24" s="40"/>
      <c r="EP24" s="41"/>
      <c r="EQ24" s="40"/>
      <c r="ER24" s="41"/>
      <c r="ES24" s="42"/>
      <c r="ET24" s="149">
        <f t="shared" ref="ET24:ET29" si="9"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2"/>
      <c r="FH24" s="132"/>
      <c r="FI24" s="39"/>
      <c r="FJ24" s="42"/>
      <c r="FK24" s="149">
        <f t="shared" si="5"/>
        <v>0</v>
      </c>
      <c r="FL24" s="41"/>
      <c r="FM24" s="42"/>
      <c r="FN24" s="43"/>
      <c r="FO24" s="41"/>
      <c r="FP24" s="42"/>
      <c r="FQ24" s="149">
        <f t="shared" si="6"/>
        <v>0</v>
      </c>
      <c r="FR24" s="41"/>
      <c r="FS24" s="42"/>
      <c r="FT24" s="149">
        <f t="shared" si="7"/>
        <v>0</v>
      </c>
      <c r="FU24" s="41"/>
      <c r="FV24" s="42"/>
      <c r="FW24" s="149">
        <f>FY24</f>
        <v>17.5</v>
      </c>
      <c r="FX24" s="41">
        <v>7</v>
      </c>
      <c r="FY24" s="40">
        <f>25*0.7</f>
        <v>17.5</v>
      </c>
      <c r="FZ24" s="35">
        <v>7</v>
      </c>
      <c r="GA24" s="36">
        <f>18*0.7</f>
        <v>12.6</v>
      </c>
      <c r="GB24" s="43"/>
      <c r="GC24" s="41"/>
      <c r="GD24" s="42"/>
    </row>
    <row r="25" spans="1:186" s="1" customFormat="1" ht="15" customHeight="1" x14ac:dyDescent="0.3">
      <c r="A25" s="2">
        <v>16</v>
      </c>
      <c r="B25" s="14">
        <v>5060</v>
      </c>
      <c r="C25" s="5" t="s">
        <v>53</v>
      </c>
      <c r="D25" s="15">
        <v>2006</v>
      </c>
      <c r="E25" s="16">
        <f t="shared" si="0"/>
        <v>189.6</v>
      </c>
      <c r="F25" s="37" t="s">
        <v>153</v>
      </c>
      <c r="G25" s="37"/>
      <c r="H25" s="37" t="s">
        <v>155</v>
      </c>
      <c r="I25" s="37" t="s">
        <v>217</v>
      </c>
      <c r="J25" s="38"/>
      <c r="K25" s="39"/>
      <c r="L25" s="40"/>
      <c r="M25" s="41"/>
      <c r="N25" s="42"/>
      <c r="O25" s="38">
        <f t="shared" si="1"/>
        <v>0</v>
      </c>
      <c r="P25" s="39"/>
      <c r="Q25" s="42"/>
      <c r="R25" s="43">
        <f>T25+V25+X25+Z25+AB25</f>
        <v>0</v>
      </c>
      <c r="S25" s="44"/>
      <c r="T25" s="45"/>
      <c r="U25" s="125"/>
      <c r="V25" s="45"/>
      <c r="W25" s="44"/>
      <c r="X25" s="45"/>
      <c r="Y25" s="127"/>
      <c r="Z25" s="45"/>
      <c r="AA25" s="44"/>
      <c r="AB25" s="78"/>
      <c r="AC25" s="82">
        <f t="shared" si="2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102</v>
      </c>
      <c r="AO25" s="41"/>
      <c r="AP25" s="40"/>
      <c r="AQ25" s="41">
        <v>3</v>
      </c>
      <c r="AR25" s="40">
        <f>60*0.8</f>
        <v>48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/>
      <c r="AX25" s="41"/>
      <c r="AY25" s="40"/>
      <c r="AZ25" s="41"/>
      <c r="BA25" s="40"/>
      <c r="BB25" s="41"/>
      <c r="BC25" s="40"/>
      <c r="BD25" s="41"/>
      <c r="BE25" s="42"/>
      <c r="BF25" s="43">
        <f>BH25+BJ25+BL25+BN25+BP25</f>
        <v>33</v>
      </c>
      <c r="BG25" s="41"/>
      <c r="BH25" s="40"/>
      <c r="BI25" s="41"/>
      <c r="BJ25" s="40"/>
      <c r="BK25" s="41"/>
      <c r="BL25" s="40"/>
      <c r="BM25" s="41"/>
      <c r="BN25" s="40"/>
      <c r="BO25" s="86">
        <v>6</v>
      </c>
      <c r="BP25" s="88">
        <f>22*1.5</f>
        <v>33</v>
      </c>
      <c r="BQ25" s="43">
        <f>BS25+BU25+BW25</f>
        <v>41.6</v>
      </c>
      <c r="BR25" s="86">
        <v>8</v>
      </c>
      <c r="BS25" s="87">
        <f>20*0.8*1.5</f>
        <v>24</v>
      </c>
      <c r="BT25" s="41"/>
      <c r="BU25" s="40"/>
      <c r="BV25" s="41">
        <v>6</v>
      </c>
      <c r="BW25" s="40">
        <f>22*0.8</f>
        <v>17.600000000000001</v>
      </c>
      <c r="BX25" s="99">
        <v>8</v>
      </c>
      <c r="BY25" s="100" t="s">
        <v>110</v>
      </c>
      <c r="BZ25" s="43">
        <f t="shared" si="3"/>
        <v>0</v>
      </c>
      <c r="CA25" s="106"/>
      <c r="CB25" s="102"/>
      <c r="CC25" s="41"/>
      <c r="CD25" s="40"/>
      <c r="CE25" s="41"/>
      <c r="CF25" s="40"/>
      <c r="CG25" s="41"/>
      <c r="CH25" s="40"/>
      <c r="CI25" s="90"/>
      <c r="CJ25" s="98"/>
      <c r="CK25" s="43"/>
      <c r="CL25" s="41"/>
      <c r="CM25" s="40"/>
      <c r="CN25" s="41"/>
      <c r="CO25" s="40"/>
      <c r="CP25" s="41"/>
      <c r="CQ25" s="40"/>
      <c r="CR25" s="90"/>
      <c r="CS25" s="98"/>
      <c r="CT25" s="43"/>
      <c r="CU25" s="41"/>
      <c r="CV25" s="40"/>
      <c r="CW25" s="40"/>
      <c r="CX25" s="40"/>
      <c r="CY25" s="40"/>
      <c r="CZ25" s="40"/>
      <c r="DA25" s="90"/>
      <c r="DB25" s="98"/>
      <c r="DC25" s="43"/>
      <c r="DD25" s="41"/>
      <c r="DE25" s="40"/>
      <c r="DF25" s="40"/>
      <c r="DG25" s="40"/>
      <c r="DH25" s="40"/>
      <c r="DI25" s="40"/>
      <c r="DJ25" s="90"/>
      <c r="DK25" s="98"/>
      <c r="DL25" s="43">
        <f t="shared" si="4"/>
        <v>0</v>
      </c>
      <c r="DM25" s="90"/>
      <c r="DN25" s="98"/>
      <c r="DO25" s="43"/>
      <c r="DP25" s="41"/>
      <c r="DQ25" s="40"/>
      <c r="DR25" s="40"/>
      <c r="DS25" s="40"/>
      <c r="DT25" s="40"/>
      <c r="DU25" s="40"/>
      <c r="DV25" s="90"/>
      <c r="DW25" s="98"/>
      <c r="DX25" s="43">
        <f>DZ25+EB25+ED25+EF25</f>
        <v>0</v>
      </c>
      <c r="DY25" s="41"/>
      <c r="DZ25" s="40"/>
      <c r="EA25" s="41"/>
      <c r="EB25" s="40"/>
      <c r="EC25" s="41"/>
      <c r="ED25" s="40"/>
      <c r="EE25" s="90"/>
      <c r="EF25" s="98"/>
      <c r="EG25" s="43"/>
      <c r="EH25" s="41"/>
      <c r="EI25" s="40"/>
      <c r="EJ25" s="41"/>
      <c r="EK25" s="40"/>
      <c r="EL25" s="41"/>
      <c r="EM25" s="40"/>
      <c r="EN25" s="41"/>
      <c r="EO25" s="40"/>
      <c r="EP25" s="41"/>
      <c r="EQ25" s="40"/>
      <c r="ER25" s="90"/>
      <c r="ES25" s="98"/>
      <c r="ET25" s="43">
        <f t="shared" si="9"/>
        <v>13</v>
      </c>
      <c r="EU25" s="41"/>
      <c r="EV25" s="40"/>
      <c r="EW25" s="41">
        <v>9</v>
      </c>
      <c r="EX25" s="40">
        <f>10*1.3</f>
        <v>13</v>
      </c>
      <c r="EY25" s="41"/>
      <c r="EZ25" s="40"/>
      <c r="FA25" s="41"/>
      <c r="FB25" s="40"/>
      <c r="FC25" s="41"/>
      <c r="FD25" s="40"/>
      <c r="FE25" s="90"/>
      <c r="FF25" s="90"/>
      <c r="FG25" s="131"/>
      <c r="FH25" s="90"/>
      <c r="FI25" s="131"/>
      <c r="FJ25" s="98"/>
      <c r="FK25" s="43">
        <f t="shared" si="5"/>
        <v>0</v>
      </c>
      <c r="FL25" s="90"/>
      <c r="FM25" s="98"/>
      <c r="FN25" s="43"/>
      <c r="FO25" s="90"/>
      <c r="FP25" s="98"/>
      <c r="FQ25" s="43">
        <f t="shared" si="6"/>
        <v>0</v>
      </c>
      <c r="FR25" s="90"/>
      <c r="FS25" s="98"/>
      <c r="FT25" s="43">
        <f t="shared" si="7"/>
        <v>0</v>
      </c>
      <c r="FU25" s="90"/>
      <c r="FV25" s="98"/>
      <c r="FW25" s="43">
        <f>FY25+GA25</f>
        <v>0</v>
      </c>
      <c r="FX25" s="41"/>
      <c r="FY25" s="40"/>
      <c r="FZ25" s="90"/>
      <c r="GA25" s="98"/>
      <c r="GB25" s="43"/>
      <c r="GC25" s="41"/>
      <c r="GD25" s="42"/>
    </row>
    <row r="26" spans="1:186" s="1" customFormat="1" ht="15" customHeight="1" x14ac:dyDescent="0.3">
      <c r="A26" s="140">
        <v>17</v>
      </c>
      <c r="B26" s="141">
        <v>4642</v>
      </c>
      <c r="C26" s="148" t="s">
        <v>204</v>
      </c>
      <c r="D26" s="143">
        <v>2004</v>
      </c>
      <c r="E26" s="144">
        <f t="shared" si="0"/>
        <v>182.3</v>
      </c>
      <c r="F26" s="145" t="s">
        <v>159</v>
      </c>
      <c r="G26" s="145"/>
      <c r="H26" s="37" t="s">
        <v>169</v>
      </c>
      <c r="I26" s="37" t="s">
        <v>177</v>
      </c>
      <c r="J26" s="38"/>
      <c r="K26" s="39"/>
      <c r="L26" s="40"/>
      <c r="M26" s="41"/>
      <c r="N26" s="42"/>
      <c r="O26" s="146">
        <f t="shared" si="1"/>
        <v>17.5</v>
      </c>
      <c r="P26" s="39">
        <v>7</v>
      </c>
      <c r="Q26" s="42">
        <f>25*0.7</f>
        <v>17.5</v>
      </c>
      <c r="R26" s="149">
        <f>T26+V26+Z26+AB26</f>
        <v>10.8</v>
      </c>
      <c r="S26" s="44"/>
      <c r="T26" s="45"/>
      <c r="U26" s="127"/>
      <c r="V26" s="45"/>
      <c r="W26" s="31">
        <v>9</v>
      </c>
      <c r="X26" s="31" t="s">
        <v>110</v>
      </c>
      <c r="Y26" s="74">
        <v>9</v>
      </c>
      <c r="Z26" s="75">
        <f>8*0.9*1.5</f>
        <v>10.8</v>
      </c>
      <c r="AA26" s="44"/>
      <c r="AB26" s="78"/>
      <c r="AC26" s="150">
        <f t="shared" si="2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151">
        <f>AP26+AR26</f>
        <v>24</v>
      </c>
      <c r="AO26" s="86">
        <v>8</v>
      </c>
      <c r="AP26" s="87">
        <f>20*0.8*1.5</f>
        <v>24</v>
      </c>
      <c r="AQ26" s="41"/>
      <c r="AR26" s="40"/>
      <c r="AS26" s="35">
        <v>7</v>
      </c>
      <c r="AT26" s="35" t="s">
        <v>110</v>
      </c>
      <c r="AU26" s="35">
        <v>7</v>
      </c>
      <c r="AV26" s="89" t="s">
        <v>110</v>
      </c>
      <c r="AW26" s="43"/>
      <c r="AX26" s="41"/>
      <c r="AY26" s="40"/>
      <c r="AZ26" s="41"/>
      <c r="BA26" s="40"/>
      <c r="BB26" s="41"/>
      <c r="BC26" s="40"/>
      <c r="BD26" s="41"/>
      <c r="BE26" s="42"/>
      <c r="BF26" s="149">
        <f>BH26+BJ26+BL26+BP26</f>
        <v>0</v>
      </c>
      <c r="BG26" s="41"/>
      <c r="BH26" s="40"/>
      <c r="BI26" s="41"/>
      <c r="BJ26" s="40"/>
      <c r="BK26" s="41"/>
      <c r="BL26" s="40"/>
      <c r="BM26" s="35">
        <v>5</v>
      </c>
      <c r="BN26" s="35" t="s">
        <v>110</v>
      </c>
      <c r="BO26" s="41"/>
      <c r="BP26" s="42"/>
      <c r="BQ26" s="149">
        <f>BS26+BU26+BW26+BY26</f>
        <v>36</v>
      </c>
      <c r="BR26" s="86">
        <v>6</v>
      </c>
      <c r="BS26" s="87">
        <f>30*0.8*1.5</f>
        <v>36</v>
      </c>
      <c r="BT26" s="41"/>
      <c r="BU26" s="40"/>
      <c r="BV26" s="41"/>
      <c r="BW26" s="40"/>
      <c r="BX26" s="41"/>
      <c r="BY26" s="42"/>
      <c r="BZ26" s="149">
        <f t="shared" si="3"/>
        <v>0</v>
      </c>
      <c r="CA26" s="106"/>
      <c r="CB26" s="102"/>
      <c r="CC26" s="41"/>
      <c r="CD26" s="40"/>
      <c r="CE26" s="41"/>
      <c r="CF26" s="40"/>
      <c r="CG26" s="41"/>
      <c r="CH26" s="40"/>
      <c r="CI26" s="41"/>
      <c r="CJ26" s="42"/>
      <c r="CK26" s="43"/>
      <c r="CL26" s="41"/>
      <c r="CM26" s="40"/>
      <c r="CN26" s="41"/>
      <c r="CO26" s="40"/>
      <c r="CP26" s="41"/>
      <c r="CQ26" s="40"/>
      <c r="CR26" s="41"/>
      <c r="CS26" s="42"/>
      <c r="CT26" s="43"/>
      <c r="CU26" s="41"/>
      <c r="CV26" s="40"/>
      <c r="CW26" s="40"/>
      <c r="CX26" s="40"/>
      <c r="CY26" s="40"/>
      <c r="CZ26" s="40"/>
      <c r="DA26" s="41"/>
      <c r="DB26" s="42"/>
      <c r="DC26" s="43"/>
      <c r="DD26" s="41"/>
      <c r="DE26" s="40"/>
      <c r="DF26" s="40"/>
      <c r="DG26" s="40"/>
      <c r="DH26" s="40"/>
      <c r="DI26" s="40"/>
      <c r="DJ26" s="41"/>
      <c r="DK26" s="42"/>
      <c r="DL26" s="149">
        <f t="shared" si="4"/>
        <v>0</v>
      </c>
      <c r="DM26" s="41"/>
      <c r="DN26" s="42"/>
      <c r="DO26" s="43"/>
      <c r="DP26" s="41"/>
      <c r="DQ26" s="40"/>
      <c r="DR26" s="40"/>
      <c r="DS26" s="40"/>
      <c r="DT26" s="40"/>
      <c r="DU26" s="40"/>
      <c r="DV26" s="41"/>
      <c r="DW26" s="42"/>
      <c r="DX26" s="149">
        <f>DZ26+ED26+EF26</f>
        <v>36</v>
      </c>
      <c r="DY26" s="41">
        <v>3</v>
      </c>
      <c r="DZ26" s="40">
        <f>60*0.6</f>
        <v>36</v>
      </c>
      <c r="EA26" s="35">
        <v>4</v>
      </c>
      <c r="EB26" s="34">
        <f>40*0.6</f>
        <v>24</v>
      </c>
      <c r="EC26" s="41"/>
      <c r="ED26" s="40"/>
      <c r="EE26" s="41"/>
      <c r="EF26" s="42"/>
      <c r="EG26" s="43"/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149">
        <f t="shared" si="9"/>
        <v>0</v>
      </c>
      <c r="EU26" s="41"/>
      <c r="EV26" s="40"/>
      <c r="EW26" s="41"/>
      <c r="EX26" s="40"/>
      <c r="EY26" s="41"/>
      <c r="EZ26" s="40"/>
      <c r="FA26" s="41"/>
      <c r="FB26" s="40"/>
      <c r="FC26" s="41"/>
      <c r="FD26" s="40"/>
      <c r="FE26" s="41"/>
      <c r="FF26" s="40"/>
      <c r="FG26" s="132"/>
      <c r="FH26" s="40"/>
      <c r="FI26" s="39"/>
      <c r="FJ26" s="42"/>
      <c r="FK26" s="149">
        <f t="shared" si="5"/>
        <v>0</v>
      </c>
      <c r="FL26" s="41"/>
      <c r="FM26" s="42"/>
      <c r="FN26" s="43"/>
      <c r="FO26" s="41"/>
      <c r="FP26" s="42"/>
      <c r="FQ26" s="149">
        <f t="shared" si="6"/>
        <v>0</v>
      </c>
      <c r="FR26" s="41"/>
      <c r="FS26" s="42"/>
      <c r="FT26" s="149">
        <f t="shared" si="7"/>
        <v>30</v>
      </c>
      <c r="FU26" s="41">
        <v>4</v>
      </c>
      <c r="FV26" s="42">
        <f>30</f>
        <v>30</v>
      </c>
      <c r="FW26" s="149">
        <f>FY26+GA26</f>
        <v>28</v>
      </c>
      <c r="FX26" s="41">
        <v>4</v>
      </c>
      <c r="FY26" s="40">
        <f>40*0.7</f>
        <v>28</v>
      </c>
      <c r="FZ26" s="41"/>
      <c r="GA26" s="42"/>
      <c r="GB26" s="43"/>
      <c r="GC26" s="41"/>
      <c r="GD26" s="42"/>
    </row>
    <row r="27" spans="1:186" s="1" customFormat="1" ht="15" customHeight="1" x14ac:dyDescent="0.3">
      <c r="A27" s="2">
        <v>18</v>
      </c>
      <c r="B27" s="14">
        <v>7375</v>
      </c>
      <c r="C27" s="5" t="s">
        <v>63</v>
      </c>
      <c r="D27" s="15">
        <v>2007</v>
      </c>
      <c r="E27" s="16">
        <f t="shared" si="0"/>
        <v>158</v>
      </c>
      <c r="F27" s="37" t="s">
        <v>179</v>
      </c>
      <c r="G27" s="37"/>
      <c r="H27" s="37" t="s">
        <v>180</v>
      </c>
      <c r="I27" s="37" t="s">
        <v>248</v>
      </c>
      <c r="J27" s="38"/>
      <c r="K27" s="39"/>
      <c r="L27" s="40"/>
      <c r="M27" s="41"/>
      <c r="N27" s="42"/>
      <c r="O27" s="38">
        <f t="shared" si="1"/>
        <v>0</v>
      </c>
      <c r="P27" s="39"/>
      <c r="Q27" s="42"/>
      <c r="R27" s="43">
        <f>T27+V27+X27+Z27+AB27</f>
        <v>0</v>
      </c>
      <c r="S27" s="138"/>
      <c r="T27" s="45"/>
      <c r="U27" s="138"/>
      <c r="V27" s="45"/>
      <c r="W27" s="138"/>
      <c r="X27" s="45"/>
      <c r="Y27" s="138"/>
      <c r="Z27" s="45"/>
      <c r="AA27" s="44"/>
      <c r="AB27" s="78"/>
      <c r="AC27" s="82">
        <f t="shared" si="2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/>
      <c r="AX27" s="41"/>
      <c r="AY27" s="40"/>
      <c r="AZ27" s="41"/>
      <c r="BA27" s="40"/>
      <c r="BB27" s="41"/>
      <c r="BC27" s="40"/>
      <c r="BD27" s="41"/>
      <c r="BE27" s="42"/>
      <c r="BF27" s="43">
        <f>BH27+BJ27+BL27+BN27+BP27</f>
        <v>80</v>
      </c>
      <c r="BG27" s="41"/>
      <c r="BH27" s="40"/>
      <c r="BI27" s="41"/>
      <c r="BJ27" s="40"/>
      <c r="BK27" s="41">
        <v>2</v>
      </c>
      <c r="BL27" s="40">
        <f>80</f>
        <v>80</v>
      </c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3"/>
        <v>0</v>
      </c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/>
      <c r="CL27" s="41"/>
      <c r="CM27" s="40"/>
      <c r="CN27" s="41"/>
      <c r="CO27" s="40"/>
      <c r="CP27" s="41"/>
      <c r="CQ27" s="40"/>
      <c r="CR27" s="41"/>
      <c r="CS27" s="42"/>
      <c r="CT27" s="43"/>
      <c r="CU27" s="41"/>
      <c r="CV27" s="40"/>
      <c r="CW27" s="40"/>
      <c r="CX27" s="40"/>
      <c r="CY27" s="40"/>
      <c r="CZ27" s="40"/>
      <c r="DA27" s="41"/>
      <c r="DB27" s="42"/>
      <c r="DC27" s="43"/>
      <c r="DD27" s="41"/>
      <c r="DE27" s="40"/>
      <c r="DF27" s="40"/>
      <c r="DG27" s="40"/>
      <c r="DH27" s="40"/>
      <c r="DI27" s="40"/>
      <c r="DJ27" s="41"/>
      <c r="DK27" s="42"/>
      <c r="DL27" s="43">
        <f t="shared" si="4"/>
        <v>0</v>
      </c>
      <c r="DM27" s="41"/>
      <c r="DN27" s="42"/>
      <c r="DO27" s="43"/>
      <c r="DP27" s="41"/>
      <c r="DQ27" s="40"/>
      <c r="DR27" s="35"/>
      <c r="DS27" s="34"/>
      <c r="DT27" s="35"/>
      <c r="DU27" s="34"/>
      <c r="DV27" s="41"/>
      <c r="DW27" s="42"/>
      <c r="DX27" s="43">
        <f>DZ27+EB27+ED27+EF27</f>
        <v>0</v>
      </c>
      <c r="DY27" s="41"/>
      <c r="DZ27" s="40"/>
      <c r="EA27" s="41"/>
      <c r="EB27" s="40"/>
      <c r="EC27" s="41"/>
      <c r="ED27" s="40"/>
      <c r="EE27" s="41"/>
      <c r="EF27" s="42"/>
      <c r="EG27" s="43"/>
      <c r="EH27" s="41"/>
      <c r="EI27" s="40"/>
      <c r="EJ27" s="41"/>
      <c r="EK27" s="40"/>
      <c r="EL27" s="41"/>
      <c r="EM27" s="40"/>
      <c r="EN27" s="41"/>
      <c r="EO27" s="40"/>
      <c r="EP27" s="41"/>
      <c r="EQ27" s="40"/>
      <c r="ER27" s="35"/>
      <c r="ES27" s="89"/>
      <c r="ET27" s="43">
        <f t="shared" si="9"/>
        <v>0</v>
      </c>
      <c r="EU27" s="41"/>
      <c r="EV27" s="40"/>
      <c r="EW27" s="41"/>
      <c r="EX27" s="40"/>
      <c r="EY27" s="41"/>
      <c r="EZ27" s="40"/>
      <c r="FA27" s="41"/>
      <c r="FB27" s="40"/>
      <c r="FC27" s="41"/>
      <c r="FD27" s="40"/>
      <c r="FE27" s="41"/>
      <c r="FF27" s="40"/>
      <c r="FG27" s="132"/>
      <c r="FH27" s="132"/>
      <c r="FI27" s="39"/>
      <c r="FJ27" s="42"/>
      <c r="FK27" s="43">
        <f t="shared" si="5"/>
        <v>0</v>
      </c>
      <c r="FL27" s="41"/>
      <c r="FM27" s="42"/>
      <c r="FN27" s="43"/>
      <c r="FO27" s="41"/>
      <c r="FP27" s="42"/>
      <c r="FQ27" s="43">
        <f t="shared" si="6"/>
        <v>0</v>
      </c>
      <c r="FR27" s="41"/>
      <c r="FS27" s="42"/>
      <c r="FT27" s="43">
        <f t="shared" si="7"/>
        <v>22</v>
      </c>
      <c r="FU27" s="41">
        <v>6</v>
      </c>
      <c r="FV27" s="42">
        <f>22</f>
        <v>22</v>
      </c>
      <c r="FW27" s="43">
        <f>FY27+GA27</f>
        <v>56</v>
      </c>
      <c r="FX27" s="41"/>
      <c r="FY27" s="40"/>
      <c r="FZ27" s="41">
        <v>1</v>
      </c>
      <c r="GA27" s="42">
        <f>80*0.7</f>
        <v>56</v>
      </c>
      <c r="GB27" s="43"/>
      <c r="GC27" s="41"/>
      <c r="GD27" s="53"/>
    </row>
    <row r="28" spans="1:186" s="1" customFormat="1" ht="15" customHeight="1" x14ac:dyDescent="0.3">
      <c r="A28" s="140">
        <v>19</v>
      </c>
      <c r="B28" s="141">
        <v>5316</v>
      </c>
      <c r="C28" s="142" t="s">
        <v>32</v>
      </c>
      <c r="D28" s="143">
        <v>2006</v>
      </c>
      <c r="E28" s="144">
        <f t="shared" si="0"/>
        <v>147.04999999999998</v>
      </c>
      <c r="F28" s="145" t="s">
        <v>163</v>
      </c>
      <c r="G28" s="145"/>
      <c r="H28" s="37" t="s">
        <v>164</v>
      </c>
      <c r="I28" s="37" t="s">
        <v>205</v>
      </c>
      <c r="J28" s="38"/>
      <c r="K28" s="39"/>
      <c r="L28" s="40"/>
      <c r="M28" s="41"/>
      <c r="N28" s="42"/>
      <c r="O28" s="146">
        <f t="shared" si="1"/>
        <v>7</v>
      </c>
      <c r="P28" s="39">
        <v>9</v>
      </c>
      <c r="Q28" s="42">
        <f>10*0.7</f>
        <v>7</v>
      </c>
      <c r="R28" s="149">
        <f>T28+V28+X28+Z28+AB28</f>
        <v>20.25</v>
      </c>
      <c r="S28" s="125"/>
      <c r="T28" s="45"/>
      <c r="U28" s="44"/>
      <c r="V28" s="45"/>
      <c r="W28" s="138"/>
      <c r="X28" s="45"/>
      <c r="Y28" s="74">
        <v>8</v>
      </c>
      <c r="Z28" s="75">
        <f>15*0.9*1.5</f>
        <v>20.25</v>
      </c>
      <c r="AA28" s="44"/>
      <c r="AB28" s="78"/>
      <c r="AC28" s="150">
        <f t="shared" si="2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151">
        <f>AP28+AR28+AT28+AV28</f>
        <v>71.2</v>
      </c>
      <c r="AO28" s="86">
        <v>9</v>
      </c>
      <c r="AP28" s="87">
        <f>10*0.8*1.5</f>
        <v>12</v>
      </c>
      <c r="AQ28" s="41">
        <v>5</v>
      </c>
      <c r="AR28" s="40">
        <f>35*0.8</f>
        <v>28</v>
      </c>
      <c r="AS28" s="41"/>
      <c r="AT28" s="40"/>
      <c r="AU28" s="86">
        <v>5</v>
      </c>
      <c r="AV28" s="88">
        <f>26*0.8*1.5</f>
        <v>31.200000000000003</v>
      </c>
      <c r="AW28" s="43"/>
      <c r="AX28" s="41"/>
      <c r="AY28" s="40"/>
      <c r="AZ28" s="41"/>
      <c r="BA28" s="40"/>
      <c r="BB28" s="41"/>
      <c r="BC28" s="40"/>
      <c r="BD28" s="41"/>
      <c r="BE28" s="42"/>
      <c r="BF28" s="149">
        <f>BH28+BJ28+BL28+BN28+BP28</f>
        <v>33</v>
      </c>
      <c r="BG28" s="41"/>
      <c r="BH28" s="40"/>
      <c r="BI28" s="41"/>
      <c r="BJ28" s="40"/>
      <c r="BK28" s="41"/>
      <c r="BL28" s="40"/>
      <c r="BM28" s="41"/>
      <c r="BN28" s="40"/>
      <c r="BO28" s="86">
        <v>6</v>
      </c>
      <c r="BP28" s="88">
        <f>22*1.5</f>
        <v>33</v>
      </c>
      <c r="BQ28" s="149">
        <f>BS28+BU28</f>
        <v>0</v>
      </c>
      <c r="BR28" s="41"/>
      <c r="BS28" s="40"/>
      <c r="BT28" s="41"/>
      <c r="BU28" s="40"/>
      <c r="BV28" s="35">
        <v>9</v>
      </c>
      <c r="BW28" s="35" t="s">
        <v>110</v>
      </c>
      <c r="BX28" s="99">
        <v>9</v>
      </c>
      <c r="BY28" s="100" t="s">
        <v>110</v>
      </c>
      <c r="BZ28" s="149">
        <f t="shared" si="3"/>
        <v>0</v>
      </c>
      <c r="CA28" s="106"/>
      <c r="CB28" s="102"/>
      <c r="CC28" s="41"/>
      <c r="CD28" s="40"/>
      <c r="CE28" s="41"/>
      <c r="CF28" s="40"/>
      <c r="CG28" s="41"/>
      <c r="CH28" s="41"/>
      <c r="CI28" s="90"/>
      <c r="CJ28" s="98"/>
      <c r="CK28" s="43"/>
      <c r="CL28" s="41"/>
      <c r="CM28" s="40"/>
      <c r="CN28" s="41"/>
      <c r="CO28" s="40"/>
      <c r="CP28" s="41"/>
      <c r="CQ28" s="41"/>
      <c r="CR28" s="90"/>
      <c r="CS28" s="98"/>
      <c r="CT28" s="43"/>
      <c r="CU28" s="41"/>
      <c r="CV28" s="40"/>
      <c r="CW28" s="40"/>
      <c r="CX28" s="40"/>
      <c r="CY28" s="40"/>
      <c r="CZ28" s="40"/>
      <c r="DA28" s="90"/>
      <c r="DB28" s="98"/>
      <c r="DC28" s="43"/>
      <c r="DD28" s="41"/>
      <c r="DE28" s="40"/>
      <c r="DF28" s="40"/>
      <c r="DG28" s="40"/>
      <c r="DH28" s="40"/>
      <c r="DI28" s="40"/>
      <c r="DJ28" s="90"/>
      <c r="DK28" s="98"/>
      <c r="DL28" s="149">
        <f t="shared" si="4"/>
        <v>0</v>
      </c>
      <c r="DM28" s="90"/>
      <c r="DN28" s="98"/>
      <c r="DO28" s="43"/>
      <c r="DP28" s="41"/>
      <c r="DQ28" s="40"/>
      <c r="DR28" s="40"/>
      <c r="DS28" s="40"/>
      <c r="DT28" s="40"/>
      <c r="DU28" s="40"/>
      <c r="DV28" s="90"/>
      <c r="DW28" s="98"/>
      <c r="DX28" s="149">
        <f>ED28+EF28</f>
        <v>15.6</v>
      </c>
      <c r="DY28" s="35">
        <v>7</v>
      </c>
      <c r="DZ28" s="34">
        <f>25*0.6</f>
        <v>15</v>
      </c>
      <c r="EA28" s="35">
        <v>8</v>
      </c>
      <c r="EB28" s="34">
        <f>20*0.6</f>
        <v>12</v>
      </c>
      <c r="EC28" s="41">
        <v>5</v>
      </c>
      <c r="ED28" s="40">
        <f>26*0.6</f>
        <v>15.6</v>
      </c>
      <c r="EE28" s="90"/>
      <c r="EF28" s="98"/>
      <c r="EG28" s="43"/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90"/>
      <c r="ES28" s="98"/>
      <c r="ET28" s="149">
        <f t="shared" si="9"/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90"/>
      <c r="FF28" s="90"/>
      <c r="FG28" s="131"/>
      <c r="FH28" s="131"/>
      <c r="FI28" s="131"/>
      <c r="FJ28" s="98"/>
      <c r="FK28" s="149">
        <f t="shared" si="5"/>
        <v>0</v>
      </c>
      <c r="FL28" s="90"/>
      <c r="FM28" s="98"/>
      <c r="FN28" s="43"/>
      <c r="FO28" s="90"/>
      <c r="FP28" s="98"/>
      <c r="FQ28" s="149">
        <f t="shared" si="6"/>
        <v>0</v>
      </c>
      <c r="FR28" s="90"/>
      <c r="FS28" s="98"/>
      <c r="FT28" s="149">
        <f t="shared" si="7"/>
        <v>0</v>
      </c>
      <c r="FU28" s="90"/>
      <c r="FV28" s="98"/>
      <c r="FW28" s="149">
        <f>FY28+GA28</f>
        <v>0</v>
      </c>
      <c r="FX28" s="41"/>
      <c r="FY28" s="40"/>
      <c r="FZ28" s="90"/>
      <c r="GA28" s="98"/>
      <c r="GB28" s="43"/>
      <c r="GC28" s="41"/>
      <c r="GD28" s="42"/>
    </row>
    <row r="29" spans="1:186" s="1" customFormat="1" ht="15" customHeight="1" x14ac:dyDescent="0.3">
      <c r="A29" s="2">
        <v>20</v>
      </c>
      <c r="B29" s="14">
        <v>4672</v>
      </c>
      <c r="C29" s="5" t="s">
        <v>117</v>
      </c>
      <c r="D29" s="15">
        <v>2006</v>
      </c>
      <c r="E29" s="16">
        <f t="shared" si="0"/>
        <v>146.19999999999999</v>
      </c>
      <c r="F29" s="37" t="s">
        <v>156</v>
      </c>
      <c r="G29" s="37"/>
      <c r="H29" s="37" t="s">
        <v>157</v>
      </c>
      <c r="I29" s="37" t="s">
        <v>200</v>
      </c>
      <c r="J29" s="38"/>
      <c r="K29" s="39"/>
      <c r="L29" s="40"/>
      <c r="M29" s="41"/>
      <c r="N29" s="42"/>
      <c r="O29" s="38">
        <f t="shared" si="1"/>
        <v>0</v>
      </c>
      <c r="P29" s="39"/>
      <c r="Q29" s="42"/>
      <c r="R29" s="43">
        <f>T29+V29+Z29+AB29</f>
        <v>18</v>
      </c>
      <c r="S29" s="96"/>
      <c r="T29" s="45"/>
      <c r="U29" s="96"/>
      <c r="V29" s="45"/>
      <c r="W29" s="31">
        <v>8</v>
      </c>
      <c r="X29" s="31" t="s">
        <v>110</v>
      </c>
      <c r="Y29" s="138"/>
      <c r="Z29" s="45"/>
      <c r="AA29" s="44">
        <v>8</v>
      </c>
      <c r="AB29" s="78">
        <f>20*0.9</f>
        <v>18</v>
      </c>
      <c r="AC29" s="82">
        <f t="shared" si="2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AP29+AR29+AT29+AV29</f>
        <v>0</v>
      </c>
      <c r="AO29" s="41"/>
      <c r="AP29" s="40"/>
      <c r="AQ29" s="41"/>
      <c r="AR29" s="40"/>
      <c r="AS29" s="41"/>
      <c r="AT29" s="40"/>
      <c r="AU29" s="41"/>
      <c r="AV29" s="42"/>
      <c r="AW29" s="43"/>
      <c r="AX29" s="41"/>
      <c r="AY29" s="40"/>
      <c r="AZ29" s="41"/>
      <c r="BA29" s="40"/>
      <c r="BB29" s="41"/>
      <c r="BC29" s="40"/>
      <c r="BD29" s="41"/>
      <c r="BE29" s="42"/>
      <c r="BF29" s="43">
        <f>BH29+BJ29+BL29+BN29+BP29</f>
        <v>0</v>
      </c>
      <c r="BG29" s="41"/>
      <c r="BH29" s="40"/>
      <c r="BI29" s="41"/>
      <c r="BJ29" s="40"/>
      <c r="BK29" s="41"/>
      <c r="BL29" s="40"/>
      <c r="BM29" s="41"/>
      <c r="BN29" s="40"/>
      <c r="BO29" s="41"/>
      <c r="BP29" s="42"/>
      <c r="BQ29" s="43">
        <f t="shared" ref="BQ29:BQ37" si="10">BS29+BU29+BW29+BY29</f>
        <v>47.2</v>
      </c>
      <c r="BR29" s="41"/>
      <c r="BS29" s="40"/>
      <c r="BT29" s="41"/>
      <c r="BU29" s="40"/>
      <c r="BV29" s="41">
        <v>5</v>
      </c>
      <c r="BW29" s="40">
        <f>26*0.8</f>
        <v>20.8</v>
      </c>
      <c r="BX29" s="86">
        <v>6</v>
      </c>
      <c r="BY29" s="88">
        <f>22*0.8*1.5</f>
        <v>26.400000000000002</v>
      </c>
      <c r="BZ29" s="43">
        <f t="shared" si="3"/>
        <v>0</v>
      </c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/>
      <c r="CL29" s="41"/>
      <c r="CM29" s="40"/>
      <c r="CN29" s="41"/>
      <c r="CO29" s="40"/>
      <c r="CP29" s="41"/>
      <c r="CQ29" s="40"/>
      <c r="CR29" s="41"/>
      <c r="CS29" s="42"/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43">
        <f t="shared" si="4"/>
        <v>0</v>
      </c>
      <c r="DM29" s="41"/>
      <c r="DN29" s="42"/>
      <c r="DO29" s="43"/>
      <c r="DP29" s="41"/>
      <c r="DQ29" s="40"/>
      <c r="DR29" s="40"/>
      <c r="DS29" s="40"/>
      <c r="DT29" s="40"/>
      <c r="DU29" s="40"/>
      <c r="DV29" s="41"/>
      <c r="DW29" s="42"/>
      <c r="DX29" s="43">
        <f>DZ29</f>
        <v>21</v>
      </c>
      <c r="DY29" s="41">
        <v>5</v>
      </c>
      <c r="DZ29" s="40">
        <f>35*0.6</f>
        <v>21</v>
      </c>
      <c r="EA29" s="35">
        <v>7</v>
      </c>
      <c r="EB29" s="34">
        <f>25*0.6</f>
        <v>15</v>
      </c>
      <c r="EC29" s="35">
        <v>4</v>
      </c>
      <c r="ED29" s="34">
        <f>30*0.6</f>
        <v>18</v>
      </c>
      <c r="EE29" s="35">
        <v>5</v>
      </c>
      <c r="EF29" s="89" t="s">
        <v>110</v>
      </c>
      <c r="EG29" s="43"/>
      <c r="EH29" s="41"/>
      <c r="EI29" s="40"/>
      <c r="EJ29" s="41"/>
      <c r="EK29" s="40"/>
      <c r="EL29" s="41"/>
      <c r="EM29" s="40"/>
      <c r="EN29" s="41"/>
      <c r="EO29" s="40"/>
      <c r="EP29" s="41"/>
      <c r="EQ29" s="40"/>
      <c r="ER29" s="41"/>
      <c r="ES29" s="53"/>
      <c r="ET29" s="43">
        <f t="shared" si="9"/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1"/>
      <c r="FG29" s="39"/>
      <c r="FH29" s="39"/>
      <c r="FI29" s="39"/>
      <c r="FJ29" s="53"/>
      <c r="FK29" s="43">
        <f t="shared" si="5"/>
        <v>0</v>
      </c>
      <c r="FL29" s="41"/>
      <c r="FM29" s="53"/>
      <c r="FN29" s="43"/>
      <c r="FO29" s="41"/>
      <c r="FP29" s="53"/>
      <c r="FQ29" s="43">
        <f t="shared" si="6"/>
        <v>0</v>
      </c>
      <c r="FR29" s="41"/>
      <c r="FS29" s="53"/>
      <c r="FT29" s="43">
        <f t="shared" si="7"/>
        <v>60</v>
      </c>
      <c r="FU29" s="41">
        <v>2</v>
      </c>
      <c r="FV29" s="42">
        <f>60</f>
        <v>60</v>
      </c>
      <c r="FW29" s="43">
        <f>FY29+GA29</f>
        <v>0</v>
      </c>
      <c r="FX29" s="41"/>
      <c r="FY29" s="40"/>
      <c r="FZ29" s="41"/>
      <c r="GA29" s="53"/>
      <c r="GB29" s="43"/>
      <c r="GC29" s="41"/>
      <c r="GD29" s="42"/>
    </row>
    <row r="30" spans="1:186" s="1" customFormat="1" ht="15" hidden="1" customHeight="1" x14ac:dyDescent="0.3">
      <c r="A30" s="2"/>
      <c r="B30" s="14">
        <v>609</v>
      </c>
      <c r="C30" s="5" t="s">
        <v>15</v>
      </c>
      <c r="D30" s="15">
        <v>1990</v>
      </c>
      <c r="E30" s="16">
        <f t="shared" si="0"/>
        <v>302.3</v>
      </c>
      <c r="F30" s="37" t="s">
        <v>156</v>
      </c>
      <c r="G30" s="37"/>
      <c r="H30" s="37" t="s">
        <v>178</v>
      </c>
      <c r="I30" s="37" t="s">
        <v>200</v>
      </c>
      <c r="J30" s="38"/>
      <c r="K30" s="39"/>
      <c r="L30" s="40"/>
      <c r="M30" s="41"/>
      <c r="N30" s="42"/>
      <c r="O30" s="38">
        <f t="shared" si="1"/>
        <v>0</v>
      </c>
      <c r="P30" s="39"/>
      <c r="Q30" s="42"/>
      <c r="R30" s="43">
        <f t="shared" ref="R30:R41" si="11">T30+V30+X30+Z30+AB30</f>
        <v>60.3</v>
      </c>
      <c r="S30" s="135"/>
      <c r="T30" s="45"/>
      <c r="U30" s="135"/>
      <c r="V30" s="45"/>
      <c r="W30" s="127">
        <v>6</v>
      </c>
      <c r="X30" s="45">
        <f>22*0.9</f>
        <v>19.8</v>
      </c>
      <c r="Y30" s="74">
        <v>4</v>
      </c>
      <c r="Z30" s="75">
        <f>30*0.9*1.5</f>
        <v>40.5</v>
      </c>
      <c r="AA30" s="44"/>
      <c r="AB30" s="78"/>
      <c r="AC30" s="82">
        <f t="shared" si="2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/>
      <c r="AX30" s="41"/>
      <c r="AY30" s="40"/>
      <c r="AZ30" s="41"/>
      <c r="BA30" s="40"/>
      <c r="BB30" s="41"/>
      <c r="BC30" s="40"/>
      <c r="BD30" s="41"/>
      <c r="BE30" s="42"/>
      <c r="BF30" s="43">
        <f>BH30+BJ30+BL30+BN30+BP30</f>
        <v>100</v>
      </c>
      <c r="BG30" s="86">
        <v>4</v>
      </c>
      <c r="BH30" s="87">
        <f>40*1.5</f>
        <v>60</v>
      </c>
      <c r="BI30" s="41"/>
      <c r="BJ30" s="40"/>
      <c r="BK30" s="41">
        <v>4</v>
      </c>
      <c r="BL30" s="40">
        <f>40</f>
        <v>40</v>
      </c>
      <c r="BM30" s="41"/>
      <c r="BN30" s="40"/>
      <c r="BO30" s="41"/>
      <c r="BP30" s="42"/>
      <c r="BQ30" s="43">
        <f t="shared" si="10"/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3"/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/>
      <c r="CL30" s="41"/>
      <c r="CM30" s="40"/>
      <c r="CN30" s="41"/>
      <c r="CO30" s="40"/>
      <c r="CP30" s="41"/>
      <c r="CQ30" s="40"/>
      <c r="CR30" s="41"/>
      <c r="CS30" s="42"/>
      <c r="CT30" s="43"/>
      <c r="CU30" s="41"/>
      <c r="CV30" s="40"/>
      <c r="CW30" s="40"/>
      <c r="CX30" s="40"/>
      <c r="CY30" s="40"/>
      <c r="CZ30" s="40"/>
      <c r="DA30" s="41"/>
      <c r="DB30" s="42"/>
      <c r="DC30" s="43"/>
      <c r="DD30" s="41"/>
      <c r="DE30" s="40"/>
      <c r="DF30" s="40"/>
      <c r="DG30" s="40"/>
      <c r="DH30" s="40"/>
      <c r="DI30" s="40"/>
      <c r="DJ30" s="41"/>
      <c r="DK30" s="42"/>
      <c r="DL30" s="43">
        <f t="shared" si="4"/>
        <v>0</v>
      </c>
      <c r="DM30" s="41"/>
      <c r="DN30" s="42"/>
      <c r="DO30" s="43"/>
      <c r="DP30" s="41"/>
      <c r="DQ30" s="40"/>
      <c r="DR30" s="40"/>
      <c r="DS30" s="40"/>
      <c r="DT30" s="40"/>
      <c r="DU30" s="40"/>
      <c r="DV30" s="41"/>
      <c r="DW30" s="42"/>
      <c r="DX30" s="43">
        <f>DZ30+EB30+ED30+EF30</f>
        <v>0</v>
      </c>
      <c r="DY30" s="41"/>
      <c r="DZ30" s="40"/>
      <c r="EA30" s="40"/>
      <c r="EB30" s="40"/>
      <c r="EC30" s="40"/>
      <c r="ED30" s="40"/>
      <c r="EE30" s="41"/>
      <c r="EF30" s="42"/>
      <c r="EG30" s="43"/>
      <c r="EH30" s="41"/>
      <c r="EI30" s="40"/>
      <c r="EJ30" s="40"/>
      <c r="EK30" s="40"/>
      <c r="EL30" s="40"/>
      <c r="EM30" s="40"/>
      <c r="EN30" s="41"/>
      <c r="EO30" s="40"/>
      <c r="EP30" s="41"/>
      <c r="EQ30" s="40"/>
      <c r="ER30" s="41"/>
      <c r="ES30" s="42"/>
      <c r="ET30" s="43">
        <f>EV30+EX30+EZ30+FD30+FH30+FJ30</f>
        <v>65</v>
      </c>
      <c r="EU30" s="86">
        <v>9</v>
      </c>
      <c r="EV30" s="87">
        <f>10*1.3*1.5</f>
        <v>19.5</v>
      </c>
      <c r="EW30" s="41"/>
      <c r="EX30" s="40"/>
      <c r="EY30" s="41">
        <v>5</v>
      </c>
      <c r="EZ30" s="40">
        <f>35*1.3</f>
        <v>45.5</v>
      </c>
      <c r="FA30" s="35">
        <v>8</v>
      </c>
      <c r="FB30" s="35" t="s">
        <v>110</v>
      </c>
      <c r="FC30" s="41"/>
      <c r="FD30" s="41"/>
      <c r="FE30" s="35">
        <v>6</v>
      </c>
      <c r="FF30" s="35" t="s">
        <v>110</v>
      </c>
      <c r="FG30" s="39"/>
      <c r="FH30" s="39"/>
      <c r="FI30" s="39"/>
      <c r="FJ30" s="53"/>
      <c r="FK30" s="43">
        <f t="shared" si="5"/>
        <v>0</v>
      </c>
      <c r="FL30" s="41"/>
      <c r="FM30" s="42"/>
      <c r="FN30" s="43"/>
      <c r="FO30" s="41"/>
      <c r="FP30" s="42"/>
      <c r="FQ30" s="43">
        <f t="shared" si="6"/>
        <v>0</v>
      </c>
      <c r="FR30" s="41"/>
      <c r="FS30" s="42"/>
      <c r="FT30" s="43">
        <f t="shared" si="7"/>
        <v>0</v>
      </c>
      <c r="FU30" s="41"/>
      <c r="FV30" s="42"/>
      <c r="FW30" s="43">
        <f>FY30</f>
        <v>77</v>
      </c>
      <c r="FX30" s="41">
        <v>1</v>
      </c>
      <c r="FY30" s="40">
        <f>110*0.7</f>
        <v>77</v>
      </c>
      <c r="FZ30" s="35">
        <v>5</v>
      </c>
      <c r="GA30" s="36">
        <f>26*0.7</f>
        <v>18.2</v>
      </c>
      <c r="GB30" s="43"/>
      <c r="GC30" s="41"/>
      <c r="GD30" s="42"/>
    </row>
    <row r="31" spans="1:186" s="1" customFormat="1" ht="15" customHeight="1" x14ac:dyDescent="0.3">
      <c r="A31" s="140">
        <v>21</v>
      </c>
      <c r="B31" s="141">
        <v>5945</v>
      </c>
      <c r="C31" s="142" t="s">
        <v>41</v>
      </c>
      <c r="D31" s="143">
        <v>2008</v>
      </c>
      <c r="E31" s="144">
        <f t="shared" si="0"/>
        <v>102</v>
      </c>
      <c r="F31" s="145" t="s">
        <v>189</v>
      </c>
      <c r="G31" s="145"/>
      <c r="H31" s="37" t="s">
        <v>190</v>
      </c>
      <c r="I31" s="37"/>
      <c r="J31" s="38"/>
      <c r="K31" s="39"/>
      <c r="L31" s="40"/>
      <c r="M31" s="41"/>
      <c r="N31" s="42"/>
      <c r="O31" s="146">
        <f t="shared" si="1"/>
        <v>0</v>
      </c>
      <c r="P31" s="39"/>
      <c r="Q31" s="42"/>
      <c r="R31" s="149">
        <f t="shared" si="11"/>
        <v>0</v>
      </c>
      <c r="S31" s="127"/>
      <c r="T31" s="45"/>
      <c r="U31" s="127"/>
      <c r="V31" s="45"/>
      <c r="W31" s="127"/>
      <c r="X31" s="45"/>
      <c r="Y31" s="127"/>
      <c r="Z31" s="45"/>
      <c r="AA31" s="127"/>
      <c r="AB31" s="78"/>
      <c r="AC31" s="150">
        <f t="shared" si="2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151">
        <f>AP31+AR31+AT31+AV31</f>
        <v>0</v>
      </c>
      <c r="AO31" s="41"/>
      <c r="AP31" s="40"/>
      <c r="AQ31" s="41"/>
      <c r="AR31" s="40"/>
      <c r="AS31" s="41"/>
      <c r="AT31" s="40"/>
      <c r="AU31" s="41"/>
      <c r="AV31" s="42"/>
      <c r="AW31" s="43"/>
      <c r="AX31" s="41"/>
      <c r="AY31" s="40"/>
      <c r="AZ31" s="41"/>
      <c r="BA31" s="40"/>
      <c r="BB31" s="41"/>
      <c r="BC31" s="40"/>
      <c r="BD31" s="41"/>
      <c r="BE31" s="42"/>
      <c r="BF31" s="149">
        <f>BH31+BJ31+BL31+BN31+BP31</f>
        <v>30</v>
      </c>
      <c r="BG31" s="41"/>
      <c r="BH31" s="40"/>
      <c r="BI31" s="41"/>
      <c r="BJ31" s="40"/>
      <c r="BK31" s="41">
        <v>6</v>
      </c>
      <c r="BL31" s="40">
        <f>30</f>
        <v>30</v>
      </c>
      <c r="BM31" s="41"/>
      <c r="BN31" s="40"/>
      <c r="BO31" s="41"/>
      <c r="BP31" s="42"/>
      <c r="BQ31" s="149">
        <f t="shared" si="10"/>
        <v>20</v>
      </c>
      <c r="BR31" s="41"/>
      <c r="BS31" s="40"/>
      <c r="BT31" s="41">
        <v>7</v>
      </c>
      <c r="BU31" s="40">
        <f>25*0.8</f>
        <v>20</v>
      </c>
      <c r="BV31" s="41"/>
      <c r="BW31" s="40"/>
      <c r="BX31" s="41"/>
      <c r="BY31" s="42"/>
      <c r="BZ31" s="149">
        <f t="shared" si="3"/>
        <v>0</v>
      </c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/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149">
        <f t="shared" si="4"/>
        <v>0</v>
      </c>
      <c r="DM31" s="41"/>
      <c r="DN31" s="42"/>
      <c r="DO31" s="43"/>
      <c r="DP31" s="35"/>
      <c r="DQ31" s="34"/>
      <c r="DR31" s="41"/>
      <c r="DS31" s="40"/>
      <c r="DT31" s="41"/>
      <c r="DU31" s="40"/>
      <c r="DV31" s="41"/>
      <c r="DW31" s="42"/>
      <c r="DX31" s="149">
        <f>DZ31+EB31+ED31+EF31</f>
        <v>0</v>
      </c>
      <c r="DY31" s="41"/>
      <c r="DZ31" s="40"/>
      <c r="EA31" s="41"/>
      <c r="EB31" s="40"/>
      <c r="EC31" s="41"/>
      <c r="ED31" s="40"/>
      <c r="EE31" s="41"/>
      <c r="EF31" s="42"/>
      <c r="EG31" s="43"/>
      <c r="EH31" s="41"/>
      <c r="EI31" s="40"/>
      <c r="EJ31" s="41"/>
      <c r="EK31" s="40"/>
      <c r="EL31" s="41"/>
      <c r="EM31" s="40"/>
      <c r="EN31" s="41"/>
      <c r="EO31" s="40"/>
      <c r="EP31" s="41"/>
      <c r="EQ31" s="40"/>
      <c r="ER31" s="41"/>
      <c r="ES31" s="42"/>
      <c r="ET31" s="149">
        <f t="shared" ref="ET31:ET40" si="12">EV31+EX31+EZ31+FB31+FD31+FF31+FH31+FJ31</f>
        <v>52</v>
      </c>
      <c r="EU31" s="41"/>
      <c r="EV31" s="40"/>
      <c r="EW31" s="41"/>
      <c r="EX31" s="40"/>
      <c r="EY31" s="41">
        <v>4</v>
      </c>
      <c r="EZ31" s="40">
        <f>40*1.3</f>
        <v>52</v>
      </c>
      <c r="FA31" s="41"/>
      <c r="FB31" s="40"/>
      <c r="FC31" s="41"/>
      <c r="FD31" s="40"/>
      <c r="FE31" s="41"/>
      <c r="FF31" s="40"/>
      <c r="FG31" s="132"/>
      <c r="FH31" s="132"/>
      <c r="FI31" s="39"/>
      <c r="FJ31" s="42"/>
      <c r="FK31" s="149">
        <f t="shared" si="5"/>
        <v>0</v>
      </c>
      <c r="FL31" s="41"/>
      <c r="FM31" s="42"/>
      <c r="FN31" s="43"/>
      <c r="FO31" s="41"/>
      <c r="FP31" s="42"/>
      <c r="FQ31" s="149">
        <f t="shared" si="6"/>
        <v>0</v>
      </c>
      <c r="FR31" s="41"/>
      <c r="FS31" s="42"/>
      <c r="FT31" s="149">
        <f t="shared" si="7"/>
        <v>0</v>
      </c>
      <c r="FU31" s="41"/>
      <c r="FV31" s="42"/>
      <c r="FW31" s="149">
        <f>FY31+GA31</f>
        <v>0</v>
      </c>
      <c r="FX31" s="41"/>
      <c r="FY31" s="40"/>
      <c r="FZ31" s="41"/>
      <c r="GA31" s="42"/>
      <c r="GB31" s="43"/>
      <c r="GC31" s="41"/>
      <c r="GD31" s="42"/>
    </row>
    <row r="32" spans="1:186" s="1" customFormat="1" ht="15" customHeight="1" x14ac:dyDescent="0.3">
      <c r="A32" s="2">
        <v>22</v>
      </c>
      <c r="B32" s="14">
        <v>4698</v>
      </c>
      <c r="C32" s="5" t="s">
        <v>5</v>
      </c>
      <c r="D32" s="15">
        <v>2004</v>
      </c>
      <c r="E32" s="16">
        <f t="shared" si="0"/>
        <v>101.89999999999999</v>
      </c>
      <c r="F32" s="37" t="s">
        <v>167</v>
      </c>
      <c r="G32" s="37"/>
      <c r="H32" s="37" t="s">
        <v>210</v>
      </c>
      <c r="I32" s="37"/>
      <c r="J32" s="38"/>
      <c r="K32" s="39"/>
      <c r="L32" s="40"/>
      <c r="M32" s="41"/>
      <c r="N32" s="42"/>
      <c r="O32" s="38">
        <f t="shared" si="1"/>
        <v>0</v>
      </c>
      <c r="P32" s="39"/>
      <c r="Q32" s="42"/>
      <c r="R32" s="43">
        <f t="shared" si="11"/>
        <v>0</v>
      </c>
      <c r="S32" s="44"/>
      <c r="T32" s="45"/>
      <c r="U32" s="44"/>
      <c r="V32" s="45"/>
      <c r="W32" s="127"/>
      <c r="X32" s="45"/>
      <c r="Y32" s="135"/>
      <c r="Z32" s="45"/>
      <c r="AA32" s="44"/>
      <c r="AB32" s="78"/>
      <c r="AC32" s="82">
        <f t="shared" si="2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>AP32+AR32+AT32</f>
        <v>20.8</v>
      </c>
      <c r="AO32" s="41"/>
      <c r="AP32" s="40"/>
      <c r="AQ32" s="41"/>
      <c r="AR32" s="40"/>
      <c r="AS32" s="41">
        <v>5</v>
      </c>
      <c r="AT32" s="40">
        <f>26*0.8</f>
        <v>20.8</v>
      </c>
      <c r="AU32" s="35">
        <v>7</v>
      </c>
      <c r="AV32" s="89" t="s">
        <v>110</v>
      </c>
      <c r="AW32" s="43"/>
      <c r="AX32" s="41"/>
      <c r="AY32" s="40"/>
      <c r="AZ32" s="41"/>
      <c r="BA32" s="40"/>
      <c r="BB32" s="41"/>
      <c r="BC32" s="40"/>
      <c r="BD32" s="41"/>
      <c r="BE32" s="42"/>
      <c r="BF32" s="43">
        <f>BH32+BJ32+BL32</f>
        <v>0</v>
      </c>
      <c r="BG32" s="41"/>
      <c r="BH32" s="40"/>
      <c r="BI32" s="41"/>
      <c r="BJ32" s="40"/>
      <c r="BK32" s="41"/>
      <c r="BL32" s="40"/>
      <c r="BM32" s="35">
        <v>5</v>
      </c>
      <c r="BN32" s="35" t="s">
        <v>110</v>
      </c>
      <c r="BO32" s="35">
        <v>7</v>
      </c>
      <c r="BP32" s="89" t="s">
        <v>110</v>
      </c>
      <c r="BQ32" s="43">
        <f t="shared" si="10"/>
        <v>0</v>
      </c>
      <c r="BR32" s="41"/>
      <c r="BS32" s="40"/>
      <c r="BT32" s="41"/>
      <c r="BU32" s="40"/>
      <c r="BV32" s="41"/>
      <c r="BW32" s="40"/>
      <c r="BX32" s="41"/>
      <c r="BY32" s="53"/>
      <c r="BZ32" s="43">
        <f t="shared" si="3"/>
        <v>0</v>
      </c>
      <c r="CA32" s="106"/>
      <c r="CB32" s="102"/>
      <c r="CC32" s="41"/>
      <c r="CD32" s="40"/>
      <c r="CE32" s="41"/>
      <c r="CF32" s="40"/>
      <c r="CG32" s="41"/>
      <c r="CH32" s="40"/>
      <c r="CI32" s="41"/>
      <c r="CJ32" s="53"/>
      <c r="CK32" s="43"/>
      <c r="CL32" s="41"/>
      <c r="CM32" s="40"/>
      <c r="CN32" s="41"/>
      <c r="CO32" s="40"/>
      <c r="CP32" s="41"/>
      <c r="CQ32" s="40"/>
      <c r="CR32" s="41"/>
      <c r="CS32" s="53"/>
      <c r="CT32" s="43"/>
      <c r="CU32" s="41"/>
      <c r="CV32" s="40"/>
      <c r="CW32" s="40"/>
      <c r="CX32" s="40"/>
      <c r="CY32" s="40"/>
      <c r="CZ32" s="40"/>
      <c r="DA32" s="41"/>
      <c r="DB32" s="53"/>
      <c r="DC32" s="43"/>
      <c r="DD32" s="41"/>
      <c r="DE32" s="40"/>
      <c r="DF32" s="40"/>
      <c r="DG32" s="40"/>
      <c r="DH32" s="40"/>
      <c r="DI32" s="40"/>
      <c r="DJ32" s="41"/>
      <c r="DK32" s="53"/>
      <c r="DL32" s="43">
        <f t="shared" si="4"/>
        <v>0</v>
      </c>
      <c r="DM32" s="41"/>
      <c r="DN32" s="53"/>
      <c r="DO32" s="43"/>
      <c r="DP32" s="41"/>
      <c r="DQ32" s="40"/>
      <c r="DR32" s="40"/>
      <c r="DS32" s="40"/>
      <c r="DT32" s="40"/>
      <c r="DU32" s="40"/>
      <c r="DV32" s="41"/>
      <c r="DW32" s="53"/>
      <c r="DX32" s="43">
        <f>EB32+ED32+EF32</f>
        <v>36</v>
      </c>
      <c r="DY32" s="35">
        <v>6</v>
      </c>
      <c r="DZ32" s="34">
        <f>30*0.6</f>
        <v>18</v>
      </c>
      <c r="EA32" s="41"/>
      <c r="EB32" s="40"/>
      <c r="EC32" s="41">
        <v>2</v>
      </c>
      <c r="ED32" s="40">
        <f>60*0.6</f>
        <v>36</v>
      </c>
      <c r="EE32" s="41"/>
      <c r="EF32" s="53"/>
      <c r="EG32" s="43"/>
      <c r="EH32" s="41"/>
      <c r="EI32" s="40"/>
      <c r="EJ32" s="41"/>
      <c r="EK32" s="40"/>
      <c r="EL32" s="41"/>
      <c r="EM32" s="40"/>
      <c r="EN32" s="41"/>
      <c r="EO32" s="40"/>
      <c r="EP32" s="41"/>
      <c r="EQ32" s="40"/>
      <c r="ER32" s="41"/>
      <c r="ES32" s="53"/>
      <c r="ET32" s="43">
        <f t="shared" si="12"/>
        <v>32.5</v>
      </c>
      <c r="EU32" s="41"/>
      <c r="EV32" s="40"/>
      <c r="EW32" s="41"/>
      <c r="EX32" s="40"/>
      <c r="EY32" s="41">
        <v>7</v>
      </c>
      <c r="EZ32" s="40">
        <f>25*1.3</f>
        <v>32.5</v>
      </c>
      <c r="FA32" s="41"/>
      <c r="FB32" s="40"/>
      <c r="FC32" s="41"/>
      <c r="FD32" s="40"/>
      <c r="FE32" s="41"/>
      <c r="FF32" s="41"/>
      <c r="FG32" s="39"/>
      <c r="FH32" s="39"/>
      <c r="FI32" s="39"/>
      <c r="FJ32" s="53"/>
      <c r="FK32" s="43">
        <f t="shared" si="5"/>
        <v>0</v>
      </c>
      <c r="FL32" s="41"/>
      <c r="FM32" s="53"/>
      <c r="FN32" s="43"/>
      <c r="FO32" s="41"/>
      <c r="FP32" s="53"/>
      <c r="FQ32" s="43">
        <f t="shared" si="6"/>
        <v>0</v>
      </c>
      <c r="FR32" s="41"/>
      <c r="FS32" s="53"/>
      <c r="FT32" s="43">
        <f t="shared" si="7"/>
        <v>0</v>
      </c>
      <c r="FU32" s="41"/>
      <c r="FV32" s="53"/>
      <c r="FW32" s="43">
        <f>FY32+GA32</f>
        <v>12.6</v>
      </c>
      <c r="FX32" s="41"/>
      <c r="FY32" s="40"/>
      <c r="FZ32" s="41">
        <v>7</v>
      </c>
      <c r="GA32" s="42">
        <f>18*0.7</f>
        <v>12.6</v>
      </c>
      <c r="GB32" s="43"/>
      <c r="GC32" s="41"/>
      <c r="GD32" s="42"/>
    </row>
    <row r="33" spans="1:186" s="1" customFormat="1" ht="15" customHeight="1" x14ac:dyDescent="0.3">
      <c r="A33" s="140">
        <v>23</v>
      </c>
      <c r="B33" s="141">
        <v>5994</v>
      </c>
      <c r="C33" s="142" t="s">
        <v>11</v>
      </c>
      <c r="D33" s="143">
        <v>2006</v>
      </c>
      <c r="E33" s="144">
        <f t="shared" si="0"/>
        <v>93</v>
      </c>
      <c r="F33" s="145" t="s">
        <v>153</v>
      </c>
      <c r="G33" s="145"/>
      <c r="H33" s="37" t="s">
        <v>191</v>
      </c>
      <c r="I33" s="37" t="s">
        <v>192</v>
      </c>
      <c r="J33" s="38"/>
      <c r="K33" s="39"/>
      <c r="L33" s="40"/>
      <c r="M33" s="41"/>
      <c r="N33" s="42"/>
      <c r="O33" s="146">
        <f t="shared" si="1"/>
        <v>0</v>
      </c>
      <c r="P33" s="39"/>
      <c r="Q33" s="42"/>
      <c r="R33" s="149">
        <f t="shared" si="11"/>
        <v>0</v>
      </c>
      <c r="S33" s="127"/>
      <c r="T33" s="45"/>
      <c r="U33" s="44"/>
      <c r="V33" s="45"/>
      <c r="W33" s="138"/>
      <c r="X33" s="45"/>
      <c r="Y33" s="127"/>
      <c r="Z33" s="45"/>
      <c r="AA33" s="44"/>
      <c r="AB33" s="78"/>
      <c r="AC33" s="150">
        <f t="shared" si="2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151">
        <f>AP33+AR33+AV33</f>
        <v>0</v>
      </c>
      <c r="AO33" s="41"/>
      <c r="AP33" s="40"/>
      <c r="AQ33" s="41"/>
      <c r="AR33" s="40"/>
      <c r="AS33" s="35">
        <v>7</v>
      </c>
      <c r="AT33" s="35" t="s">
        <v>110</v>
      </c>
      <c r="AU33" s="41"/>
      <c r="AV33" s="42"/>
      <c r="AW33" s="43"/>
      <c r="AX33" s="41"/>
      <c r="AY33" s="40"/>
      <c r="AZ33" s="41"/>
      <c r="BA33" s="40"/>
      <c r="BB33" s="41"/>
      <c r="BC33" s="40"/>
      <c r="BD33" s="41"/>
      <c r="BE33" s="42"/>
      <c r="BF33" s="149">
        <f t="shared" ref="BF33:BF52" si="13">BH33+BJ33+BL33+BN33+BP33</f>
        <v>0</v>
      </c>
      <c r="BG33" s="41"/>
      <c r="BH33" s="40"/>
      <c r="BI33" s="41"/>
      <c r="BJ33" s="40"/>
      <c r="BK33" s="41"/>
      <c r="BL33" s="40"/>
      <c r="BM33" s="41"/>
      <c r="BN33" s="40"/>
      <c r="BO33" s="41"/>
      <c r="BP33" s="42"/>
      <c r="BQ33" s="149">
        <f t="shared" si="10"/>
        <v>0</v>
      </c>
      <c r="BR33" s="41"/>
      <c r="BS33" s="40"/>
      <c r="BT33" s="41"/>
      <c r="BU33" s="40"/>
      <c r="BV33" s="41"/>
      <c r="BW33" s="40"/>
      <c r="BX33" s="41"/>
      <c r="BY33" s="42"/>
      <c r="BZ33" s="149">
        <f t="shared" si="3"/>
        <v>0</v>
      </c>
      <c r="CA33" s="106"/>
      <c r="CB33" s="102"/>
      <c r="CC33" s="41"/>
      <c r="CD33" s="40"/>
      <c r="CE33" s="41"/>
      <c r="CF33" s="40"/>
      <c r="CG33" s="41"/>
      <c r="CH33" s="40"/>
      <c r="CI33" s="41"/>
      <c r="CJ33" s="42"/>
      <c r="CK33" s="43"/>
      <c r="CL33" s="41"/>
      <c r="CM33" s="40"/>
      <c r="CN33" s="41"/>
      <c r="CO33" s="40"/>
      <c r="CP33" s="41"/>
      <c r="CQ33" s="40"/>
      <c r="CR33" s="41"/>
      <c r="CS33" s="42"/>
      <c r="CT33" s="43"/>
      <c r="CU33" s="41"/>
      <c r="CV33" s="40"/>
      <c r="CW33" s="40"/>
      <c r="CX33" s="40"/>
      <c r="CY33" s="40"/>
      <c r="CZ33" s="40"/>
      <c r="DA33" s="41"/>
      <c r="DB33" s="42"/>
      <c r="DC33" s="43"/>
      <c r="DD33" s="41"/>
      <c r="DE33" s="40"/>
      <c r="DF33" s="40"/>
      <c r="DG33" s="40"/>
      <c r="DH33" s="40"/>
      <c r="DI33" s="40"/>
      <c r="DJ33" s="41"/>
      <c r="DK33" s="42"/>
      <c r="DL33" s="149">
        <f t="shared" si="4"/>
        <v>0</v>
      </c>
      <c r="DM33" s="41"/>
      <c r="DN33" s="42"/>
      <c r="DO33" s="43"/>
      <c r="DP33" s="41"/>
      <c r="DQ33" s="40"/>
      <c r="DR33" s="40"/>
      <c r="DS33" s="40"/>
      <c r="DT33" s="40"/>
      <c r="DU33" s="40"/>
      <c r="DV33" s="41"/>
      <c r="DW33" s="42"/>
      <c r="DX33" s="149">
        <f>EB33+ED33+EF33</f>
        <v>21</v>
      </c>
      <c r="DY33" s="35">
        <v>8</v>
      </c>
      <c r="DZ33" s="34">
        <f>20*0.6</f>
        <v>12</v>
      </c>
      <c r="EA33" s="41">
        <v>5</v>
      </c>
      <c r="EB33" s="40">
        <f>35*0.6</f>
        <v>21</v>
      </c>
      <c r="EC33" s="41"/>
      <c r="ED33" s="40"/>
      <c r="EE33" s="41"/>
      <c r="EF33" s="42"/>
      <c r="EG33" s="43"/>
      <c r="EH33" s="41"/>
      <c r="EI33" s="40"/>
      <c r="EJ33" s="41"/>
      <c r="EK33" s="40"/>
      <c r="EL33" s="41"/>
      <c r="EM33" s="40"/>
      <c r="EN33" s="41"/>
      <c r="EO33" s="40"/>
      <c r="EP33" s="41"/>
      <c r="EQ33" s="40"/>
      <c r="ER33" s="41"/>
      <c r="ES33" s="42"/>
      <c r="ET33" s="149">
        <f t="shared" si="12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41"/>
      <c r="FF33" s="40"/>
      <c r="FG33" s="132"/>
      <c r="FH33" s="132"/>
      <c r="FI33" s="39"/>
      <c r="FJ33" s="42"/>
      <c r="FK33" s="149">
        <f t="shared" si="5"/>
        <v>32</v>
      </c>
      <c r="FL33" s="41">
        <v>4</v>
      </c>
      <c r="FM33" s="42">
        <f>40*0.8</f>
        <v>32</v>
      </c>
      <c r="FN33" s="43"/>
      <c r="FO33" s="41"/>
      <c r="FP33" s="42"/>
      <c r="FQ33" s="149">
        <f t="shared" si="6"/>
        <v>0</v>
      </c>
      <c r="FR33" s="41"/>
      <c r="FS33" s="42"/>
      <c r="FT33" s="149">
        <f t="shared" si="7"/>
        <v>26</v>
      </c>
      <c r="FU33" s="41">
        <v>5</v>
      </c>
      <c r="FV33" s="42">
        <f>26</f>
        <v>26</v>
      </c>
      <c r="FW33" s="149">
        <f>FY33+GA33</f>
        <v>14</v>
      </c>
      <c r="FX33" s="41">
        <v>8</v>
      </c>
      <c r="FY33" s="40">
        <f>20*0.7</f>
        <v>14</v>
      </c>
      <c r="FZ33" s="41"/>
      <c r="GA33" s="42"/>
      <c r="GB33" s="43"/>
      <c r="GC33" s="41"/>
      <c r="GD33" s="42"/>
    </row>
    <row r="34" spans="1:186" s="1" customFormat="1" ht="15" customHeight="1" x14ac:dyDescent="0.3">
      <c r="A34" s="2">
        <v>24</v>
      </c>
      <c r="B34" s="14">
        <v>7376</v>
      </c>
      <c r="C34" s="5" t="s">
        <v>77</v>
      </c>
      <c r="D34" s="15">
        <v>2007</v>
      </c>
      <c r="E34" s="16">
        <f t="shared" si="0"/>
        <v>87</v>
      </c>
      <c r="F34" s="37" t="s">
        <v>179</v>
      </c>
      <c r="G34" s="37"/>
      <c r="H34" s="37" t="s">
        <v>180</v>
      </c>
      <c r="I34" s="37" t="s">
        <v>317</v>
      </c>
      <c r="J34" s="38"/>
      <c r="K34" s="39"/>
      <c r="L34" s="40"/>
      <c r="M34" s="41"/>
      <c r="N34" s="42"/>
      <c r="O34" s="38">
        <f t="shared" si="1"/>
        <v>0</v>
      </c>
      <c r="P34" s="39"/>
      <c r="Q34" s="42"/>
      <c r="R34" s="43">
        <f t="shared" si="11"/>
        <v>0</v>
      </c>
      <c r="S34" s="127"/>
      <c r="T34" s="45"/>
      <c r="U34" s="44"/>
      <c r="V34" s="45"/>
      <c r="W34" s="127"/>
      <c r="X34" s="45"/>
      <c r="Y34" s="127"/>
      <c r="Z34" s="45"/>
      <c r="AA34" s="44"/>
      <c r="AB34" s="78"/>
      <c r="AC34" s="82">
        <f t="shared" si="2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ref="AN34:AN41" si="14">AP34+AR34+AT34+AV34</f>
        <v>0</v>
      </c>
      <c r="AO34" s="41"/>
      <c r="AP34" s="40"/>
      <c r="AQ34" s="41"/>
      <c r="AR34" s="40"/>
      <c r="AS34" s="41"/>
      <c r="AT34" s="40"/>
      <c r="AU34" s="41"/>
      <c r="AV34" s="42"/>
      <c r="AW34" s="43"/>
      <c r="AX34" s="41"/>
      <c r="AY34" s="40"/>
      <c r="AZ34" s="41"/>
      <c r="BA34" s="40"/>
      <c r="BB34" s="41"/>
      <c r="BC34" s="40"/>
      <c r="BD34" s="41"/>
      <c r="BE34" s="42"/>
      <c r="BF34" s="43">
        <f t="shared" si="1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si="10"/>
        <v>0</v>
      </c>
      <c r="BR34" s="41"/>
      <c r="BS34" s="40"/>
      <c r="BT34" s="41"/>
      <c r="BU34" s="40"/>
      <c r="BV34" s="41"/>
      <c r="BW34" s="40"/>
      <c r="BX34" s="41"/>
      <c r="BY34" s="42"/>
      <c r="BZ34" s="43">
        <f t="shared" si="3"/>
        <v>0</v>
      </c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/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>
        <f t="shared" si="4"/>
        <v>0</v>
      </c>
      <c r="DM34" s="41"/>
      <c r="DN34" s="42"/>
      <c r="DO34" s="43"/>
      <c r="DP34" s="41"/>
      <c r="DQ34" s="40"/>
      <c r="DR34" s="35"/>
      <c r="DS34" s="34"/>
      <c r="DT34" s="35"/>
      <c r="DU34" s="34"/>
      <c r="DV34" s="35"/>
      <c r="DW34" s="36"/>
      <c r="DX34" s="43">
        <f>DZ34+EB34+ED34+EF34</f>
        <v>0</v>
      </c>
      <c r="DY34" s="41"/>
      <c r="DZ34" s="40"/>
      <c r="EA34" s="41"/>
      <c r="EB34" s="40"/>
      <c r="EC34" s="41"/>
      <c r="ED34" s="40"/>
      <c r="EE34" s="41"/>
      <c r="EF34" s="42"/>
      <c r="EG34" s="43"/>
      <c r="EH34" s="41"/>
      <c r="EI34" s="40"/>
      <c r="EJ34" s="41"/>
      <c r="EK34" s="40"/>
      <c r="EL34" s="41"/>
      <c r="EM34" s="40"/>
      <c r="EN34" s="41"/>
      <c r="EO34" s="40"/>
      <c r="EP34" s="41"/>
      <c r="EQ34" s="40"/>
      <c r="ER34" s="41"/>
      <c r="ES34" s="42"/>
      <c r="ET34" s="43">
        <f t="shared" si="12"/>
        <v>0</v>
      </c>
      <c r="EU34" s="41"/>
      <c r="EV34" s="40"/>
      <c r="EW34" s="41"/>
      <c r="EX34" s="40"/>
      <c r="EY34" s="41"/>
      <c r="EZ34" s="40"/>
      <c r="FA34" s="41"/>
      <c r="FB34" s="40"/>
      <c r="FC34" s="41"/>
      <c r="FD34" s="40"/>
      <c r="FE34" s="41"/>
      <c r="FF34" s="40"/>
      <c r="FG34" s="132"/>
      <c r="FH34" s="132"/>
      <c r="FI34" s="39"/>
      <c r="FJ34" s="42"/>
      <c r="FK34" s="43">
        <f t="shared" si="5"/>
        <v>0</v>
      </c>
      <c r="FL34" s="41"/>
      <c r="FM34" s="42"/>
      <c r="FN34" s="43"/>
      <c r="FO34" s="41"/>
      <c r="FP34" s="42"/>
      <c r="FQ34" s="43">
        <f t="shared" si="6"/>
        <v>0</v>
      </c>
      <c r="FR34" s="41"/>
      <c r="FS34" s="42"/>
      <c r="FT34" s="43">
        <f t="shared" si="7"/>
        <v>45</v>
      </c>
      <c r="FU34" s="41">
        <v>3</v>
      </c>
      <c r="FV34" s="42">
        <f>45</f>
        <v>45</v>
      </c>
      <c r="FW34" s="43">
        <f>FY34</f>
        <v>42</v>
      </c>
      <c r="FX34" s="41">
        <v>3</v>
      </c>
      <c r="FY34" s="40">
        <f>60*0.7</f>
        <v>42</v>
      </c>
      <c r="FZ34" s="35">
        <v>3</v>
      </c>
      <c r="GA34" s="36">
        <f>45*0.7</f>
        <v>31.499999999999996</v>
      </c>
      <c r="GB34" s="43"/>
      <c r="GC34" s="41"/>
      <c r="GD34" s="42"/>
    </row>
    <row r="35" spans="1:186" s="1" customFormat="1" ht="15" hidden="1" customHeight="1" x14ac:dyDescent="0.3">
      <c r="A35" s="2"/>
      <c r="B35" s="14">
        <v>2632</v>
      </c>
      <c r="C35" s="5" t="s">
        <v>27</v>
      </c>
      <c r="D35" s="15">
        <v>2001</v>
      </c>
      <c r="E35" s="16">
        <f t="shared" si="0"/>
        <v>217.85</v>
      </c>
      <c r="F35" s="37" t="s">
        <v>156</v>
      </c>
      <c r="G35" s="37"/>
      <c r="H35" s="37" t="s">
        <v>157</v>
      </c>
      <c r="I35" s="37" t="s">
        <v>199</v>
      </c>
      <c r="J35" s="38"/>
      <c r="K35" s="39"/>
      <c r="L35" s="40"/>
      <c r="M35" s="41"/>
      <c r="N35" s="42"/>
      <c r="O35" s="38">
        <f t="shared" si="1"/>
        <v>77</v>
      </c>
      <c r="P35" s="39">
        <v>1</v>
      </c>
      <c r="Q35" s="42">
        <f>110*0.7</f>
        <v>77</v>
      </c>
      <c r="R35" s="43">
        <f t="shared" si="11"/>
        <v>140.85</v>
      </c>
      <c r="S35" s="74">
        <v>7</v>
      </c>
      <c r="T35" s="75">
        <f>25*0.9*1.5</f>
        <v>33.75</v>
      </c>
      <c r="U35" s="44"/>
      <c r="V35" s="45"/>
      <c r="W35" s="127"/>
      <c r="X35" s="45"/>
      <c r="Y35" s="74">
        <v>5</v>
      </c>
      <c r="Z35" s="75">
        <f>26*0.9*1.5</f>
        <v>35.1</v>
      </c>
      <c r="AA35" s="44">
        <v>2</v>
      </c>
      <c r="AB35" s="78">
        <f>80*0.9</f>
        <v>72</v>
      </c>
      <c r="AC35" s="82">
        <f t="shared" si="2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14"/>
        <v>0</v>
      </c>
      <c r="AO35" s="41"/>
      <c r="AP35" s="40"/>
      <c r="AQ35" s="41"/>
      <c r="AR35" s="40"/>
      <c r="AS35" s="41"/>
      <c r="AT35" s="40"/>
      <c r="AU35" s="41"/>
      <c r="AV35" s="42"/>
      <c r="AW35" s="43"/>
      <c r="AX35" s="41"/>
      <c r="AY35" s="40"/>
      <c r="AZ35" s="41"/>
      <c r="BA35" s="40"/>
      <c r="BB35" s="41"/>
      <c r="BC35" s="40"/>
      <c r="BD35" s="41"/>
      <c r="BE35" s="42"/>
      <c r="BF35" s="43">
        <f t="shared" si="1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10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3"/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/>
      <c r="CL35" s="41"/>
      <c r="CM35" s="40"/>
      <c r="CN35" s="41"/>
      <c r="CO35" s="40"/>
      <c r="CP35" s="41"/>
      <c r="CQ35" s="40"/>
      <c r="CR35" s="41"/>
      <c r="CS35" s="42"/>
      <c r="CT35" s="43"/>
      <c r="CU35" s="41"/>
      <c r="CV35" s="40"/>
      <c r="CW35" s="40"/>
      <c r="CX35" s="40"/>
      <c r="CY35" s="40"/>
      <c r="CZ35" s="40"/>
      <c r="DA35" s="41"/>
      <c r="DB35" s="42"/>
      <c r="DC35" s="43"/>
      <c r="DD35" s="41"/>
      <c r="DE35" s="40"/>
      <c r="DF35" s="40"/>
      <c r="DG35" s="40"/>
      <c r="DH35" s="40"/>
      <c r="DI35" s="40"/>
      <c r="DJ35" s="41"/>
      <c r="DK35" s="42"/>
      <c r="DL35" s="43">
        <f t="shared" si="4"/>
        <v>0</v>
      </c>
      <c r="DM35" s="41"/>
      <c r="DN35" s="42"/>
      <c r="DO35" s="43"/>
      <c r="DP35" s="41"/>
      <c r="DQ35" s="40"/>
      <c r="DR35" s="40"/>
      <c r="DS35" s="40"/>
      <c r="DT35" s="40"/>
      <c r="DU35" s="40"/>
      <c r="DV35" s="41"/>
      <c r="DW35" s="42"/>
      <c r="DX35" s="43">
        <f>DZ35+EB35+ED35+EF35</f>
        <v>0</v>
      </c>
      <c r="DY35" s="41"/>
      <c r="DZ35" s="40"/>
      <c r="EA35" s="40"/>
      <c r="EB35" s="40"/>
      <c r="EC35" s="40"/>
      <c r="ED35" s="40"/>
      <c r="EE35" s="41"/>
      <c r="EF35" s="42"/>
      <c r="EG35" s="43"/>
      <c r="EH35" s="41"/>
      <c r="EI35" s="40"/>
      <c r="EJ35" s="40"/>
      <c r="EK35" s="40"/>
      <c r="EL35" s="40"/>
      <c r="EM35" s="40"/>
      <c r="EN35" s="41"/>
      <c r="EO35" s="40"/>
      <c r="EP35" s="41"/>
      <c r="EQ35" s="40"/>
      <c r="ER35" s="41"/>
      <c r="ES35" s="42"/>
      <c r="ET35" s="43">
        <f t="shared" si="12"/>
        <v>0</v>
      </c>
      <c r="EU35" s="41"/>
      <c r="EV35" s="40"/>
      <c r="EW35" s="41"/>
      <c r="EX35" s="40"/>
      <c r="EY35" s="41"/>
      <c r="EZ35" s="40"/>
      <c r="FA35" s="40"/>
      <c r="FB35" s="40"/>
      <c r="FC35" s="41"/>
      <c r="FD35" s="40"/>
      <c r="FE35" s="41"/>
      <c r="FF35" s="40"/>
      <c r="FG35" s="132"/>
      <c r="FH35" s="132"/>
      <c r="FI35" s="39"/>
      <c r="FJ35" s="42"/>
      <c r="FK35" s="43">
        <f t="shared" si="5"/>
        <v>0</v>
      </c>
      <c r="FL35" s="41"/>
      <c r="FM35" s="42"/>
      <c r="FN35" s="43"/>
      <c r="FO35" s="41"/>
      <c r="FP35" s="42"/>
      <c r="FQ35" s="43">
        <f t="shared" si="6"/>
        <v>0</v>
      </c>
      <c r="FR35" s="41"/>
      <c r="FS35" s="42"/>
      <c r="FT35" s="43">
        <f t="shared" si="7"/>
        <v>0</v>
      </c>
      <c r="FU35" s="41"/>
      <c r="FV35" s="42"/>
      <c r="FW35" s="43">
        <f t="shared" ref="FW35:FW57" si="15">FY35+GA35</f>
        <v>0</v>
      </c>
      <c r="FX35" s="41"/>
      <c r="FY35" s="40"/>
      <c r="FZ35" s="41"/>
      <c r="GA35" s="42"/>
      <c r="GB35" s="43"/>
      <c r="GC35" s="41"/>
      <c r="GD35" s="42"/>
    </row>
    <row r="36" spans="1:186" s="1" customFormat="1" ht="15" customHeight="1" x14ac:dyDescent="0.3">
      <c r="A36" s="140">
        <v>25</v>
      </c>
      <c r="B36" s="141">
        <v>6670</v>
      </c>
      <c r="C36" s="142" t="s">
        <v>50</v>
      </c>
      <c r="D36" s="143">
        <v>2008</v>
      </c>
      <c r="E36" s="144">
        <f t="shared" si="0"/>
        <v>84</v>
      </c>
      <c r="F36" s="145" t="s">
        <v>162</v>
      </c>
      <c r="G36" s="145"/>
      <c r="H36" s="37" t="s">
        <v>187</v>
      </c>
      <c r="I36" s="37"/>
      <c r="J36" s="38"/>
      <c r="K36" s="39"/>
      <c r="L36" s="40"/>
      <c r="M36" s="35"/>
      <c r="N36" s="36"/>
      <c r="O36" s="146">
        <f t="shared" si="1"/>
        <v>0</v>
      </c>
      <c r="P36" s="39"/>
      <c r="Q36" s="42"/>
      <c r="R36" s="149">
        <f t="shared" si="11"/>
        <v>0</v>
      </c>
      <c r="S36" s="127"/>
      <c r="T36" s="45"/>
      <c r="U36" s="44"/>
      <c r="V36" s="45"/>
      <c r="W36" s="138"/>
      <c r="X36" s="45"/>
      <c r="Y36" s="127"/>
      <c r="Z36" s="45"/>
      <c r="AA36" s="44"/>
      <c r="AB36" s="78"/>
      <c r="AC36" s="150">
        <f t="shared" si="2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151">
        <f t="shared" si="14"/>
        <v>0</v>
      </c>
      <c r="AO36" s="41"/>
      <c r="AP36" s="40"/>
      <c r="AQ36" s="41"/>
      <c r="AR36" s="40"/>
      <c r="AS36" s="41"/>
      <c r="AT36" s="40"/>
      <c r="AU36" s="41"/>
      <c r="AV36" s="42"/>
      <c r="AW36" s="43"/>
      <c r="AX36" s="86"/>
      <c r="AY36" s="87"/>
      <c r="AZ36" s="35"/>
      <c r="BA36" s="34"/>
      <c r="BB36" s="41"/>
      <c r="BC36" s="40"/>
      <c r="BD36" s="86"/>
      <c r="BE36" s="88"/>
      <c r="BF36" s="149">
        <f t="shared" si="13"/>
        <v>0</v>
      </c>
      <c r="BG36" s="41"/>
      <c r="BH36" s="40"/>
      <c r="BI36" s="41"/>
      <c r="BJ36" s="40"/>
      <c r="BK36" s="41"/>
      <c r="BL36" s="40"/>
      <c r="BM36" s="41"/>
      <c r="BN36" s="40"/>
      <c r="BO36" s="41"/>
      <c r="BP36" s="42"/>
      <c r="BQ36" s="149">
        <f t="shared" si="10"/>
        <v>84</v>
      </c>
      <c r="BR36" s="41"/>
      <c r="BS36" s="40"/>
      <c r="BT36" s="41"/>
      <c r="BU36" s="40"/>
      <c r="BV36" s="41">
        <v>2</v>
      </c>
      <c r="BW36" s="40">
        <f>60*0.8</f>
        <v>48</v>
      </c>
      <c r="BX36" s="86">
        <v>4</v>
      </c>
      <c r="BY36" s="88">
        <f>30*0.8*1.5</f>
        <v>36</v>
      </c>
      <c r="BZ36" s="149">
        <f t="shared" si="3"/>
        <v>0</v>
      </c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43"/>
      <c r="CL36" s="41"/>
      <c r="CM36" s="40"/>
      <c r="CN36" s="41"/>
      <c r="CO36" s="40"/>
      <c r="CP36" s="86"/>
      <c r="CQ36" s="87"/>
      <c r="CR36" s="41"/>
      <c r="CS36" s="42"/>
      <c r="CT36" s="43"/>
      <c r="CU36" s="41"/>
      <c r="CV36" s="40"/>
      <c r="CW36" s="40"/>
      <c r="CX36" s="40"/>
      <c r="CY36" s="40"/>
      <c r="CZ36" s="40"/>
      <c r="DA36" s="41"/>
      <c r="DB36" s="42"/>
      <c r="DC36" s="43"/>
      <c r="DD36" s="41"/>
      <c r="DE36" s="40"/>
      <c r="DF36" s="40"/>
      <c r="DG36" s="40"/>
      <c r="DH36" s="40"/>
      <c r="DI36" s="40"/>
      <c r="DJ36" s="41"/>
      <c r="DK36" s="42"/>
      <c r="DL36" s="149">
        <f t="shared" si="4"/>
        <v>0</v>
      </c>
      <c r="DM36" s="41"/>
      <c r="DN36" s="42"/>
      <c r="DO36" s="43"/>
      <c r="DP36" s="41"/>
      <c r="DQ36" s="40"/>
      <c r="DR36" s="41"/>
      <c r="DS36" s="40"/>
      <c r="DT36" s="41"/>
      <c r="DU36" s="40"/>
      <c r="DV36" s="41"/>
      <c r="DW36" s="42"/>
      <c r="DX36" s="149">
        <f>DZ36+EB36+ED36+EF36</f>
        <v>0</v>
      </c>
      <c r="DY36" s="41"/>
      <c r="DZ36" s="40"/>
      <c r="EA36" s="41"/>
      <c r="EB36" s="40"/>
      <c r="EC36" s="41"/>
      <c r="ED36" s="40"/>
      <c r="EE36" s="41"/>
      <c r="EF36" s="42"/>
      <c r="EG36" s="43"/>
      <c r="EH36" s="86"/>
      <c r="EI36" s="87"/>
      <c r="EJ36" s="41"/>
      <c r="EK36" s="40"/>
      <c r="EL36" s="41"/>
      <c r="EM36" s="40"/>
      <c r="EN36" s="41"/>
      <c r="EO36" s="40"/>
      <c r="EP36" s="86"/>
      <c r="EQ36" s="87"/>
      <c r="ER36" s="41"/>
      <c r="ES36" s="42"/>
      <c r="ET36" s="149">
        <f t="shared" si="12"/>
        <v>0</v>
      </c>
      <c r="EU36" s="41"/>
      <c r="EV36" s="40"/>
      <c r="EW36" s="41"/>
      <c r="EX36" s="40"/>
      <c r="EY36" s="41"/>
      <c r="EZ36" s="40"/>
      <c r="FA36" s="41"/>
      <c r="FB36" s="40"/>
      <c r="FC36" s="41"/>
      <c r="FD36" s="40"/>
      <c r="FE36" s="41"/>
      <c r="FF36" s="40"/>
      <c r="FG36" s="132"/>
      <c r="FH36" s="132"/>
      <c r="FI36" s="39"/>
      <c r="FJ36" s="42"/>
      <c r="FK36" s="149">
        <f t="shared" si="5"/>
        <v>0</v>
      </c>
      <c r="FL36" s="41"/>
      <c r="FM36" s="42"/>
      <c r="FN36" s="43"/>
      <c r="FO36" s="41"/>
      <c r="FP36" s="42"/>
      <c r="FQ36" s="149">
        <f t="shared" si="6"/>
        <v>0</v>
      </c>
      <c r="FR36" s="41"/>
      <c r="FS36" s="42"/>
      <c r="FT36" s="149">
        <f t="shared" si="7"/>
        <v>0</v>
      </c>
      <c r="FU36" s="41"/>
      <c r="FV36" s="42"/>
      <c r="FW36" s="149">
        <f t="shared" si="15"/>
        <v>0</v>
      </c>
      <c r="FX36" s="41"/>
      <c r="FY36" s="40"/>
      <c r="FZ36" s="41"/>
      <c r="GA36" s="42"/>
      <c r="GB36" s="43"/>
      <c r="GC36" s="41"/>
      <c r="GD36" s="42"/>
    </row>
    <row r="37" spans="1:186" s="1" customFormat="1" ht="15" customHeight="1" x14ac:dyDescent="0.3">
      <c r="A37" s="2"/>
      <c r="B37" s="14">
        <v>6669</v>
      </c>
      <c r="C37" s="5" t="s">
        <v>56</v>
      </c>
      <c r="D37" s="15">
        <v>2008</v>
      </c>
      <c r="E37" s="16">
        <f t="shared" si="0"/>
        <v>84</v>
      </c>
      <c r="F37" s="37" t="s">
        <v>162</v>
      </c>
      <c r="G37" s="37"/>
      <c r="H37" s="37" t="s">
        <v>187</v>
      </c>
      <c r="I37" s="37"/>
      <c r="J37" s="38"/>
      <c r="K37" s="39"/>
      <c r="L37" s="40"/>
      <c r="M37" s="35"/>
      <c r="N37" s="36"/>
      <c r="O37" s="38">
        <f t="shared" si="1"/>
        <v>0</v>
      </c>
      <c r="P37" s="39"/>
      <c r="Q37" s="42"/>
      <c r="R37" s="43">
        <f t="shared" si="11"/>
        <v>0</v>
      </c>
      <c r="S37" s="44"/>
      <c r="T37" s="45"/>
      <c r="U37" s="44"/>
      <c r="V37" s="45"/>
      <c r="W37" s="138"/>
      <c r="X37" s="45"/>
      <c r="Y37" s="125"/>
      <c r="Z37" s="45"/>
      <c r="AA37" s="44"/>
      <c r="AB37" s="78"/>
      <c r="AC37" s="82">
        <f t="shared" si="2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 t="shared" si="14"/>
        <v>0</v>
      </c>
      <c r="AO37" s="41"/>
      <c r="AP37" s="40"/>
      <c r="AQ37" s="41"/>
      <c r="AR37" s="40"/>
      <c r="AS37" s="41"/>
      <c r="AT37" s="40"/>
      <c r="AU37" s="41"/>
      <c r="AV37" s="42"/>
      <c r="AW37" s="43"/>
      <c r="AX37" s="86"/>
      <c r="AY37" s="87"/>
      <c r="AZ37" s="35"/>
      <c r="BA37" s="34"/>
      <c r="BB37" s="41"/>
      <c r="BC37" s="40"/>
      <c r="BD37" s="86"/>
      <c r="BE37" s="88"/>
      <c r="BF37" s="43">
        <f t="shared" si="13"/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10"/>
        <v>84</v>
      </c>
      <c r="BR37" s="41"/>
      <c r="BS37" s="40"/>
      <c r="BT37" s="41"/>
      <c r="BU37" s="40"/>
      <c r="BV37" s="41">
        <v>2</v>
      </c>
      <c r="BW37" s="40">
        <f>60*0.8</f>
        <v>48</v>
      </c>
      <c r="BX37" s="86">
        <v>4</v>
      </c>
      <c r="BY37" s="88">
        <f>30*0.8*1.5</f>
        <v>36</v>
      </c>
      <c r="BZ37" s="43">
        <f t="shared" si="3"/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/>
      <c r="CL37" s="41"/>
      <c r="CM37" s="40"/>
      <c r="CN37" s="41"/>
      <c r="CO37" s="40"/>
      <c r="CP37" s="86"/>
      <c r="CQ37" s="87"/>
      <c r="CR37" s="41"/>
      <c r="CS37" s="42"/>
      <c r="CT37" s="43"/>
      <c r="CU37" s="41"/>
      <c r="CV37" s="40"/>
      <c r="CW37" s="40"/>
      <c r="CX37" s="40"/>
      <c r="CY37" s="40"/>
      <c r="CZ37" s="40"/>
      <c r="DA37" s="41"/>
      <c r="DB37" s="42"/>
      <c r="DC37" s="43"/>
      <c r="DD37" s="41"/>
      <c r="DE37" s="40"/>
      <c r="DF37" s="40"/>
      <c r="DG37" s="40"/>
      <c r="DH37" s="40"/>
      <c r="DI37" s="40"/>
      <c r="DJ37" s="41"/>
      <c r="DK37" s="42"/>
      <c r="DL37" s="43">
        <f t="shared" si="4"/>
        <v>0</v>
      </c>
      <c r="DM37" s="41"/>
      <c r="DN37" s="42"/>
      <c r="DO37" s="43"/>
      <c r="DP37" s="41"/>
      <c r="DQ37" s="40"/>
      <c r="DR37" s="41"/>
      <c r="DS37" s="40"/>
      <c r="DT37" s="41"/>
      <c r="DU37" s="40"/>
      <c r="DV37" s="41"/>
      <c r="DW37" s="42"/>
      <c r="DX37" s="43">
        <f>DZ37+EB37+ED37+EF37</f>
        <v>0</v>
      </c>
      <c r="DY37" s="41"/>
      <c r="DZ37" s="40"/>
      <c r="EA37" s="41"/>
      <c r="EB37" s="40"/>
      <c r="EC37" s="41"/>
      <c r="ED37" s="40"/>
      <c r="EE37" s="41"/>
      <c r="EF37" s="42"/>
      <c r="EG37" s="43"/>
      <c r="EH37" s="86"/>
      <c r="EI37" s="87"/>
      <c r="EJ37" s="41"/>
      <c r="EK37" s="40"/>
      <c r="EL37" s="41"/>
      <c r="EM37" s="40"/>
      <c r="EN37" s="41"/>
      <c r="EO37" s="40"/>
      <c r="EP37" s="86"/>
      <c r="EQ37" s="87"/>
      <c r="ER37" s="41"/>
      <c r="ES37" s="42"/>
      <c r="ET37" s="43">
        <f t="shared" si="12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41"/>
      <c r="FF37" s="40"/>
      <c r="FG37" s="132"/>
      <c r="FH37" s="132"/>
      <c r="FI37" s="39"/>
      <c r="FJ37" s="42"/>
      <c r="FK37" s="43">
        <f t="shared" si="5"/>
        <v>0</v>
      </c>
      <c r="FL37" s="41"/>
      <c r="FM37" s="42"/>
      <c r="FN37" s="43"/>
      <c r="FO37" s="41"/>
      <c r="FP37" s="42"/>
      <c r="FQ37" s="43">
        <f t="shared" si="6"/>
        <v>0</v>
      </c>
      <c r="FR37" s="41"/>
      <c r="FS37" s="42"/>
      <c r="FT37" s="43">
        <f t="shared" si="7"/>
        <v>0</v>
      </c>
      <c r="FU37" s="41"/>
      <c r="FV37" s="42"/>
      <c r="FW37" s="43">
        <f t="shared" si="15"/>
        <v>0</v>
      </c>
      <c r="FX37" s="41"/>
      <c r="FY37" s="40"/>
      <c r="FZ37" s="41"/>
      <c r="GA37" s="42"/>
      <c r="GB37" s="43"/>
      <c r="GC37" s="41"/>
      <c r="GD37" s="42"/>
    </row>
    <row r="38" spans="1:186" s="1" customFormat="1" ht="15" customHeight="1" x14ac:dyDescent="0.3">
      <c r="A38" s="140">
        <v>27</v>
      </c>
      <c r="B38" s="141">
        <v>5686</v>
      </c>
      <c r="C38" s="142" t="s">
        <v>8</v>
      </c>
      <c r="D38" s="147">
        <v>2004</v>
      </c>
      <c r="E38" s="144">
        <f t="shared" si="0"/>
        <v>60.5</v>
      </c>
      <c r="F38" s="145" t="s">
        <v>163</v>
      </c>
      <c r="G38" s="145"/>
      <c r="H38" s="37" t="s">
        <v>212</v>
      </c>
      <c r="I38" s="37" t="s">
        <v>213</v>
      </c>
      <c r="J38" s="38"/>
      <c r="K38" s="39"/>
      <c r="L38" s="40"/>
      <c r="M38" s="41"/>
      <c r="N38" s="42"/>
      <c r="O38" s="146">
        <f t="shared" si="1"/>
        <v>0</v>
      </c>
      <c r="P38" s="39"/>
      <c r="Q38" s="42"/>
      <c r="R38" s="149">
        <f t="shared" si="11"/>
        <v>22.5</v>
      </c>
      <c r="S38" s="138"/>
      <c r="T38" s="45"/>
      <c r="U38" s="44"/>
      <c r="V38" s="45"/>
      <c r="W38" s="44"/>
      <c r="X38" s="45"/>
      <c r="Y38" s="138"/>
      <c r="Z38" s="45"/>
      <c r="AA38" s="44">
        <v>7</v>
      </c>
      <c r="AB38" s="78">
        <f>25*0.9</f>
        <v>22.5</v>
      </c>
      <c r="AC38" s="150">
        <f t="shared" si="2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151">
        <f t="shared" si="14"/>
        <v>0</v>
      </c>
      <c r="AO38" s="41"/>
      <c r="AP38" s="40"/>
      <c r="AQ38" s="41"/>
      <c r="AR38" s="40"/>
      <c r="AS38" s="41"/>
      <c r="AT38" s="40"/>
      <c r="AU38" s="41"/>
      <c r="AV38" s="42"/>
      <c r="AW38" s="43"/>
      <c r="AX38" s="41"/>
      <c r="AY38" s="40"/>
      <c r="AZ38" s="41"/>
      <c r="BA38" s="40"/>
      <c r="BB38" s="41"/>
      <c r="BC38" s="40"/>
      <c r="BD38" s="41"/>
      <c r="BE38" s="42"/>
      <c r="BF38" s="149">
        <f t="shared" si="13"/>
        <v>20</v>
      </c>
      <c r="BG38" s="41"/>
      <c r="BH38" s="40"/>
      <c r="BI38" s="41"/>
      <c r="BJ38" s="40"/>
      <c r="BK38" s="41">
        <v>8</v>
      </c>
      <c r="BL38" s="40">
        <f>20</f>
        <v>20</v>
      </c>
      <c r="BM38" s="41"/>
      <c r="BN38" s="40"/>
      <c r="BO38" s="41"/>
      <c r="BP38" s="42"/>
      <c r="BQ38" s="149">
        <f>BS38+BU38</f>
        <v>0</v>
      </c>
      <c r="BR38" s="41"/>
      <c r="BS38" s="40"/>
      <c r="BT38" s="41"/>
      <c r="BU38" s="40"/>
      <c r="BV38" s="35">
        <v>9</v>
      </c>
      <c r="BW38" s="35" t="s">
        <v>110</v>
      </c>
      <c r="BX38" s="99">
        <v>9</v>
      </c>
      <c r="BY38" s="100" t="s">
        <v>110</v>
      </c>
      <c r="BZ38" s="149">
        <f t="shared" si="3"/>
        <v>0</v>
      </c>
      <c r="CA38" s="106"/>
      <c r="CB38" s="102"/>
      <c r="CC38" s="41"/>
      <c r="CD38" s="40"/>
      <c r="CE38" s="41"/>
      <c r="CF38" s="40"/>
      <c r="CG38" s="41"/>
      <c r="CH38" s="41"/>
      <c r="CI38" s="90"/>
      <c r="CJ38" s="98"/>
      <c r="CK38" s="43"/>
      <c r="CL38" s="41"/>
      <c r="CM38" s="40"/>
      <c r="CN38" s="41"/>
      <c r="CO38" s="40"/>
      <c r="CP38" s="41"/>
      <c r="CQ38" s="41"/>
      <c r="CR38" s="90"/>
      <c r="CS38" s="98"/>
      <c r="CT38" s="43"/>
      <c r="CU38" s="41"/>
      <c r="CV38" s="40"/>
      <c r="CW38" s="40"/>
      <c r="CX38" s="40"/>
      <c r="CY38" s="40"/>
      <c r="CZ38" s="40"/>
      <c r="DA38" s="90"/>
      <c r="DB38" s="98"/>
      <c r="DC38" s="43"/>
      <c r="DD38" s="41"/>
      <c r="DE38" s="40"/>
      <c r="DF38" s="40"/>
      <c r="DG38" s="40"/>
      <c r="DH38" s="40"/>
      <c r="DI38" s="40"/>
      <c r="DJ38" s="90"/>
      <c r="DK38" s="98"/>
      <c r="DL38" s="149">
        <f t="shared" si="4"/>
        <v>0</v>
      </c>
      <c r="DM38" s="90"/>
      <c r="DN38" s="98"/>
      <c r="DO38" s="43"/>
      <c r="DP38" s="41"/>
      <c r="DQ38" s="40"/>
      <c r="DR38" s="40"/>
      <c r="DS38" s="40"/>
      <c r="DT38" s="40"/>
      <c r="DU38" s="40"/>
      <c r="DV38" s="90"/>
      <c r="DW38" s="98"/>
      <c r="DX38" s="149">
        <f>DZ38+EB38+EF38</f>
        <v>18</v>
      </c>
      <c r="DY38" s="41"/>
      <c r="DZ38" s="40"/>
      <c r="EA38" s="41">
        <v>6</v>
      </c>
      <c r="EB38" s="40">
        <f>30*0.6</f>
        <v>18</v>
      </c>
      <c r="EC38" s="35">
        <v>5</v>
      </c>
      <c r="ED38" s="34">
        <f>26*0.6</f>
        <v>15.6</v>
      </c>
      <c r="EE38" s="90"/>
      <c r="EF38" s="98"/>
      <c r="EG38" s="43"/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90"/>
      <c r="ES38" s="98"/>
      <c r="ET38" s="149">
        <f t="shared" si="12"/>
        <v>0</v>
      </c>
      <c r="EU38" s="41"/>
      <c r="EV38" s="40"/>
      <c r="EW38" s="41"/>
      <c r="EX38" s="40"/>
      <c r="EY38" s="41"/>
      <c r="EZ38" s="40"/>
      <c r="FA38" s="41"/>
      <c r="FB38" s="40"/>
      <c r="FC38" s="41"/>
      <c r="FD38" s="40"/>
      <c r="FE38" s="90"/>
      <c r="FF38" s="90"/>
      <c r="FG38" s="131"/>
      <c r="FH38" s="131"/>
      <c r="FI38" s="131"/>
      <c r="FJ38" s="98"/>
      <c r="FK38" s="149">
        <f t="shared" si="5"/>
        <v>0</v>
      </c>
      <c r="FL38" s="90"/>
      <c r="FM38" s="98"/>
      <c r="FN38" s="43"/>
      <c r="FO38" s="90"/>
      <c r="FP38" s="98"/>
      <c r="FQ38" s="149">
        <f t="shared" si="6"/>
        <v>0</v>
      </c>
      <c r="FR38" s="90"/>
      <c r="FS38" s="98"/>
      <c r="FT38" s="149">
        <f t="shared" si="7"/>
        <v>0</v>
      </c>
      <c r="FU38" s="90"/>
      <c r="FV38" s="98"/>
      <c r="FW38" s="149">
        <f t="shared" si="15"/>
        <v>0</v>
      </c>
      <c r="FX38" s="41"/>
      <c r="FY38" s="40"/>
      <c r="FZ38" s="90"/>
      <c r="GA38" s="98"/>
      <c r="GB38" s="43"/>
      <c r="GC38" s="90"/>
      <c r="GD38" s="98"/>
    </row>
    <row r="39" spans="1:186" s="1" customFormat="1" ht="15" customHeight="1" x14ac:dyDescent="0.3">
      <c r="A39" s="2">
        <v>28</v>
      </c>
      <c r="B39" s="14">
        <v>4347</v>
      </c>
      <c r="C39" s="5" t="s">
        <v>114</v>
      </c>
      <c r="D39" s="15">
        <v>2004</v>
      </c>
      <c r="E39" s="16">
        <f t="shared" si="0"/>
        <v>60</v>
      </c>
      <c r="F39" s="37" t="s">
        <v>158</v>
      </c>
      <c r="G39" s="37"/>
      <c r="H39" s="37" t="s">
        <v>329</v>
      </c>
      <c r="I39" s="37" t="s">
        <v>330</v>
      </c>
      <c r="J39" s="38"/>
      <c r="K39" s="39"/>
      <c r="L39" s="40"/>
      <c r="M39" s="41"/>
      <c r="N39" s="42"/>
      <c r="O39" s="38">
        <f t="shared" si="1"/>
        <v>0</v>
      </c>
      <c r="P39" s="39"/>
      <c r="Q39" s="42"/>
      <c r="R39" s="43">
        <f t="shared" si="11"/>
        <v>0</v>
      </c>
      <c r="S39" s="96"/>
      <c r="T39" s="45"/>
      <c r="U39" s="44"/>
      <c r="V39" s="45"/>
      <c r="W39" s="135"/>
      <c r="X39" s="45"/>
      <c r="Y39" s="125"/>
      <c r="Z39" s="45"/>
      <c r="AA39" s="44"/>
      <c r="AB39" s="78"/>
      <c r="AC39" s="82">
        <f t="shared" si="2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 t="shared" si="14"/>
        <v>0</v>
      </c>
      <c r="AO39" s="41"/>
      <c r="AP39" s="40"/>
      <c r="AQ39" s="41"/>
      <c r="AR39" s="40"/>
      <c r="AS39" s="41"/>
      <c r="AT39" s="40"/>
      <c r="AU39" s="41"/>
      <c r="AV39" s="42"/>
      <c r="AW39" s="43"/>
      <c r="AX39" s="41"/>
      <c r="AY39" s="40"/>
      <c r="AZ39" s="41"/>
      <c r="BA39" s="40"/>
      <c r="BB39" s="41"/>
      <c r="BC39" s="40"/>
      <c r="BD39" s="41"/>
      <c r="BE39" s="42"/>
      <c r="BF39" s="43">
        <f t="shared" si="13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>
        <f t="shared" ref="BQ39:BQ49" si="16">BS39+BU39+BW39+BY39</f>
        <v>0</v>
      </c>
      <c r="BR39" s="41"/>
      <c r="BS39" s="40"/>
      <c r="BT39" s="41"/>
      <c r="BU39" s="40"/>
      <c r="BV39" s="41"/>
      <c r="BW39" s="40"/>
      <c r="BX39" s="41"/>
      <c r="BY39" s="42"/>
      <c r="BZ39" s="43">
        <f t="shared" si="3"/>
        <v>0</v>
      </c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/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0"/>
      <c r="DG39" s="40"/>
      <c r="DH39" s="40"/>
      <c r="DI39" s="40"/>
      <c r="DJ39" s="41"/>
      <c r="DK39" s="42"/>
      <c r="DL39" s="43">
        <f t="shared" si="4"/>
        <v>0</v>
      </c>
      <c r="DM39" s="41"/>
      <c r="DN39" s="42"/>
      <c r="DO39" s="43"/>
      <c r="DP39" s="41"/>
      <c r="DQ39" s="40"/>
      <c r="DR39" s="40"/>
      <c r="DS39" s="40"/>
      <c r="DT39" s="40"/>
      <c r="DU39" s="40"/>
      <c r="DV39" s="41"/>
      <c r="DW39" s="42"/>
      <c r="DX39" s="43">
        <f>DZ39+EB39+ED39+EF39</f>
        <v>36</v>
      </c>
      <c r="DY39" s="41"/>
      <c r="DZ39" s="40"/>
      <c r="EA39" s="41"/>
      <c r="EB39" s="40"/>
      <c r="EC39" s="41"/>
      <c r="ED39" s="40"/>
      <c r="EE39" s="41">
        <v>2</v>
      </c>
      <c r="EF39" s="42">
        <f>60*0.6</f>
        <v>36</v>
      </c>
      <c r="EG39" s="43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2"/>
      <c r="ET39" s="43">
        <f t="shared" si="12"/>
        <v>0</v>
      </c>
      <c r="EU39" s="41"/>
      <c r="EV39" s="40"/>
      <c r="EW39" s="41"/>
      <c r="EX39" s="40"/>
      <c r="EY39" s="41"/>
      <c r="EZ39" s="40"/>
      <c r="FA39" s="41"/>
      <c r="FB39" s="40"/>
      <c r="FC39" s="41"/>
      <c r="FD39" s="40"/>
      <c r="FE39" s="41"/>
      <c r="FF39" s="40"/>
      <c r="FG39" s="132"/>
      <c r="FH39" s="132"/>
      <c r="FI39" s="39"/>
      <c r="FJ39" s="42"/>
      <c r="FK39" s="43">
        <f t="shared" si="5"/>
        <v>24</v>
      </c>
      <c r="FL39" s="41">
        <v>6</v>
      </c>
      <c r="FM39" s="42">
        <f>30*0.8</f>
        <v>24</v>
      </c>
      <c r="FN39" s="43"/>
      <c r="FO39" s="41"/>
      <c r="FP39" s="42"/>
      <c r="FQ39" s="43">
        <f t="shared" si="6"/>
        <v>0</v>
      </c>
      <c r="FR39" s="41"/>
      <c r="FS39" s="42"/>
      <c r="FT39" s="43">
        <f t="shared" si="7"/>
        <v>0</v>
      </c>
      <c r="FU39" s="41"/>
      <c r="FV39" s="42"/>
      <c r="FW39" s="43">
        <f t="shared" si="15"/>
        <v>0</v>
      </c>
      <c r="FX39" s="41"/>
      <c r="FY39" s="40"/>
      <c r="FZ39" s="41"/>
      <c r="GA39" s="42"/>
      <c r="GB39" s="43"/>
      <c r="GC39" s="41"/>
      <c r="GD39" s="42"/>
    </row>
    <row r="40" spans="1:186" s="1" customFormat="1" ht="15" customHeight="1" x14ac:dyDescent="0.3">
      <c r="A40" s="140">
        <v>29</v>
      </c>
      <c r="B40" s="141">
        <v>5981</v>
      </c>
      <c r="C40" s="142" t="s">
        <v>46</v>
      </c>
      <c r="D40" s="143">
        <v>2007</v>
      </c>
      <c r="E40" s="144">
        <f t="shared" si="0"/>
        <v>59.4</v>
      </c>
      <c r="F40" s="145" t="s">
        <v>158</v>
      </c>
      <c r="G40" s="145"/>
      <c r="H40" s="37" t="s">
        <v>234</v>
      </c>
      <c r="I40" s="37" t="s">
        <v>235</v>
      </c>
      <c r="J40" s="38"/>
      <c r="K40" s="39"/>
      <c r="L40" s="40"/>
      <c r="M40" s="41"/>
      <c r="N40" s="42"/>
      <c r="O40" s="146">
        <f t="shared" si="1"/>
        <v>0</v>
      </c>
      <c r="P40" s="39"/>
      <c r="Q40" s="42"/>
      <c r="R40" s="149">
        <f t="shared" si="11"/>
        <v>0</v>
      </c>
      <c r="S40" s="44"/>
      <c r="T40" s="45"/>
      <c r="U40" s="44"/>
      <c r="V40" s="45"/>
      <c r="W40" s="138"/>
      <c r="X40" s="45"/>
      <c r="Y40" s="138"/>
      <c r="Z40" s="45"/>
      <c r="AA40" s="44"/>
      <c r="AB40" s="78"/>
      <c r="AC40" s="150">
        <f t="shared" si="2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151">
        <f t="shared" si="14"/>
        <v>0</v>
      </c>
      <c r="AO40" s="41"/>
      <c r="AP40" s="40"/>
      <c r="AQ40" s="41"/>
      <c r="AR40" s="40"/>
      <c r="AS40" s="41"/>
      <c r="AT40" s="40"/>
      <c r="AU40" s="41"/>
      <c r="AV40" s="42"/>
      <c r="AW40" s="43"/>
      <c r="AX40" s="41"/>
      <c r="AY40" s="40"/>
      <c r="AZ40" s="41"/>
      <c r="BA40" s="40"/>
      <c r="BB40" s="41"/>
      <c r="BC40" s="40"/>
      <c r="BD40" s="86"/>
      <c r="BE40" s="88"/>
      <c r="BF40" s="149">
        <f t="shared" si="13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149">
        <f t="shared" si="16"/>
        <v>0</v>
      </c>
      <c r="BR40" s="41"/>
      <c r="BS40" s="40"/>
      <c r="BT40" s="41"/>
      <c r="BU40" s="40"/>
      <c r="BV40" s="41"/>
      <c r="BW40" s="40"/>
      <c r="BX40" s="41"/>
      <c r="BY40" s="42"/>
      <c r="BZ40" s="149">
        <f t="shared" si="3"/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/>
      <c r="CL40" s="41"/>
      <c r="CM40" s="40"/>
      <c r="CN40" s="41"/>
      <c r="CO40" s="40"/>
      <c r="CP40" s="41"/>
      <c r="CQ40" s="40"/>
      <c r="CR40" s="41"/>
      <c r="CS40" s="42"/>
      <c r="CT40" s="43"/>
      <c r="CU40" s="41"/>
      <c r="CV40" s="40"/>
      <c r="CW40" s="40"/>
      <c r="CX40" s="40"/>
      <c r="CY40" s="40"/>
      <c r="CZ40" s="40"/>
      <c r="DA40" s="41"/>
      <c r="DB40" s="42"/>
      <c r="DC40" s="43"/>
      <c r="DD40" s="41"/>
      <c r="DE40" s="40"/>
      <c r="DF40" s="40"/>
      <c r="DG40" s="40"/>
      <c r="DH40" s="40"/>
      <c r="DI40" s="40"/>
      <c r="DJ40" s="41"/>
      <c r="DK40" s="42"/>
      <c r="DL40" s="149">
        <f t="shared" si="4"/>
        <v>0</v>
      </c>
      <c r="DM40" s="41"/>
      <c r="DN40" s="42"/>
      <c r="DO40" s="43"/>
      <c r="DP40" s="41"/>
      <c r="DQ40" s="40"/>
      <c r="DR40" s="41"/>
      <c r="DS40" s="40"/>
      <c r="DT40" s="41"/>
      <c r="DU40" s="40"/>
      <c r="DV40" s="41"/>
      <c r="DW40" s="42"/>
      <c r="DX40" s="149">
        <f>DZ40+EB40+ED40</f>
        <v>36</v>
      </c>
      <c r="DY40" s="41"/>
      <c r="DZ40" s="40"/>
      <c r="EA40" s="41"/>
      <c r="EB40" s="40"/>
      <c r="EC40" s="41">
        <v>2</v>
      </c>
      <c r="ED40" s="40">
        <f>60*0.6</f>
        <v>36</v>
      </c>
      <c r="EE40" s="35">
        <v>3</v>
      </c>
      <c r="EF40" s="36">
        <f>45*0.6</f>
        <v>27</v>
      </c>
      <c r="EG40" s="43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149">
        <f t="shared" si="12"/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2"/>
      <c r="FH40" s="132"/>
      <c r="FI40" s="39"/>
      <c r="FJ40" s="42"/>
      <c r="FK40" s="149">
        <f t="shared" si="5"/>
        <v>0</v>
      </c>
      <c r="FL40" s="41"/>
      <c r="FM40" s="42"/>
      <c r="FN40" s="43"/>
      <c r="FO40" s="41"/>
      <c r="FP40" s="42"/>
      <c r="FQ40" s="149">
        <f t="shared" si="6"/>
        <v>0</v>
      </c>
      <c r="FR40" s="41"/>
      <c r="FS40" s="42"/>
      <c r="FT40" s="149">
        <f t="shared" si="7"/>
        <v>8</v>
      </c>
      <c r="FU40" s="41">
        <v>9</v>
      </c>
      <c r="FV40" s="42">
        <f>8</f>
        <v>8</v>
      </c>
      <c r="FW40" s="149">
        <f t="shared" si="15"/>
        <v>15.399999999999999</v>
      </c>
      <c r="FX40" s="41"/>
      <c r="FY40" s="40"/>
      <c r="FZ40" s="41">
        <v>6</v>
      </c>
      <c r="GA40" s="42">
        <f>22*0.7</f>
        <v>15.399999999999999</v>
      </c>
      <c r="GB40" s="43"/>
      <c r="GC40" s="41"/>
      <c r="GD40" s="42"/>
    </row>
    <row r="41" spans="1:186" s="1" customFormat="1" ht="15" customHeight="1" x14ac:dyDescent="0.3">
      <c r="A41" s="2">
        <v>30</v>
      </c>
      <c r="B41" s="14">
        <v>6088</v>
      </c>
      <c r="C41" s="5" t="s">
        <v>70</v>
      </c>
      <c r="D41" s="15">
        <v>2008</v>
      </c>
      <c r="E41" s="16">
        <f t="shared" ref="E41:E72" si="17">J41+O41+R41+AC41+AN41+AW41+BF41+BQ41+BZ41+CK41+CT41+DC41+DL41+DO41+DX41+EG41+ET41+FK41+FN41+FQ41+FT41+FW41+GB41</f>
        <v>57</v>
      </c>
      <c r="F41" s="37" t="s">
        <v>156</v>
      </c>
      <c r="G41" s="37"/>
      <c r="H41" s="37" t="s">
        <v>200</v>
      </c>
      <c r="I41" s="37"/>
      <c r="J41" s="38"/>
      <c r="K41" s="39"/>
      <c r="L41" s="40"/>
      <c r="M41" s="41"/>
      <c r="N41" s="42"/>
      <c r="O41" s="38">
        <f t="shared" ref="O41:O72" si="18">Q41</f>
        <v>0</v>
      </c>
      <c r="P41" s="39"/>
      <c r="Q41" s="42"/>
      <c r="R41" s="43">
        <f t="shared" si="11"/>
        <v>0</v>
      </c>
      <c r="S41" s="138"/>
      <c r="T41" s="45"/>
      <c r="U41" s="138"/>
      <c r="V41" s="45"/>
      <c r="W41" s="125"/>
      <c r="X41" s="45"/>
      <c r="Y41" s="138"/>
      <c r="Z41" s="45"/>
      <c r="AA41" s="44"/>
      <c r="AB41" s="78"/>
      <c r="AC41" s="82">
        <f t="shared" ref="AC41:AC72" si="19">AE41+AG41+AI41+AK41+AM41</f>
        <v>0</v>
      </c>
      <c r="AD41" s="44"/>
      <c r="AE41" s="45"/>
      <c r="AF41" s="44"/>
      <c r="AG41" s="45"/>
      <c r="AH41" s="44"/>
      <c r="AI41" s="45"/>
      <c r="AJ41" s="138"/>
      <c r="AK41" s="45"/>
      <c r="AL41" s="44"/>
      <c r="AM41" s="46"/>
      <c r="AN41" s="79">
        <f t="shared" si="14"/>
        <v>0</v>
      </c>
      <c r="AO41" s="41"/>
      <c r="AP41" s="40"/>
      <c r="AQ41" s="41"/>
      <c r="AR41" s="40"/>
      <c r="AS41" s="41"/>
      <c r="AT41" s="40"/>
      <c r="AU41" s="41"/>
      <c r="AV41" s="42"/>
      <c r="AW41" s="43"/>
      <c r="AX41" s="41"/>
      <c r="AY41" s="40"/>
      <c r="AZ41" s="41"/>
      <c r="BA41" s="40"/>
      <c r="BB41" s="41"/>
      <c r="BC41" s="40"/>
      <c r="BD41" s="86"/>
      <c r="BE41" s="88"/>
      <c r="BF41" s="43">
        <f t="shared" si="13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16"/>
        <v>0</v>
      </c>
      <c r="BR41" s="41"/>
      <c r="BS41" s="40"/>
      <c r="BT41" s="41"/>
      <c r="BU41" s="40"/>
      <c r="BV41" s="41"/>
      <c r="BW41" s="40"/>
      <c r="BX41" s="41"/>
      <c r="BY41" s="42"/>
      <c r="BZ41" s="43">
        <f t="shared" ref="BZ41:BZ72" si="20">CB41+CD41+CF41+CH41+CJ41</f>
        <v>0</v>
      </c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/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43">
        <f t="shared" ref="DL41:DL72" si="21">DN41</f>
        <v>0</v>
      </c>
      <c r="DM41" s="41"/>
      <c r="DN41" s="42"/>
      <c r="DO41" s="43"/>
      <c r="DP41" s="41"/>
      <c r="DQ41" s="40"/>
      <c r="DR41" s="35"/>
      <c r="DS41" s="34"/>
      <c r="DT41" s="35"/>
      <c r="DU41" s="34"/>
      <c r="DV41" s="41"/>
      <c r="DW41" s="42"/>
      <c r="DX41" s="43">
        <f>DZ41+EB41+ED41+EF41</f>
        <v>18</v>
      </c>
      <c r="DY41" s="41"/>
      <c r="DZ41" s="40"/>
      <c r="EA41" s="41"/>
      <c r="EB41" s="40"/>
      <c r="EC41" s="41">
        <v>4</v>
      </c>
      <c r="ED41" s="40">
        <f>30*0.6</f>
        <v>18</v>
      </c>
      <c r="EE41" s="41"/>
      <c r="EF41" s="42"/>
      <c r="EG41" s="43"/>
      <c r="EH41" s="86"/>
      <c r="EI41" s="87"/>
      <c r="EJ41" s="41"/>
      <c r="EK41" s="40"/>
      <c r="EL41" s="41"/>
      <c r="EM41" s="40"/>
      <c r="EN41" s="41"/>
      <c r="EO41" s="40"/>
      <c r="EP41" s="35"/>
      <c r="EQ41" s="35"/>
      <c r="ER41" s="41"/>
      <c r="ES41" s="42"/>
      <c r="ET41" s="43">
        <f>EV41+EX41+EZ41+FB41+FF41+FH41+FJ41</f>
        <v>0</v>
      </c>
      <c r="EU41" s="41"/>
      <c r="EV41" s="40"/>
      <c r="EW41" s="41"/>
      <c r="EX41" s="40"/>
      <c r="EY41" s="41"/>
      <c r="EZ41" s="40"/>
      <c r="FA41" s="41"/>
      <c r="FB41" s="40"/>
      <c r="FC41" s="35">
        <v>9</v>
      </c>
      <c r="FD41" s="35" t="s">
        <v>110</v>
      </c>
      <c r="FE41" s="41"/>
      <c r="FF41" s="40"/>
      <c r="FG41" s="132"/>
      <c r="FH41" s="132"/>
      <c r="FI41" s="39"/>
      <c r="FJ41" s="42"/>
      <c r="FK41" s="43">
        <f t="shared" si="5"/>
        <v>0</v>
      </c>
      <c r="FL41" s="41"/>
      <c r="FM41" s="42"/>
      <c r="FN41" s="43"/>
      <c r="FO41" s="41"/>
      <c r="FP41" s="42"/>
      <c r="FQ41" s="43">
        <f t="shared" ref="FQ41:FQ72" si="22">FS41</f>
        <v>0</v>
      </c>
      <c r="FR41" s="41"/>
      <c r="FS41" s="42"/>
      <c r="FT41" s="43">
        <f t="shared" ref="FT41:FT72" si="23">FV41</f>
        <v>18</v>
      </c>
      <c r="FU41" s="41">
        <v>7</v>
      </c>
      <c r="FV41" s="42">
        <f>18</f>
        <v>18</v>
      </c>
      <c r="FW41" s="43">
        <f t="shared" si="15"/>
        <v>21</v>
      </c>
      <c r="FX41" s="41"/>
      <c r="FY41" s="40"/>
      <c r="FZ41" s="41">
        <v>4</v>
      </c>
      <c r="GA41" s="42">
        <f>30*0.7</f>
        <v>21</v>
      </c>
      <c r="GB41" s="43"/>
      <c r="GC41" s="41"/>
      <c r="GD41" s="42"/>
    </row>
    <row r="42" spans="1:186" s="1" customFormat="1" ht="15" customHeight="1" x14ac:dyDescent="0.3">
      <c r="A42" s="140">
        <v>31</v>
      </c>
      <c r="B42" s="141">
        <v>5963</v>
      </c>
      <c r="C42" s="142" t="s">
        <v>44</v>
      </c>
      <c r="D42" s="143">
        <v>2006</v>
      </c>
      <c r="E42" s="144">
        <f t="shared" si="17"/>
        <v>51.4</v>
      </c>
      <c r="F42" s="145" t="s">
        <v>158</v>
      </c>
      <c r="G42" s="145"/>
      <c r="H42" s="37" t="s">
        <v>168</v>
      </c>
      <c r="I42" s="37" t="s">
        <v>211</v>
      </c>
      <c r="J42" s="38"/>
      <c r="K42" s="39"/>
      <c r="L42" s="40"/>
      <c r="M42" s="41"/>
      <c r="N42" s="42"/>
      <c r="O42" s="146">
        <f t="shared" si="18"/>
        <v>0</v>
      </c>
      <c r="P42" s="39"/>
      <c r="Q42" s="42"/>
      <c r="R42" s="149">
        <f>T42+V42+Z42+AB42</f>
        <v>0</v>
      </c>
      <c r="S42" s="120"/>
      <c r="T42" s="45"/>
      <c r="U42" s="120"/>
      <c r="V42" s="45"/>
      <c r="W42" s="31">
        <v>8</v>
      </c>
      <c r="X42" s="31" t="s">
        <v>110</v>
      </c>
      <c r="Y42" s="138"/>
      <c r="Z42" s="45"/>
      <c r="AA42" s="120"/>
      <c r="AB42" s="78"/>
      <c r="AC42" s="150">
        <f t="shared" si="19"/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151">
        <f>AP42+AR42</f>
        <v>0</v>
      </c>
      <c r="AO42" s="41"/>
      <c r="AP42" s="40"/>
      <c r="AQ42" s="41"/>
      <c r="AR42" s="40"/>
      <c r="AS42" s="35">
        <v>6</v>
      </c>
      <c r="AT42" s="35" t="s">
        <v>110</v>
      </c>
      <c r="AU42" s="35">
        <v>8</v>
      </c>
      <c r="AV42" s="89" t="s">
        <v>110</v>
      </c>
      <c r="AW42" s="43"/>
      <c r="AX42" s="41"/>
      <c r="AY42" s="40"/>
      <c r="AZ42" s="41"/>
      <c r="BA42" s="40"/>
      <c r="BB42" s="41"/>
      <c r="BC42" s="40"/>
      <c r="BD42" s="41"/>
      <c r="BE42" s="42"/>
      <c r="BF42" s="149">
        <f t="shared" si="13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149">
        <f t="shared" si="16"/>
        <v>0</v>
      </c>
      <c r="BR42" s="41"/>
      <c r="BS42" s="40"/>
      <c r="BT42" s="41"/>
      <c r="BU42" s="40"/>
      <c r="BV42" s="41"/>
      <c r="BW42" s="40"/>
      <c r="BX42" s="41"/>
      <c r="BY42" s="42"/>
      <c r="BZ42" s="149">
        <f t="shared" si="20"/>
        <v>0</v>
      </c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/>
      <c r="DD42" s="41"/>
      <c r="DE42" s="40"/>
      <c r="DF42" s="40"/>
      <c r="DG42" s="40"/>
      <c r="DH42" s="40"/>
      <c r="DI42" s="40"/>
      <c r="DJ42" s="41"/>
      <c r="DK42" s="42"/>
      <c r="DL42" s="149">
        <f t="shared" si="21"/>
        <v>0</v>
      </c>
      <c r="DM42" s="41"/>
      <c r="DN42" s="42"/>
      <c r="DO42" s="43"/>
      <c r="DP42" s="41"/>
      <c r="DQ42" s="40"/>
      <c r="DR42" s="40"/>
      <c r="DS42" s="40"/>
      <c r="DT42" s="40"/>
      <c r="DU42" s="40"/>
      <c r="DV42" s="41"/>
      <c r="DW42" s="42"/>
      <c r="DX42" s="149">
        <f>DZ42+EB42+ED42</f>
        <v>36</v>
      </c>
      <c r="DY42" s="41"/>
      <c r="DZ42" s="40"/>
      <c r="EA42" s="41"/>
      <c r="EB42" s="40"/>
      <c r="EC42" s="41">
        <v>2</v>
      </c>
      <c r="ED42" s="40">
        <f>60*0.6</f>
        <v>36</v>
      </c>
      <c r="EE42" s="35">
        <v>3</v>
      </c>
      <c r="EF42" s="36">
        <f>45*0.6</f>
        <v>27</v>
      </c>
      <c r="EG42" s="43"/>
      <c r="EH42" s="41"/>
      <c r="EI42" s="40"/>
      <c r="EJ42" s="41"/>
      <c r="EK42" s="40"/>
      <c r="EL42" s="41"/>
      <c r="EM42" s="40"/>
      <c r="EN42" s="41"/>
      <c r="EO42" s="40"/>
      <c r="EP42" s="41"/>
      <c r="EQ42" s="40"/>
      <c r="ER42" s="41"/>
      <c r="ES42" s="42"/>
      <c r="ET42" s="149">
        <f t="shared" ref="ET42:ET73" si="24">EV42+EX42+EZ42+FB42+FD42+FF42+FH42+FJ42</f>
        <v>0</v>
      </c>
      <c r="EU42" s="41"/>
      <c r="EV42" s="40"/>
      <c r="EW42" s="41"/>
      <c r="EX42" s="40"/>
      <c r="EY42" s="41"/>
      <c r="EZ42" s="40"/>
      <c r="FA42" s="41"/>
      <c r="FB42" s="40"/>
      <c r="FC42" s="41"/>
      <c r="FD42" s="40"/>
      <c r="FE42" s="41"/>
      <c r="FF42" s="40"/>
      <c r="FG42" s="132"/>
      <c r="FH42" s="132"/>
      <c r="FI42" s="39"/>
      <c r="FJ42" s="42"/>
      <c r="FK42" s="149">
        <f t="shared" si="5"/>
        <v>0</v>
      </c>
      <c r="FL42" s="41"/>
      <c r="FM42" s="42"/>
      <c r="FN42" s="43"/>
      <c r="FO42" s="41"/>
      <c r="FP42" s="42"/>
      <c r="FQ42" s="149">
        <f t="shared" si="22"/>
        <v>0</v>
      </c>
      <c r="FR42" s="41"/>
      <c r="FS42" s="42"/>
      <c r="FT42" s="149">
        <f t="shared" si="23"/>
        <v>0</v>
      </c>
      <c r="FU42" s="41"/>
      <c r="FV42" s="42"/>
      <c r="FW42" s="149">
        <f t="shared" si="15"/>
        <v>15.399999999999999</v>
      </c>
      <c r="FX42" s="41"/>
      <c r="FY42" s="40"/>
      <c r="FZ42" s="41">
        <v>6</v>
      </c>
      <c r="GA42" s="42">
        <f>22*0.7</f>
        <v>15.399999999999999</v>
      </c>
      <c r="GB42" s="43"/>
      <c r="GC42" s="90"/>
      <c r="GD42" s="98"/>
    </row>
    <row r="43" spans="1:186" s="1" customFormat="1" ht="15" customHeight="1" x14ac:dyDescent="0.3">
      <c r="A43" s="2">
        <v>32</v>
      </c>
      <c r="B43" s="14">
        <v>6745</v>
      </c>
      <c r="C43" s="5" t="s">
        <v>9</v>
      </c>
      <c r="D43" s="15">
        <v>2008</v>
      </c>
      <c r="E43" s="16">
        <f t="shared" si="17"/>
        <v>50</v>
      </c>
      <c r="F43" s="37" t="s">
        <v>158</v>
      </c>
      <c r="G43" s="37"/>
      <c r="H43" s="37" t="s">
        <v>194</v>
      </c>
      <c r="I43" s="37" t="s">
        <v>195</v>
      </c>
      <c r="J43" s="38"/>
      <c r="K43" s="39"/>
      <c r="L43" s="40"/>
      <c r="M43" s="35"/>
      <c r="N43" s="36"/>
      <c r="O43" s="38">
        <f t="shared" si="18"/>
        <v>14</v>
      </c>
      <c r="P43" s="39">
        <v>8</v>
      </c>
      <c r="Q43" s="42">
        <f>20*0.7</f>
        <v>14</v>
      </c>
      <c r="R43" s="43">
        <f>T43+V43+Z43+AB43</f>
        <v>36</v>
      </c>
      <c r="S43" s="44"/>
      <c r="T43" s="45"/>
      <c r="U43" s="44"/>
      <c r="V43" s="45"/>
      <c r="W43" s="31">
        <v>7</v>
      </c>
      <c r="X43" s="31" t="s">
        <v>110</v>
      </c>
      <c r="Y43" s="125"/>
      <c r="Z43" s="45"/>
      <c r="AA43" s="44">
        <v>4</v>
      </c>
      <c r="AB43" s="78">
        <f>40*0.9</f>
        <v>36</v>
      </c>
      <c r="AC43" s="82">
        <f t="shared" si="19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 t="shared" ref="AN43:AN74" si="25"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/>
      <c r="AX43" s="86"/>
      <c r="AY43" s="87"/>
      <c r="AZ43" s="35"/>
      <c r="BA43" s="34"/>
      <c r="BB43" s="41"/>
      <c r="BC43" s="40"/>
      <c r="BD43" s="86"/>
      <c r="BE43" s="88"/>
      <c r="BF43" s="43">
        <f t="shared" si="13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 t="shared" si="16"/>
        <v>0</v>
      </c>
      <c r="BR43" s="41"/>
      <c r="BS43" s="40"/>
      <c r="BT43" s="41"/>
      <c r="BU43" s="40"/>
      <c r="BV43" s="41"/>
      <c r="BW43" s="40"/>
      <c r="BX43" s="41"/>
      <c r="BY43" s="42"/>
      <c r="BZ43" s="43">
        <f t="shared" si="20"/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/>
      <c r="CL43" s="41"/>
      <c r="CM43" s="40"/>
      <c r="CN43" s="41"/>
      <c r="CO43" s="40"/>
      <c r="CP43" s="41"/>
      <c r="CQ43" s="40"/>
      <c r="CR43" s="41"/>
      <c r="CS43" s="42"/>
      <c r="CT43" s="43"/>
      <c r="CU43" s="41"/>
      <c r="CV43" s="40"/>
      <c r="CW43" s="40"/>
      <c r="CX43" s="40"/>
      <c r="CY43" s="40"/>
      <c r="CZ43" s="40"/>
      <c r="DA43" s="41"/>
      <c r="DB43" s="42"/>
      <c r="DC43" s="43"/>
      <c r="DD43" s="41"/>
      <c r="DE43" s="40"/>
      <c r="DF43" s="40"/>
      <c r="DG43" s="40"/>
      <c r="DH43" s="40"/>
      <c r="DI43" s="40"/>
      <c r="DJ43" s="41"/>
      <c r="DK43" s="42"/>
      <c r="DL43" s="43">
        <f t="shared" si="21"/>
        <v>0</v>
      </c>
      <c r="DM43" s="41"/>
      <c r="DN43" s="42"/>
      <c r="DO43" s="43"/>
      <c r="DP43" s="41"/>
      <c r="DQ43" s="40"/>
      <c r="DR43" s="41"/>
      <c r="DS43" s="40"/>
      <c r="DT43" s="41"/>
      <c r="DU43" s="40"/>
      <c r="DV43" s="41"/>
      <c r="DW43" s="42"/>
      <c r="DX43" s="43">
        <f>DZ43+EB43+ED43+EF43</f>
        <v>0</v>
      </c>
      <c r="DY43" s="41"/>
      <c r="DZ43" s="40"/>
      <c r="EA43" s="41"/>
      <c r="EB43" s="40"/>
      <c r="EC43" s="41"/>
      <c r="ED43" s="40"/>
      <c r="EE43" s="41"/>
      <c r="EF43" s="42"/>
      <c r="EG43" s="43"/>
      <c r="EH43" s="41"/>
      <c r="EI43" s="40"/>
      <c r="EJ43" s="41"/>
      <c r="EK43" s="40"/>
      <c r="EL43" s="41"/>
      <c r="EM43" s="40"/>
      <c r="EN43" s="35"/>
      <c r="EO43" s="35"/>
      <c r="EP43" s="86"/>
      <c r="EQ43" s="87"/>
      <c r="ER43" s="41"/>
      <c r="ES43" s="42"/>
      <c r="ET43" s="43">
        <f t="shared" si="24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0"/>
      <c r="FG43" s="132"/>
      <c r="FH43" s="132"/>
      <c r="FI43" s="39"/>
      <c r="FJ43" s="42"/>
      <c r="FK43" s="43">
        <f t="shared" si="5"/>
        <v>0</v>
      </c>
      <c r="FL43" s="41"/>
      <c r="FM43" s="42"/>
      <c r="FN43" s="43"/>
      <c r="FO43" s="41"/>
      <c r="FP43" s="42"/>
      <c r="FQ43" s="43">
        <f t="shared" si="22"/>
        <v>0</v>
      </c>
      <c r="FR43" s="41"/>
      <c r="FS43" s="42"/>
      <c r="FT43" s="43">
        <f t="shared" si="23"/>
        <v>0</v>
      </c>
      <c r="FU43" s="41"/>
      <c r="FV43" s="42"/>
      <c r="FW43" s="43">
        <f t="shared" si="15"/>
        <v>0</v>
      </c>
      <c r="FX43" s="41"/>
      <c r="FY43" s="40"/>
      <c r="FZ43" s="41"/>
      <c r="GA43" s="42"/>
      <c r="GB43" s="43"/>
      <c r="GC43" s="41"/>
      <c r="GD43" s="53"/>
    </row>
    <row r="44" spans="1:186" s="1" customFormat="1" ht="15" customHeight="1" x14ac:dyDescent="0.3">
      <c r="A44" s="140">
        <v>33</v>
      </c>
      <c r="B44" s="141">
        <v>6975</v>
      </c>
      <c r="C44" s="142" t="s">
        <v>64</v>
      </c>
      <c r="D44" s="143">
        <v>2009</v>
      </c>
      <c r="E44" s="144">
        <f t="shared" si="17"/>
        <v>38.700000000000003</v>
      </c>
      <c r="F44" s="145" t="s">
        <v>184</v>
      </c>
      <c r="G44" s="145"/>
      <c r="H44" s="37" t="s">
        <v>186</v>
      </c>
      <c r="I44" s="37"/>
      <c r="J44" s="38"/>
      <c r="K44" s="33"/>
      <c r="L44" s="34"/>
      <c r="M44" s="41"/>
      <c r="N44" s="42"/>
      <c r="O44" s="146">
        <f t="shared" si="18"/>
        <v>0</v>
      </c>
      <c r="P44" s="39"/>
      <c r="Q44" s="42"/>
      <c r="R44" s="149">
        <f>T44+V44+X44+Z44+AB44</f>
        <v>38.700000000000003</v>
      </c>
      <c r="S44" s="44"/>
      <c r="T44" s="45"/>
      <c r="U44" s="44">
        <v>9</v>
      </c>
      <c r="V44" s="45">
        <f>10*0.9</f>
        <v>9</v>
      </c>
      <c r="W44" s="127"/>
      <c r="X44" s="45"/>
      <c r="Y44" s="74">
        <v>6</v>
      </c>
      <c r="Z44" s="75">
        <f>22*0.9*1.5</f>
        <v>29.700000000000003</v>
      </c>
      <c r="AA44" s="44"/>
      <c r="AB44" s="78"/>
      <c r="AC44" s="150">
        <f t="shared" si="19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151">
        <f t="shared" si="25"/>
        <v>0</v>
      </c>
      <c r="AO44" s="41"/>
      <c r="AP44" s="40"/>
      <c r="AQ44" s="41"/>
      <c r="AR44" s="40"/>
      <c r="AS44" s="41"/>
      <c r="AT44" s="40"/>
      <c r="AU44" s="41"/>
      <c r="AV44" s="42"/>
      <c r="AW44" s="43"/>
      <c r="AX44" s="86"/>
      <c r="AY44" s="87"/>
      <c r="AZ44" s="41"/>
      <c r="BA44" s="40"/>
      <c r="BB44" s="35"/>
      <c r="BC44" s="34"/>
      <c r="BD44" s="86"/>
      <c r="BE44" s="88"/>
      <c r="BF44" s="149">
        <f t="shared" si="13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149">
        <f t="shared" si="16"/>
        <v>0</v>
      </c>
      <c r="BR44" s="41"/>
      <c r="BS44" s="40"/>
      <c r="BT44" s="41"/>
      <c r="BU44" s="40"/>
      <c r="BV44" s="41"/>
      <c r="BW44" s="40"/>
      <c r="BX44" s="41"/>
      <c r="BY44" s="42"/>
      <c r="BZ44" s="149">
        <f t="shared" si="20"/>
        <v>0</v>
      </c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/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41"/>
      <c r="DE44" s="40"/>
      <c r="DF44" s="41"/>
      <c r="DG44" s="40"/>
      <c r="DH44" s="41"/>
      <c r="DI44" s="40"/>
      <c r="DJ44" s="41"/>
      <c r="DK44" s="42"/>
      <c r="DL44" s="149">
        <f t="shared" si="21"/>
        <v>0</v>
      </c>
      <c r="DM44" s="41"/>
      <c r="DN44" s="42"/>
      <c r="DO44" s="43"/>
      <c r="DP44" s="41"/>
      <c r="DQ44" s="40"/>
      <c r="DR44" s="41"/>
      <c r="DS44" s="40"/>
      <c r="DT44" s="41"/>
      <c r="DU44" s="40"/>
      <c r="DV44" s="41"/>
      <c r="DW44" s="42"/>
      <c r="DX44" s="149">
        <f>DZ44+EB44+ED44+EF44</f>
        <v>0</v>
      </c>
      <c r="DY44" s="41"/>
      <c r="DZ44" s="40"/>
      <c r="EA44" s="41"/>
      <c r="EB44" s="40"/>
      <c r="EC44" s="41"/>
      <c r="ED44" s="40"/>
      <c r="EE44" s="41"/>
      <c r="EF44" s="42"/>
      <c r="EG44" s="43"/>
      <c r="EH44" s="35"/>
      <c r="EI44" s="34"/>
      <c r="EJ44" s="41"/>
      <c r="EK44" s="40"/>
      <c r="EL44" s="41"/>
      <c r="EM44" s="40"/>
      <c r="EN44" s="41"/>
      <c r="EO44" s="40"/>
      <c r="EP44" s="86"/>
      <c r="EQ44" s="87"/>
      <c r="ER44" s="41"/>
      <c r="ES44" s="42"/>
      <c r="ET44" s="149">
        <f t="shared" si="24"/>
        <v>0</v>
      </c>
      <c r="EU44" s="41"/>
      <c r="EV44" s="40"/>
      <c r="EW44" s="41"/>
      <c r="EX44" s="40"/>
      <c r="EY44" s="41"/>
      <c r="EZ44" s="40"/>
      <c r="FA44" s="41"/>
      <c r="FB44" s="40"/>
      <c r="FC44" s="41"/>
      <c r="FD44" s="40"/>
      <c r="FE44" s="41"/>
      <c r="FF44" s="40"/>
      <c r="FG44" s="132"/>
      <c r="FH44" s="132"/>
      <c r="FI44" s="39"/>
      <c r="FJ44" s="42"/>
      <c r="FK44" s="149">
        <f t="shared" si="5"/>
        <v>0</v>
      </c>
      <c r="FL44" s="41"/>
      <c r="FM44" s="42"/>
      <c r="FN44" s="43"/>
      <c r="FO44" s="41"/>
      <c r="FP44" s="42"/>
      <c r="FQ44" s="149">
        <f t="shared" si="22"/>
        <v>0</v>
      </c>
      <c r="FR44" s="41"/>
      <c r="FS44" s="42"/>
      <c r="FT44" s="149">
        <f t="shared" si="23"/>
        <v>0</v>
      </c>
      <c r="FU44" s="41"/>
      <c r="FV44" s="42"/>
      <c r="FW44" s="149">
        <f t="shared" si="15"/>
        <v>0</v>
      </c>
      <c r="FX44" s="41"/>
      <c r="FY44" s="40"/>
      <c r="FZ44" s="41"/>
      <c r="GA44" s="42"/>
      <c r="GB44" s="43"/>
      <c r="GC44" s="41"/>
      <c r="GD44" s="42"/>
    </row>
    <row r="45" spans="1:186" s="1" customFormat="1" ht="15" customHeight="1" x14ac:dyDescent="0.3">
      <c r="A45" s="2">
        <v>34</v>
      </c>
      <c r="B45" s="14">
        <v>6092</v>
      </c>
      <c r="C45" s="5" t="s">
        <v>69</v>
      </c>
      <c r="D45" s="15">
        <v>2007</v>
      </c>
      <c r="E45" s="16">
        <f t="shared" si="17"/>
        <v>37</v>
      </c>
      <c r="F45" s="37" t="s">
        <v>156</v>
      </c>
      <c r="G45" s="37"/>
      <c r="H45" s="37" t="s">
        <v>170</v>
      </c>
      <c r="I45" s="37" t="s">
        <v>200</v>
      </c>
      <c r="J45" s="38"/>
      <c r="K45" s="39"/>
      <c r="L45" s="40"/>
      <c r="M45" s="41"/>
      <c r="N45" s="42"/>
      <c r="O45" s="38">
        <f t="shared" si="18"/>
        <v>0</v>
      </c>
      <c r="P45" s="39"/>
      <c r="Q45" s="42"/>
      <c r="R45" s="43">
        <f>T45+V45+X45+Z45+AB45</f>
        <v>9</v>
      </c>
      <c r="S45" s="96"/>
      <c r="T45" s="45"/>
      <c r="U45" s="96"/>
      <c r="V45" s="45"/>
      <c r="W45" s="125"/>
      <c r="X45" s="45"/>
      <c r="Y45" s="96"/>
      <c r="Z45" s="45"/>
      <c r="AA45" s="44">
        <v>9</v>
      </c>
      <c r="AB45" s="78">
        <f>10*0.9</f>
        <v>9</v>
      </c>
      <c r="AC45" s="82">
        <f t="shared" si="19"/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>
        <f t="shared" si="25"/>
        <v>0</v>
      </c>
      <c r="AO45" s="41"/>
      <c r="AP45" s="40"/>
      <c r="AQ45" s="41"/>
      <c r="AR45" s="40"/>
      <c r="AS45" s="41"/>
      <c r="AT45" s="40"/>
      <c r="AU45" s="41"/>
      <c r="AV45" s="42"/>
      <c r="AW45" s="43"/>
      <c r="AX45" s="41"/>
      <c r="AY45" s="40"/>
      <c r="AZ45" s="41"/>
      <c r="BA45" s="40"/>
      <c r="BB45" s="41"/>
      <c r="BC45" s="40"/>
      <c r="BD45" s="41"/>
      <c r="BE45" s="42"/>
      <c r="BF45" s="43">
        <f t="shared" si="13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 t="shared" si="16"/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 t="shared" si="20"/>
        <v>0</v>
      </c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/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41"/>
      <c r="DE45" s="40"/>
      <c r="DF45" s="40"/>
      <c r="DG45" s="40"/>
      <c r="DH45" s="40"/>
      <c r="DI45" s="40"/>
      <c r="DJ45" s="41"/>
      <c r="DK45" s="42"/>
      <c r="DL45" s="43">
        <f t="shared" si="21"/>
        <v>0</v>
      </c>
      <c r="DM45" s="41"/>
      <c r="DN45" s="42"/>
      <c r="DO45" s="43"/>
      <c r="DP45" s="41"/>
      <c r="DQ45" s="40"/>
      <c r="DR45" s="41"/>
      <c r="DS45" s="40"/>
      <c r="DT45" s="41"/>
      <c r="DU45" s="40"/>
      <c r="DV45" s="41"/>
      <c r="DW45" s="42"/>
      <c r="DX45" s="43">
        <f>DZ45+EB45+ED45+EF45</f>
        <v>0</v>
      </c>
      <c r="DY45" s="41"/>
      <c r="DZ45" s="40"/>
      <c r="EA45" s="41"/>
      <c r="EB45" s="40"/>
      <c r="EC45" s="41"/>
      <c r="ED45" s="40"/>
      <c r="EE45" s="41"/>
      <c r="EF45" s="42"/>
      <c r="EG45" s="43"/>
      <c r="EH45" s="41"/>
      <c r="EI45" s="40"/>
      <c r="EJ45" s="41"/>
      <c r="EK45" s="40"/>
      <c r="EL45" s="41"/>
      <c r="EM45" s="40"/>
      <c r="EN45" s="41"/>
      <c r="EO45" s="40"/>
      <c r="EP45" s="41"/>
      <c r="EQ45" s="40"/>
      <c r="ER45" s="41"/>
      <c r="ES45" s="42"/>
      <c r="ET45" s="43">
        <f t="shared" si="24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2"/>
      <c r="FH45" s="132"/>
      <c r="FI45" s="39"/>
      <c r="FJ45" s="42"/>
      <c r="FK45" s="43">
        <f t="shared" si="5"/>
        <v>28</v>
      </c>
      <c r="FL45" s="41">
        <v>5</v>
      </c>
      <c r="FM45" s="42">
        <f>35*0.8</f>
        <v>28</v>
      </c>
      <c r="FN45" s="43"/>
      <c r="FO45" s="41"/>
      <c r="FP45" s="42"/>
      <c r="FQ45" s="43">
        <f t="shared" si="22"/>
        <v>0</v>
      </c>
      <c r="FR45" s="41"/>
      <c r="FS45" s="42"/>
      <c r="FT45" s="43">
        <f t="shared" si="23"/>
        <v>0</v>
      </c>
      <c r="FU45" s="41"/>
      <c r="FV45" s="42"/>
      <c r="FW45" s="43">
        <f t="shared" si="15"/>
        <v>0</v>
      </c>
      <c r="FX45" s="41"/>
      <c r="FY45" s="40"/>
      <c r="FZ45" s="41"/>
      <c r="GA45" s="42"/>
      <c r="GB45" s="43"/>
      <c r="GC45" s="41"/>
      <c r="GD45" s="42"/>
    </row>
    <row r="46" spans="1:186" s="1" customFormat="1" ht="15" customHeight="1" x14ac:dyDescent="0.3">
      <c r="A46" s="140">
        <v>35</v>
      </c>
      <c r="B46" s="141">
        <v>5964</v>
      </c>
      <c r="C46" s="142" t="s">
        <v>37</v>
      </c>
      <c r="D46" s="143">
        <v>2006</v>
      </c>
      <c r="E46" s="144">
        <f t="shared" si="17"/>
        <v>36</v>
      </c>
      <c r="F46" s="145" t="s">
        <v>158</v>
      </c>
      <c r="G46" s="145"/>
      <c r="H46" s="37" t="s">
        <v>331</v>
      </c>
      <c r="I46" s="37" t="s">
        <v>332</v>
      </c>
      <c r="J46" s="38"/>
      <c r="K46" s="39"/>
      <c r="L46" s="40"/>
      <c r="M46" s="41"/>
      <c r="N46" s="42"/>
      <c r="O46" s="146">
        <f t="shared" si="18"/>
        <v>0</v>
      </c>
      <c r="P46" s="39"/>
      <c r="Q46" s="42"/>
      <c r="R46" s="149">
        <f>T46+V46+X46+Z46+AB46</f>
        <v>0</v>
      </c>
      <c r="S46" s="44"/>
      <c r="T46" s="45"/>
      <c r="U46" s="44"/>
      <c r="V46" s="45"/>
      <c r="W46" s="125"/>
      <c r="X46" s="45"/>
      <c r="Y46" s="44"/>
      <c r="Z46" s="45"/>
      <c r="AA46" s="44"/>
      <c r="AB46" s="78"/>
      <c r="AC46" s="150">
        <f t="shared" si="19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151">
        <f t="shared" si="25"/>
        <v>0</v>
      </c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41"/>
      <c r="BE46" s="42"/>
      <c r="BF46" s="149">
        <f t="shared" si="13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149">
        <f t="shared" si="16"/>
        <v>0</v>
      </c>
      <c r="BR46" s="41"/>
      <c r="BS46" s="40"/>
      <c r="BT46" s="41"/>
      <c r="BU46" s="40"/>
      <c r="BV46" s="41"/>
      <c r="BW46" s="40"/>
      <c r="BX46" s="41"/>
      <c r="BY46" s="42"/>
      <c r="BZ46" s="149">
        <f t="shared" si="20"/>
        <v>0</v>
      </c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0"/>
      <c r="DG46" s="40"/>
      <c r="DH46" s="40"/>
      <c r="DI46" s="40"/>
      <c r="DJ46" s="41"/>
      <c r="DK46" s="42"/>
      <c r="DL46" s="149">
        <f t="shared" si="21"/>
        <v>0</v>
      </c>
      <c r="DM46" s="41"/>
      <c r="DN46" s="42"/>
      <c r="DO46" s="43"/>
      <c r="DP46" s="41"/>
      <c r="DQ46" s="40"/>
      <c r="DR46" s="40"/>
      <c r="DS46" s="40"/>
      <c r="DT46" s="40"/>
      <c r="DU46" s="40"/>
      <c r="DV46" s="41"/>
      <c r="DW46" s="42"/>
      <c r="DX46" s="149">
        <f>DZ46+EB46+EF46</f>
        <v>36</v>
      </c>
      <c r="DY46" s="41"/>
      <c r="DZ46" s="40"/>
      <c r="EA46" s="41"/>
      <c r="EB46" s="40"/>
      <c r="EC46" s="35">
        <v>6</v>
      </c>
      <c r="ED46" s="35" t="s">
        <v>110</v>
      </c>
      <c r="EE46" s="41">
        <v>2</v>
      </c>
      <c r="EF46" s="42">
        <f>60*0.6</f>
        <v>36</v>
      </c>
      <c r="EG46" s="43"/>
      <c r="EH46" s="41"/>
      <c r="EI46" s="40"/>
      <c r="EJ46" s="41"/>
      <c r="EK46" s="40"/>
      <c r="EL46" s="41"/>
      <c r="EM46" s="41"/>
      <c r="EN46" s="41"/>
      <c r="EO46" s="41"/>
      <c r="EP46" s="41"/>
      <c r="EQ46" s="41"/>
      <c r="ER46" s="41"/>
      <c r="ES46" s="42"/>
      <c r="ET46" s="149">
        <f t="shared" si="24"/>
        <v>0</v>
      </c>
      <c r="EU46" s="41"/>
      <c r="EV46" s="40"/>
      <c r="EW46" s="41"/>
      <c r="EX46" s="40"/>
      <c r="EY46" s="41"/>
      <c r="EZ46" s="40"/>
      <c r="FA46" s="41"/>
      <c r="FB46" s="41"/>
      <c r="FC46" s="41"/>
      <c r="FD46" s="41"/>
      <c r="FE46" s="41"/>
      <c r="FF46" s="40"/>
      <c r="FG46" s="132"/>
      <c r="FH46" s="132"/>
      <c r="FI46" s="39"/>
      <c r="FJ46" s="42"/>
      <c r="FK46" s="149">
        <f t="shared" si="5"/>
        <v>0</v>
      </c>
      <c r="FL46" s="41"/>
      <c r="FM46" s="42"/>
      <c r="FN46" s="43"/>
      <c r="FO46" s="41"/>
      <c r="FP46" s="42"/>
      <c r="FQ46" s="149">
        <f t="shared" si="22"/>
        <v>0</v>
      </c>
      <c r="FR46" s="41"/>
      <c r="FS46" s="42"/>
      <c r="FT46" s="149">
        <f t="shared" si="23"/>
        <v>0</v>
      </c>
      <c r="FU46" s="41"/>
      <c r="FV46" s="42"/>
      <c r="FW46" s="149">
        <f t="shared" si="15"/>
        <v>0</v>
      </c>
      <c r="FX46" s="41"/>
      <c r="FY46" s="40"/>
      <c r="FZ46" s="41"/>
      <c r="GA46" s="42"/>
      <c r="GB46" s="43"/>
      <c r="GC46" s="41"/>
      <c r="GD46" s="42"/>
    </row>
    <row r="47" spans="1:186" s="1" customFormat="1" ht="15" customHeight="1" x14ac:dyDescent="0.3">
      <c r="A47" s="2">
        <v>36</v>
      </c>
      <c r="B47" s="14">
        <v>5923</v>
      </c>
      <c r="C47" s="5" t="s">
        <v>29</v>
      </c>
      <c r="D47" s="15">
        <v>2007</v>
      </c>
      <c r="E47" s="16">
        <f t="shared" si="17"/>
        <v>29.700000000000003</v>
      </c>
      <c r="F47" s="37" t="s">
        <v>184</v>
      </c>
      <c r="G47" s="37"/>
      <c r="H47" s="37" t="s">
        <v>188</v>
      </c>
      <c r="I47" s="37"/>
      <c r="J47" s="38"/>
      <c r="K47" s="39"/>
      <c r="L47" s="40"/>
      <c r="M47" s="35"/>
      <c r="N47" s="36"/>
      <c r="O47" s="38">
        <f t="shared" si="18"/>
        <v>0</v>
      </c>
      <c r="P47" s="39"/>
      <c r="Q47" s="42"/>
      <c r="R47" s="43">
        <f>T47+V47+X47+Z47+AB47</f>
        <v>29.700000000000003</v>
      </c>
      <c r="S47" s="135"/>
      <c r="T47" s="45"/>
      <c r="U47" s="135"/>
      <c r="V47" s="45"/>
      <c r="W47" s="125"/>
      <c r="X47" s="45"/>
      <c r="Y47" s="74">
        <v>6</v>
      </c>
      <c r="Z47" s="75">
        <f>22*0.9*1.5</f>
        <v>29.700000000000003</v>
      </c>
      <c r="AA47" s="44"/>
      <c r="AB47" s="78"/>
      <c r="AC47" s="82">
        <f t="shared" si="19"/>
        <v>0</v>
      </c>
      <c r="AD47" s="44"/>
      <c r="AE47" s="45"/>
      <c r="AF47" s="44"/>
      <c r="AG47" s="45"/>
      <c r="AH47" s="44"/>
      <c r="AI47" s="45"/>
      <c r="AJ47" s="135"/>
      <c r="AK47" s="45"/>
      <c r="AL47" s="44"/>
      <c r="AM47" s="46"/>
      <c r="AN47" s="79">
        <f t="shared" si="25"/>
        <v>0</v>
      </c>
      <c r="AO47" s="41"/>
      <c r="AP47" s="40"/>
      <c r="AQ47" s="41"/>
      <c r="AR47" s="40"/>
      <c r="AS47" s="41"/>
      <c r="AT47" s="40"/>
      <c r="AU47" s="41"/>
      <c r="AV47" s="42"/>
      <c r="AW47" s="43"/>
      <c r="AX47" s="86"/>
      <c r="AY47" s="87"/>
      <c r="AZ47" s="41"/>
      <c r="BA47" s="40"/>
      <c r="BB47" s="41"/>
      <c r="BC47" s="40"/>
      <c r="BD47" s="86"/>
      <c r="BE47" s="88"/>
      <c r="BF47" s="43">
        <f t="shared" si="13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>
        <f t="shared" si="16"/>
        <v>0</v>
      </c>
      <c r="BR47" s="41"/>
      <c r="BS47" s="40"/>
      <c r="BT47" s="41"/>
      <c r="BU47" s="40"/>
      <c r="BV47" s="41"/>
      <c r="BW47" s="40"/>
      <c r="BX47" s="41"/>
      <c r="BY47" s="42"/>
      <c r="BZ47" s="43">
        <f t="shared" si="20"/>
        <v>0</v>
      </c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/>
      <c r="CL47" s="41"/>
      <c r="CM47" s="40"/>
      <c r="CN47" s="41"/>
      <c r="CO47" s="40"/>
      <c r="CP47" s="41"/>
      <c r="CQ47" s="40"/>
      <c r="CR47" s="41"/>
      <c r="CS47" s="42"/>
      <c r="CT47" s="43"/>
      <c r="CU47" s="41"/>
      <c r="CV47" s="40"/>
      <c r="CW47" s="40"/>
      <c r="CX47" s="40"/>
      <c r="CY47" s="40"/>
      <c r="CZ47" s="40"/>
      <c r="DA47" s="41"/>
      <c r="DB47" s="42"/>
      <c r="DC47" s="43"/>
      <c r="DD47" s="41"/>
      <c r="DE47" s="40"/>
      <c r="DF47" s="40"/>
      <c r="DG47" s="40"/>
      <c r="DH47" s="40"/>
      <c r="DI47" s="40"/>
      <c r="DJ47" s="41"/>
      <c r="DK47" s="42"/>
      <c r="DL47" s="43">
        <f t="shared" si="21"/>
        <v>0</v>
      </c>
      <c r="DM47" s="41"/>
      <c r="DN47" s="42"/>
      <c r="DO47" s="43"/>
      <c r="DP47" s="41"/>
      <c r="DQ47" s="40"/>
      <c r="DR47" s="41"/>
      <c r="DS47" s="40"/>
      <c r="DT47" s="41"/>
      <c r="DU47" s="40"/>
      <c r="DV47" s="41"/>
      <c r="DW47" s="42"/>
      <c r="DX47" s="43">
        <f t="shared" ref="DX47:DX55" si="26">DZ47+EB47+ED47+EF47</f>
        <v>0</v>
      </c>
      <c r="DY47" s="41"/>
      <c r="DZ47" s="40"/>
      <c r="EA47" s="41"/>
      <c r="EB47" s="40"/>
      <c r="EC47" s="41"/>
      <c r="ED47" s="40"/>
      <c r="EE47" s="41"/>
      <c r="EF47" s="42"/>
      <c r="EG47" s="43"/>
      <c r="EH47" s="86"/>
      <c r="EI47" s="87"/>
      <c r="EJ47" s="41"/>
      <c r="EK47" s="40"/>
      <c r="EL47" s="41"/>
      <c r="EM47" s="40"/>
      <c r="EN47" s="41"/>
      <c r="EO47" s="40"/>
      <c r="EP47" s="86"/>
      <c r="EQ47" s="87"/>
      <c r="ER47" s="41"/>
      <c r="ES47" s="42"/>
      <c r="ET47" s="43">
        <f t="shared" si="24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40"/>
      <c r="FG47" s="132"/>
      <c r="FH47" s="132"/>
      <c r="FI47" s="39"/>
      <c r="FJ47" s="42"/>
      <c r="FK47" s="43">
        <f t="shared" si="5"/>
        <v>0</v>
      </c>
      <c r="FL47" s="41"/>
      <c r="FM47" s="42"/>
      <c r="FN47" s="43"/>
      <c r="FO47" s="41"/>
      <c r="FP47" s="42"/>
      <c r="FQ47" s="43">
        <f t="shared" si="22"/>
        <v>0</v>
      </c>
      <c r="FR47" s="41"/>
      <c r="FS47" s="42"/>
      <c r="FT47" s="43">
        <f t="shared" si="23"/>
        <v>0</v>
      </c>
      <c r="FU47" s="41"/>
      <c r="FV47" s="42"/>
      <c r="FW47" s="43">
        <f t="shared" si="15"/>
        <v>0</v>
      </c>
      <c r="FX47" s="41"/>
      <c r="FY47" s="40"/>
      <c r="FZ47" s="41"/>
      <c r="GA47" s="42"/>
      <c r="GB47" s="43"/>
      <c r="GC47" s="41"/>
      <c r="GD47" s="42"/>
    </row>
    <row r="48" spans="1:186" s="1" customFormat="1" ht="15" hidden="1" customHeight="1" x14ac:dyDescent="0.3">
      <c r="A48" s="2"/>
      <c r="B48" s="14">
        <v>1695</v>
      </c>
      <c r="C48" s="5" t="s">
        <v>12</v>
      </c>
      <c r="D48" s="15">
        <v>1995</v>
      </c>
      <c r="E48" s="16">
        <f t="shared" si="17"/>
        <v>112</v>
      </c>
      <c r="F48" s="37" t="s">
        <v>153</v>
      </c>
      <c r="G48" s="37"/>
      <c r="H48" s="37" t="s">
        <v>249</v>
      </c>
      <c r="I48" s="37" t="s">
        <v>250</v>
      </c>
      <c r="J48" s="38"/>
      <c r="K48" s="39"/>
      <c r="L48" s="40"/>
      <c r="M48" s="41"/>
      <c r="N48" s="42"/>
      <c r="O48" s="38">
        <f t="shared" si="18"/>
        <v>0</v>
      </c>
      <c r="P48" s="39"/>
      <c r="Q48" s="42"/>
      <c r="R48" s="43">
        <f>T48+V48+X48+Z48+AB48</f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19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 t="shared" si="25"/>
        <v>0</v>
      </c>
      <c r="AO48" s="41"/>
      <c r="AP48" s="40"/>
      <c r="AQ48" s="41"/>
      <c r="AR48" s="40"/>
      <c r="AS48" s="41"/>
      <c r="AT48" s="40"/>
      <c r="AU48" s="41"/>
      <c r="AV48" s="42"/>
      <c r="AW48" s="43"/>
      <c r="AX48" s="41"/>
      <c r="AY48" s="40"/>
      <c r="AZ48" s="41"/>
      <c r="BA48" s="40"/>
      <c r="BB48" s="41"/>
      <c r="BC48" s="40"/>
      <c r="BD48" s="41"/>
      <c r="BE48" s="42"/>
      <c r="BF48" s="43">
        <f t="shared" si="13"/>
        <v>25</v>
      </c>
      <c r="BG48" s="41"/>
      <c r="BH48" s="40"/>
      <c r="BI48" s="41"/>
      <c r="BJ48" s="40"/>
      <c r="BK48" s="41">
        <v>7</v>
      </c>
      <c r="BL48" s="40">
        <f>25</f>
        <v>25</v>
      </c>
      <c r="BM48" s="41"/>
      <c r="BN48" s="40"/>
      <c r="BO48" s="41"/>
      <c r="BP48" s="42"/>
      <c r="BQ48" s="43">
        <f t="shared" si="16"/>
        <v>0</v>
      </c>
      <c r="BR48" s="41"/>
      <c r="BS48" s="40"/>
      <c r="BT48" s="41"/>
      <c r="BU48" s="40"/>
      <c r="BV48" s="41"/>
      <c r="BW48" s="40"/>
      <c r="BX48" s="41"/>
      <c r="BY48" s="42"/>
      <c r="BZ48" s="43">
        <f t="shared" si="20"/>
        <v>0</v>
      </c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/>
      <c r="CL48" s="41"/>
      <c r="CM48" s="40"/>
      <c r="CN48" s="41"/>
      <c r="CO48" s="40"/>
      <c r="CP48" s="41"/>
      <c r="CQ48" s="40"/>
      <c r="CR48" s="41"/>
      <c r="CS48" s="42"/>
      <c r="CT48" s="43"/>
      <c r="CU48" s="41"/>
      <c r="CV48" s="40"/>
      <c r="CW48" s="40"/>
      <c r="CX48" s="40"/>
      <c r="CY48" s="40"/>
      <c r="CZ48" s="40"/>
      <c r="DA48" s="41"/>
      <c r="DB48" s="42"/>
      <c r="DC48" s="43"/>
      <c r="DD48" s="41"/>
      <c r="DE48" s="40"/>
      <c r="DF48" s="40"/>
      <c r="DG48" s="40"/>
      <c r="DH48" s="40"/>
      <c r="DI48" s="40"/>
      <c r="DJ48" s="41"/>
      <c r="DK48" s="42"/>
      <c r="DL48" s="43">
        <f t="shared" si="21"/>
        <v>0</v>
      </c>
      <c r="DM48" s="41"/>
      <c r="DN48" s="42"/>
      <c r="DO48" s="43"/>
      <c r="DP48" s="41"/>
      <c r="DQ48" s="40"/>
      <c r="DR48" s="40"/>
      <c r="DS48" s="40"/>
      <c r="DT48" s="40"/>
      <c r="DU48" s="40"/>
      <c r="DV48" s="41"/>
      <c r="DW48" s="42"/>
      <c r="DX48" s="43">
        <f t="shared" si="26"/>
        <v>0</v>
      </c>
      <c r="DY48" s="41"/>
      <c r="DZ48" s="40"/>
      <c r="EA48" s="40"/>
      <c r="EB48" s="40"/>
      <c r="EC48" s="40"/>
      <c r="ED48" s="40"/>
      <c r="EE48" s="41"/>
      <c r="EF48" s="42"/>
      <c r="EG48" s="43"/>
      <c r="EH48" s="41"/>
      <c r="EI48" s="40"/>
      <c r="EJ48" s="40"/>
      <c r="EK48" s="40"/>
      <c r="EL48" s="40"/>
      <c r="EM48" s="40"/>
      <c r="EN48" s="41"/>
      <c r="EO48" s="40"/>
      <c r="EP48" s="41"/>
      <c r="EQ48" s="40"/>
      <c r="ER48" s="41"/>
      <c r="ES48" s="42"/>
      <c r="ET48" s="43">
        <f t="shared" si="24"/>
        <v>39</v>
      </c>
      <c r="EU48" s="41"/>
      <c r="EV48" s="40"/>
      <c r="EW48" s="41"/>
      <c r="EX48" s="40"/>
      <c r="EY48" s="41">
        <v>6</v>
      </c>
      <c r="EZ48" s="40">
        <f>30*1.3</f>
        <v>39</v>
      </c>
      <c r="FA48" s="40"/>
      <c r="FB48" s="40"/>
      <c r="FC48" s="41"/>
      <c r="FD48" s="40"/>
      <c r="FE48" s="41"/>
      <c r="FF48" s="40"/>
      <c r="FG48" s="132"/>
      <c r="FH48" s="132"/>
      <c r="FI48" s="39"/>
      <c r="FJ48" s="42"/>
      <c r="FK48" s="43">
        <f t="shared" si="5"/>
        <v>48</v>
      </c>
      <c r="FL48" s="41">
        <v>3</v>
      </c>
      <c r="FM48" s="42">
        <f>60*0.8</f>
        <v>48</v>
      </c>
      <c r="FN48" s="43"/>
      <c r="FO48" s="41"/>
      <c r="FP48" s="42"/>
      <c r="FQ48" s="43">
        <f t="shared" si="22"/>
        <v>0</v>
      </c>
      <c r="FR48" s="41"/>
      <c r="FS48" s="42"/>
      <c r="FT48" s="43">
        <f t="shared" si="23"/>
        <v>0</v>
      </c>
      <c r="FU48" s="41"/>
      <c r="FV48" s="42"/>
      <c r="FW48" s="43">
        <f t="shared" si="15"/>
        <v>0</v>
      </c>
      <c r="FX48" s="41"/>
      <c r="FY48" s="40"/>
      <c r="FZ48" s="41"/>
      <c r="GA48" s="42"/>
      <c r="GB48" s="43"/>
      <c r="GC48" s="41"/>
      <c r="GD48" s="42"/>
    </row>
    <row r="49" spans="1:186" s="1" customFormat="1" ht="15" customHeight="1" x14ac:dyDescent="0.3">
      <c r="A49" s="140">
        <v>37</v>
      </c>
      <c r="B49" s="141">
        <v>7162</v>
      </c>
      <c r="C49" s="142" t="s">
        <v>60</v>
      </c>
      <c r="D49" s="143">
        <v>2007</v>
      </c>
      <c r="E49" s="144">
        <f t="shared" si="17"/>
        <v>26</v>
      </c>
      <c r="F49" s="145" t="s">
        <v>160</v>
      </c>
      <c r="G49" s="145"/>
      <c r="H49" s="37" t="s">
        <v>171</v>
      </c>
      <c r="I49" s="37" t="s">
        <v>172</v>
      </c>
      <c r="J49" s="38"/>
      <c r="K49" s="39"/>
      <c r="L49" s="40"/>
      <c r="M49" s="41"/>
      <c r="N49" s="42"/>
      <c r="O49" s="146">
        <f t="shared" si="18"/>
        <v>0</v>
      </c>
      <c r="P49" s="39"/>
      <c r="Q49" s="42"/>
      <c r="R49" s="149">
        <f>T49+V49+Z49+AB49</f>
        <v>0</v>
      </c>
      <c r="S49" s="44"/>
      <c r="T49" s="45"/>
      <c r="U49" s="44"/>
      <c r="V49" s="45"/>
      <c r="W49" s="31">
        <v>7</v>
      </c>
      <c r="X49" s="31" t="s">
        <v>110</v>
      </c>
      <c r="Y49" s="44"/>
      <c r="Z49" s="45"/>
      <c r="AA49" s="44"/>
      <c r="AB49" s="78"/>
      <c r="AC49" s="150">
        <f t="shared" si="19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151">
        <f t="shared" si="25"/>
        <v>0</v>
      </c>
      <c r="AO49" s="41"/>
      <c r="AP49" s="40"/>
      <c r="AQ49" s="41"/>
      <c r="AR49" s="40"/>
      <c r="AS49" s="41"/>
      <c r="AT49" s="40"/>
      <c r="AU49" s="41"/>
      <c r="AV49" s="42"/>
      <c r="AW49" s="43"/>
      <c r="AX49" s="41"/>
      <c r="AY49" s="40"/>
      <c r="AZ49" s="41"/>
      <c r="BA49" s="40"/>
      <c r="BB49" s="41"/>
      <c r="BC49" s="40"/>
      <c r="BD49" s="86"/>
      <c r="BE49" s="88"/>
      <c r="BF49" s="149">
        <f t="shared" si="13"/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149">
        <f t="shared" si="16"/>
        <v>0</v>
      </c>
      <c r="BR49" s="41"/>
      <c r="BS49" s="40"/>
      <c r="BT49" s="41"/>
      <c r="BU49" s="40"/>
      <c r="BV49" s="41"/>
      <c r="BW49" s="40"/>
      <c r="BX49" s="41"/>
      <c r="BY49" s="42"/>
      <c r="BZ49" s="149">
        <f t="shared" si="20"/>
        <v>0</v>
      </c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/>
      <c r="CL49" s="41"/>
      <c r="CM49" s="40"/>
      <c r="CN49" s="41"/>
      <c r="CO49" s="40"/>
      <c r="CP49" s="41"/>
      <c r="CQ49" s="40"/>
      <c r="CR49" s="41"/>
      <c r="CS49" s="42"/>
      <c r="CT49" s="43"/>
      <c r="CU49" s="41"/>
      <c r="CV49" s="40"/>
      <c r="CW49" s="40"/>
      <c r="CX49" s="40"/>
      <c r="CY49" s="40"/>
      <c r="CZ49" s="40"/>
      <c r="DA49" s="41"/>
      <c r="DB49" s="42"/>
      <c r="DC49" s="43"/>
      <c r="DD49" s="41"/>
      <c r="DE49" s="40"/>
      <c r="DF49" s="40"/>
      <c r="DG49" s="40"/>
      <c r="DH49" s="40"/>
      <c r="DI49" s="40"/>
      <c r="DJ49" s="41"/>
      <c r="DK49" s="42"/>
      <c r="DL49" s="149">
        <f t="shared" si="21"/>
        <v>0</v>
      </c>
      <c r="DM49" s="41"/>
      <c r="DN49" s="42"/>
      <c r="DO49" s="43"/>
      <c r="DP49" s="41"/>
      <c r="DQ49" s="40"/>
      <c r="DR49" s="41"/>
      <c r="DS49" s="40"/>
      <c r="DT49" s="41"/>
      <c r="DU49" s="40"/>
      <c r="DV49" s="41"/>
      <c r="DW49" s="42"/>
      <c r="DX49" s="149">
        <f t="shared" si="26"/>
        <v>0</v>
      </c>
      <c r="DY49" s="41"/>
      <c r="DZ49" s="40"/>
      <c r="EA49" s="41"/>
      <c r="EB49" s="40"/>
      <c r="EC49" s="41"/>
      <c r="ED49" s="40"/>
      <c r="EE49" s="41"/>
      <c r="EF49" s="42"/>
      <c r="EG49" s="43"/>
      <c r="EH49" s="86"/>
      <c r="EI49" s="87"/>
      <c r="EJ49" s="41"/>
      <c r="EK49" s="40"/>
      <c r="EL49" s="41"/>
      <c r="EM49" s="40"/>
      <c r="EN49" s="41"/>
      <c r="EO49" s="40"/>
      <c r="EP49" s="86"/>
      <c r="EQ49" s="87"/>
      <c r="ER49" s="41"/>
      <c r="ES49" s="42"/>
      <c r="ET49" s="149">
        <f t="shared" si="24"/>
        <v>26</v>
      </c>
      <c r="EU49" s="41"/>
      <c r="EV49" s="40"/>
      <c r="EW49" s="41"/>
      <c r="EX49" s="40"/>
      <c r="EY49" s="41">
        <v>8</v>
      </c>
      <c r="EZ49" s="40">
        <f>20*1.3</f>
        <v>26</v>
      </c>
      <c r="FA49" s="41"/>
      <c r="FB49" s="40"/>
      <c r="FC49" s="41"/>
      <c r="FD49" s="40"/>
      <c r="FE49" s="41"/>
      <c r="FF49" s="40"/>
      <c r="FG49" s="132"/>
      <c r="FH49" s="132"/>
      <c r="FI49" s="39"/>
      <c r="FJ49" s="42"/>
      <c r="FK49" s="149">
        <f t="shared" si="5"/>
        <v>0</v>
      </c>
      <c r="FL49" s="41"/>
      <c r="FM49" s="42"/>
      <c r="FN49" s="43"/>
      <c r="FO49" s="41"/>
      <c r="FP49" s="42"/>
      <c r="FQ49" s="149">
        <f t="shared" si="22"/>
        <v>0</v>
      </c>
      <c r="FR49" s="41"/>
      <c r="FS49" s="42"/>
      <c r="FT49" s="149">
        <f t="shared" si="23"/>
        <v>0</v>
      </c>
      <c r="FU49" s="41"/>
      <c r="FV49" s="42"/>
      <c r="FW49" s="149">
        <f t="shared" si="15"/>
        <v>0</v>
      </c>
      <c r="FX49" s="41"/>
      <c r="FY49" s="40"/>
      <c r="FZ49" s="41"/>
      <c r="GA49" s="42"/>
      <c r="GB49" s="43"/>
      <c r="GC49" s="41"/>
      <c r="GD49" s="53"/>
    </row>
    <row r="50" spans="1:186" s="1" customFormat="1" ht="15" customHeight="1" x14ac:dyDescent="0.3">
      <c r="A50" s="2">
        <v>38</v>
      </c>
      <c r="B50" s="14">
        <v>5620</v>
      </c>
      <c r="C50" s="5" t="s">
        <v>38</v>
      </c>
      <c r="D50" s="15">
        <v>2007</v>
      </c>
      <c r="E50" s="16">
        <f t="shared" si="17"/>
        <v>24</v>
      </c>
      <c r="F50" s="37" t="s">
        <v>153</v>
      </c>
      <c r="G50" s="37"/>
      <c r="H50" s="37" t="s">
        <v>191</v>
      </c>
      <c r="I50" s="37" t="s">
        <v>192</v>
      </c>
      <c r="J50" s="38"/>
      <c r="K50" s="39"/>
      <c r="L50" s="40"/>
      <c r="M50" s="35"/>
      <c r="N50" s="36"/>
      <c r="O50" s="38">
        <f t="shared" si="18"/>
        <v>0</v>
      </c>
      <c r="P50" s="39"/>
      <c r="Q50" s="42"/>
      <c r="R50" s="43">
        <f t="shared" ref="R50:R81" si="27">T50+V50+X50+Z50+AB50</f>
        <v>0</v>
      </c>
      <c r="S50" s="120"/>
      <c r="T50" s="45"/>
      <c r="U50" s="120"/>
      <c r="V50" s="45"/>
      <c r="W50" s="127"/>
      <c r="X50" s="45"/>
      <c r="Y50" s="120"/>
      <c r="Z50" s="45"/>
      <c r="AA50" s="120"/>
      <c r="AB50" s="78"/>
      <c r="AC50" s="82">
        <f t="shared" si="19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>
        <f t="shared" si="25"/>
        <v>0</v>
      </c>
      <c r="AO50" s="41"/>
      <c r="AP50" s="40"/>
      <c r="AQ50" s="41"/>
      <c r="AR50" s="40"/>
      <c r="AS50" s="41"/>
      <c r="AT50" s="40"/>
      <c r="AU50" s="41"/>
      <c r="AV50" s="42"/>
      <c r="AW50" s="43"/>
      <c r="AX50" s="86"/>
      <c r="AY50" s="87"/>
      <c r="AZ50" s="41"/>
      <c r="BA50" s="40"/>
      <c r="BB50" s="35"/>
      <c r="BC50" s="34"/>
      <c r="BD50" s="86"/>
      <c r="BE50" s="88"/>
      <c r="BF50" s="43">
        <f t="shared" si="13"/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>
        <f>BS50+BU50</f>
        <v>24</v>
      </c>
      <c r="BR50" s="41"/>
      <c r="BS50" s="40"/>
      <c r="BT50" s="41">
        <v>6</v>
      </c>
      <c r="BU50" s="40">
        <f>30*0.8</f>
        <v>24</v>
      </c>
      <c r="BV50" s="35">
        <v>6</v>
      </c>
      <c r="BW50" s="34">
        <f>22*0.8</f>
        <v>17.600000000000001</v>
      </c>
      <c r="BX50" s="99">
        <v>8</v>
      </c>
      <c r="BY50" s="100" t="s">
        <v>110</v>
      </c>
      <c r="BZ50" s="43">
        <f t="shared" si="20"/>
        <v>0</v>
      </c>
      <c r="CA50" s="106"/>
      <c r="CB50" s="102"/>
      <c r="CC50" s="41"/>
      <c r="CD50" s="40"/>
      <c r="CE50" s="41"/>
      <c r="CF50" s="40"/>
      <c r="CG50" s="41"/>
      <c r="CH50" s="40"/>
      <c r="CI50" s="90"/>
      <c r="CJ50" s="98"/>
      <c r="CK50" s="43"/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41"/>
      <c r="DE50" s="40"/>
      <c r="DF50" s="40"/>
      <c r="DG50" s="40"/>
      <c r="DH50" s="40"/>
      <c r="DI50" s="40"/>
      <c r="DJ50" s="41"/>
      <c r="DK50" s="42"/>
      <c r="DL50" s="43">
        <f t="shared" si="21"/>
        <v>0</v>
      </c>
      <c r="DM50" s="41"/>
      <c r="DN50" s="42"/>
      <c r="DO50" s="43"/>
      <c r="DP50" s="41"/>
      <c r="DQ50" s="40"/>
      <c r="DR50" s="41"/>
      <c r="DS50" s="40"/>
      <c r="DT50" s="41"/>
      <c r="DU50" s="40"/>
      <c r="DV50" s="41"/>
      <c r="DW50" s="42"/>
      <c r="DX50" s="43">
        <f t="shared" si="26"/>
        <v>0</v>
      </c>
      <c r="DY50" s="41"/>
      <c r="DZ50" s="40"/>
      <c r="EA50" s="41"/>
      <c r="EB50" s="40"/>
      <c r="EC50" s="41"/>
      <c r="ED50" s="40"/>
      <c r="EE50" s="41"/>
      <c r="EF50" s="42"/>
      <c r="EG50" s="43"/>
      <c r="EH50" s="41"/>
      <c r="EI50" s="40"/>
      <c r="EJ50" s="41"/>
      <c r="EK50" s="40"/>
      <c r="EL50" s="41"/>
      <c r="EM50" s="40"/>
      <c r="EN50" s="41"/>
      <c r="EO50" s="40"/>
      <c r="EP50" s="86"/>
      <c r="EQ50" s="87"/>
      <c r="ER50" s="35"/>
      <c r="ES50" s="36"/>
      <c r="ET50" s="43">
        <f t="shared" si="24"/>
        <v>0</v>
      </c>
      <c r="EU50" s="41"/>
      <c r="EV50" s="40"/>
      <c r="EW50" s="41"/>
      <c r="EX50" s="40"/>
      <c r="EY50" s="41"/>
      <c r="EZ50" s="40"/>
      <c r="FA50" s="41"/>
      <c r="FB50" s="40"/>
      <c r="FC50" s="41"/>
      <c r="FD50" s="40"/>
      <c r="FE50" s="41"/>
      <c r="FF50" s="40"/>
      <c r="FG50" s="132"/>
      <c r="FH50" s="132"/>
      <c r="FI50" s="39"/>
      <c r="FJ50" s="42"/>
      <c r="FK50" s="43">
        <f t="shared" si="5"/>
        <v>0</v>
      </c>
      <c r="FL50" s="41"/>
      <c r="FM50" s="42"/>
      <c r="FN50" s="43"/>
      <c r="FO50" s="41"/>
      <c r="FP50" s="42"/>
      <c r="FQ50" s="43">
        <f t="shared" si="22"/>
        <v>0</v>
      </c>
      <c r="FR50" s="41"/>
      <c r="FS50" s="42"/>
      <c r="FT50" s="43">
        <f t="shared" si="23"/>
        <v>0</v>
      </c>
      <c r="FU50" s="41"/>
      <c r="FV50" s="42"/>
      <c r="FW50" s="43">
        <f t="shared" si="15"/>
        <v>0</v>
      </c>
      <c r="FX50" s="41"/>
      <c r="FY50" s="40"/>
      <c r="FZ50" s="41"/>
      <c r="GA50" s="42"/>
      <c r="GB50" s="43"/>
      <c r="GC50" s="41"/>
      <c r="GD50" s="42"/>
    </row>
    <row r="51" spans="1:186" s="1" customFormat="1" ht="15" customHeight="1" x14ac:dyDescent="0.3">
      <c r="A51" s="140">
        <v>39</v>
      </c>
      <c r="B51" s="141">
        <v>7324</v>
      </c>
      <c r="C51" s="142" t="s">
        <v>88</v>
      </c>
      <c r="D51" s="143">
        <v>2009</v>
      </c>
      <c r="E51" s="144">
        <f t="shared" si="17"/>
        <v>21</v>
      </c>
      <c r="F51" s="145" t="s">
        <v>173</v>
      </c>
      <c r="G51" s="145"/>
      <c r="H51" s="37" t="s">
        <v>224</v>
      </c>
      <c r="I51" s="37"/>
      <c r="J51" s="38"/>
      <c r="K51" s="39"/>
      <c r="L51" s="40"/>
      <c r="M51" s="41"/>
      <c r="N51" s="42"/>
      <c r="O51" s="146">
        <f t="shared" si="18"/>
        <v>0</v>
      </c>
      <c r="P51" s="39"/>
      <c r="Q51" s="42"/>
      <c r="R51" s="149">
        <f t="shared" si="27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150">
        <f t="shared" si="19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151">
        <f t="shared" si="25"/>
        <v>0</v>
      </c>
      <c r="AO51" s="41"/>
      <c r="AP51" s="40"/>
      <c r="AQ51" s="41"/>
      <c r="AR51" s="40"/>
      <c r="AS51" s="41"/>
      <c r="AT51" s="40"/>
      <c r="AU51" s="41"/>
      <c r="AV51" s="42"/>
      <c r="AW51" s="43"/>
      <c r="AX51" s="86"/>
      <c r="AY51" s="87"/>
      <c r="AZ51" s="41"/>
      <c r="BA51" s="40"/>
      <c r="BB51" s="41"/>
      <c r="BC51" s="40"/>
      <c r="BD51" s="41"/>
      <c r="BE51" s="42"/>
      <c r="BF51" s="149">
        <f t="shared" si="13"/>
        <v>0</v>
      </c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149">
        <f t="shared" ref="BQ51:BQ58" si="28">BS51+BU51+BW51+BY51</f>
        <v>0</v>
      </c>
      <c r="BR51" s="41"/>
      <c r="BS51" s="40"/>
      <c r="BT51" s="41"/>
      <c r="BU51" s="40"/>
      <c r="BV51" s="41"/>
      <c r="BW51" s="40"/>
      <c r="BX51" s="41"/>
      <c r="BY51" s="42"/>
      <c r="BZ51" s="149">
        <f t="shared" si="20"/>
        <v>0</v>
      </c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/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86"/>
      <c r="DE51" s="87"/>
      <c r="DF51" s="41"/>
      <c r="DG51" s="40"/>
      <c r="DH51" s="41"/>
      <c r="DI51" s="40"/>
      <c r="DJ51" s="86"/>
      <c r="DK51" s="88"/>
      <c r="DL51" s="149">
        <f t="shared" si="21"/>
        <v>0</v>
      </c>
      <c r="DM51" s="41"/>
      <c r="DN51" s="42"/>
      <c r="DO51" s="43"/>
      <c r="DP51" s="41"/>
      <c r="DQ51" s="40"/>
      <c r="DR51" s="35"/>
      <c r="DS51" s="34"/>
      <c r="DT51" s="41"/>
      <c r="DU51" s="40"/>
      <c r="DV51" s="41"/>
      <c r="DW51" s="42"/>
      <c r="DX51" s="149">
        <f t="shared" si="26"/>
        <v>0</v>
      </c>
      <c r="DY51" s="41"/>
      <c r="DZ51" s="40"/>
      <c r="EA51" s="41"/>
      <c r="EB51" s="40"/>
      <c r="EC51" s="41"/>
      <c r="ED51" s="40"/>
      <c r="EE51" s="41"/>
      <c r="EF51" s="42"/>
      <c r="EG51" s="43"/>
      <c r="EH51" s="86"/>
      <c r="EI51" s="87"/>
      <c r="EJ51" s="41"/>
      <c r="EK51" s="40"/>
      <c r="EL51" s="41"/>
      <c r="EM51" s="40"/>
      <c r="EN51" s="41"/>
      <c r="EO51" s="40"/>
      <c r="EP51" s="41"/>
      <c r="EQ51" s="40"/>
      <c r="ER51" s="41"/>
      <c r="ES51" s="42"/>
      <c r="ET51" s="149">
        <f t="shared" si="24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2"/>
      <c r="FH51" s="132"/>
      <c r="FI51" s="39"/>
      <c r="FJ51" s="42"/>
      <c r="FK51" s="149">
        <f t="shared" si="5"/>
        <v>0</v>
      </c>
      <c r="FL51" s="41"/>
      <c r="FM51" s="42"/>
      <c r="FN51" s="43"/>
      <c r="FO51" s="41"/>
      <c r="FP51" s="42"/>
      <c r="FQ51" s="149">
        <f t="shared" si="22"/>
        <v>0</v>
      </c>
      <c r="FR51" s="41"/>
      <c r="FS51" s="42"/>
      <c r="FT51" s="149">
        <f t="shared" si="23"/>
        <v>0</v>
      </c>
      <c r="FU51" s="41"/>
      <c r="FV51" s="42"/>
      <c r="FW51" s="149">
        <f t="shared" si="15"/>
        <v>21</v>
      </c>
      <c r="FX51" s="41">
        <v>6</v>
      </c>
      <c r="FY51" s="40">
        <f>30*0.7</f>
        <v>21</v>
      </c>
      <c r="FZ51" s="41"/>
      <c r="GA51" s="42"/>
      <c r="GB51" s="43"/>
      <c r="GC51" s="41"/>
      <c r="GD51" s="97"/>
    </row>
    <row r="52" spans="1:186" s="1" customFormat="1" ht="15" customHeight="1" x14ac:dyDescent="0.3">
      <c r="A52" s="2"/>
      <c r="B52" s="14">
        <v>9153</v>
      </c>
      <c r="C52" s="5" t="s">
        <v>121</v>
      </c>
      <c r="D52" s="15">
        <v>2009</v>
      </c>
      <c r="E52" s="16">
        <f t="shared" si="17"/>
        <v>21</v>
      </c>
      <c r="F52" s="37" t="s">
        <v>156</v>
      </c>
      <c r="G52" s="37"/>
      <c r="H52" s="37" t="s">
        <v>200</v>
      </c>
      <c r="I52" s="37"/>
      <c r="J52" s="38"/>
      <c r="K52" s="39"/>
      <c r="L52" s="40"/>
      <c r="M52" s="41"/>
      <c r="N52" s="42"/>
      <c r="O52" s="38">
        <f t="shared" si="18"/>
        <v>0</v>
      </c>
      <c r="P52" s="39"/>
      <c r="Q52" s="42"/>
      <c r="R52" s="43">
        <f t="shared" si="27"/>
        <v>0</v>
      </c>
      <c r="S52" s="44"/>
      <c r="T52" s="45"/>
      <c r="U52" s="44"/>
      <c r="V52" s="45"/>
      <c r="W52" s="127"/>
      <c r="X52" s="45"/>
      <c r="Y52" s="44"/>
      <c r="Z52" s="45"/>
      <c r="AA52" s="44"/>
      <c r="AB52" s="78"/>
      <c r="AC52" s="82">
        <f t="shared" si="19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 t="shared" si="25"/>
        <v>0</v>
      </c>
      <c r="AO52" s="41"/>
      <c r="AP52" s="40"/>
      <c r="AQ52" s="41"/>
      <c r="AR52" s="40"/>
      <c r="AS52" s="41"/>
      <c r="AT52" s="40"/>
      <c r="AU52" s="41"/>
      <c r="AV52" s="42"/>
      <c r="AW52" s="43"/>
      <c r="AX52" s="41"/>
      <c r="AY52" s="40"/>
      <c r="AZ52" s="41"/>
      <c r="BA52" s="40"/>
      <c r="BB52" s="41"/>
      <c r="BC52" s="40"/>
      <c r="BD52" s="86"/>
      <c r="BE52" s="88"/>
      <c r="BF52" s="43">
        <f t="shared" si="13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 t="shared" si="28"/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 t="shared" si="20"/>
        <v>0</v>
      </c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/>
      <c r="CL52" s="41"/>
      <c r="CM52" s="40"/>
      <c r="CN52" s="41"/>
      <c r="CO52" s="40"/>
      <c r="CP52" s="41"/>
      <c r="CQ52" s="40"/>
      <c r="CR52" s="41"/>
      <c r="CS52" s="42"/>
      <c r="CT52" s="43"/>
      <c r="CU52" s="41"/>
      <c r="CV52" s="40"/>
      <c r="CW52" s="40"/>
      <c r="CX52" s="40"/>
      <c r="CY52" s="40"/>
      <c r="CZ52" s="40"/>
      <c r="DA52" s="41"/>
      <c r="DB52" s="42"/>
      <c r="DC52" s="43"/>
      <c r="DD52" s="41"/>
      <c r="DE52" s="40"/>
      <c r="DF52" s="41"/>
      <c r="DG52" s="40"/>
      <c r="DH52" s="41"/>
      <c r="DI52" s="40"/>
      <c r="DJ52" s="41"/>
      <c r="DK52" s="42"/>
      <c r="DL52" s="43">
        <f t="shared" si="21"/>
        <v>0</v>
      </c>
      <c r="DM52" s="41"/>
      <c r="DN52" s="42"/>
      <c r="DO52" s="43"/>
      <c r="DP52" s="41"/>
      <c r="DQ52" s="40"/>
      <c r="DR52" s="41"/>
      <c r="DS52" s="40"/>
      <c r="DT52" s="35"/>
      <c r="DU52" s="34"/>
      <c r="DV52" s="41"/>
      <c r="DW52" s="42"/>
      <c r="DX52" s="43">
        <f t="shared" si="26"/>
        <v>0</v>
      </c>
      <c r="DY52" s="41"/>
      <c r="DZ52" s="40"/>
      <c r="EA52" s="41"/>
      <c r="EB52" s="40"/>
      <c r="EC52" s="41"/>
      <c r="ED52" s="40"/>
      <c r="EE52" s="41"/>
      <c r="EF52" s="42"/>
      <c r="EG52" s="43"/>
      <c r="EH52" s="41"/>
      <c r="EI52" s="40"/>
      <c r="EJ52" s="41"/>
      <c r="EK52" s="40"/>
      <c r="EL52" s="41"/>
      <c r="EM52" s="40"/>
      <c r="EN52" s="41"/>
      <c r="EO52" s="40"/>
      <c r="EP52" s="35"/>
      <c r="EQ52" s="35"/>
      <c r="ER52" s="41"/>
      <c r="ES52" s="42"/>
      <c r="ET52" s="43">
        <f t="shared" si="24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2"/>
      <c r="FH52" s="132"/>
      <c r="FI52" s="39"/>
      <c r="FJ52" s="42"/>
      <c r="FK52" s="43">
        <f t="shared" si="5"/>
        <v>0</v>
      </c>
      <c r="FL52" s="41"/>
      <c r="FM52" s="42"/>
      <c r="FN52" s="43"/>
      <c r="FO52" s="41"/>
      <c r="FP52" s="42"/>
      <c r="FQ52" s="43">
        <f t="shared" si="22"/>
        <v>0</v>
      </c>
      <c r="FR52" s="41"/>
      <c r="FS52" s="42"/>
      <c r="FT52" s="43">
        <f t="shared" si="23"/>
        <v>0</v>
      </c>
      <c r="FU52" s="41"/>
      <c r="FV52" s="42"/>
      <c r="FW52" s="43">
        <f t="shared" si="15"/>
        <v>21</v>
      </c>
      <c r="FX52" s="41"/>
      <c r="FY52" s="40"/>
      <c r="FZ52" s="41">
        <v>4</v>
      </c>
      <c r="GA52" s="42">
        <f>30*0.7</f>
        <v>21</v>
      </c>
      <c r="GB52" s="43"/>
      <c r="GC52" s="41"/>
      <c r="GD52" s="42"/>
    </row>
    <row r="53" spans="1:186" s="1" customFormat="1" ht="15" customHeight="1" x14ac:dyDescent="0.3">
      <c r="A53" s="140">
        <v>41</v>
      </c>
      <c r="B53" s="141">
        <v>5919</v>
      </c>
      <c r="C53" s="142" t="s">
        <v>49</v>
      </c>
      <c r="D53" s="143">
        <v>2007</v>
      </c>
      <c r="E53" s="144">
        <f t="shared" si="17"/>
        <v>20.8</v>
      </c>
      <c r="F53" s="145" t="s">
        <v>167</v>
      </c>
      <c r="G53" s="145"/>
      <c r="H53" s="37" t="s">
        <v>218</v>
      </c>
      <c r="I53" s="37"/>
      <c r="J53" s="38"/>
      <c r="K53" s="39"/>
      <c r="L53" s="40"/>
      <c r="M53" s="41"/>
      <c r="N53" s="42"/>
      <c r="O53" s="146">
        <f t="shared" si="18"/>
        <v>0</v>
      </c>
      <c r="P53" s="39"/>
      <c r="Q53" s="42"/>
      <c r="R53" s="149">
        <f t="shared" si="27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150">
        <f t="shared" si="19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151">
        <f t="shared" si="25"/>
        <v>20.8</v>
      </c>
      <c r="AO53" s="41"/>
      <c r="AP53" s="40"/>
      <c r="AQ53" s="41"/>
      <c r="AR53" s="40"/>
      <c r="AS53" s="41">
        <v>5</v>
      </c>
      <c r="AT53" s="40">
        <f>26*0.8</f>
        <v>20.8</v>
      </c>
      <c r="AU53" s="41"/>
      <c r="AV53" s="42"/>
      <c r="AW53" s="43"/>
      <c r="AX53" s="41"/>
      <c r="AY53" s="40"/>
      <c r="AZ53" s="41"/>
      <c r="BA53" s="40"/>
      <c r="BB53" s="41"/>
      <c r="BC53" s="40"/>
      <c r="BD53" s="86"/>
      <c r="BE53" s="88"/>
      <c r="BF53" s="149">
        <f>BH53+BJ53+BL53+BN53</f>
        <v>0</v>
      </c>
      <c r="BG53" s="41"/>
      <c r="BH53" s="40"/>
      <c r="BI53" s="41"/>
      <c r="BJ53" s="40"/>
      <c r="BK53" s="41"/>
      <c r="BL53" s="40"/>
      <c r="BM53" s="41"/>
      <c r="BN53" s="40"/>
      <c r="BO53" s="35">
        <v>7</v>
      </c>
      <c r="BP53" s="89" t="s">
        <v>110</v>
      </c>
      <c r="BQ53" s="149">
        <f t="shared" si="28"/>
        <v>0</v>
      </c>
      <c r="BR53" s="41"/>
      <c r="BS53" s="40"/>
      <c r="BT53" s="41"/>
      <c r="BU53" s="40"/>
      <c r="BV53" s="41"/>
      <c r="BW53" s="40"/>
      <c r="BX53" s="41"/>
      <c r="BY53" s="53"/>
      <c r="BZ53" s="149">
        <f t="shared" si="20"/>
        <v>0</v>
      </c>
      <c r="CA53" s="106"/>
      <c r="CB53" s="102"/>
      <c r="CC53" s="41"/>
      <c r="CD53" s="40"/>
      <c r="CE53" s="41"/>
      <c r="CF53" s="40"/>
      <c r="CG53" s="41"/>
      <c r="CH53" s="40"/>
      <c r="CI53" s="41"/>
      <c r="CJ53" s="53"/>
      <c r="CK53" s="43"/>
      <c r="CL53" s="41"/>
      <c r="CM53" s="40"/>
      <c r="CN53" s="41"/>
      <c r="CO53" s="40"/>
      <c r="CP53" s="41"/>
      <c r="CQ53" s="40"/>
      <c r="CR53" s="41"/>
      <c r="CS53" s="53"/>
      <c r="CT53" s="43"/>
      <c r="CU53" s="41"/>
      <c r="CV53" s="40"/>
      <c r="CW53" s="40"/>
      <c r="CX53" s="40"/>
      <c r="CY53" s="40"/>
      <c r="CZ53" s="40"/>
      <c r="DA53" s="41"/>
      <c r="DB53" s="53"/>
      <c r="DC53" s="43"/>
      <c r="DD53" s="41"/>
      <c r="DE53" s="40"/>
      <c r="DF53" s="40"/>
      <c r="DG53" s="40"/>
      <c r="DH53" s="40"/>
      <c r="DI53" s="40"/>
      <c r="DJ53" s="41"/>
      <c r="DK53" s="53"/>
      <c r="DL53" s="149">
        <f t="shared" si="21"/>
        <v>0</v>
      </c>
      <c r="DM53" s="41"/>
      <c r="DN53" s="53"/>
      <c r="DO53" s="43"/>
      <c r="DP53" s="41"/>
      <c r="DQ53" s="40"/>
      <c r="DR53" s="41"/>
      <c r="DS53" s="40"/>
      <c r="DT53" s="41"/>
      <c r="DU53" s="40"/>
      <c r="DV53" s="41"/>
      <c r="DW53" s="53"/>
      <c r="DX53" s="149">
        <f t="shared" si="26"/>
        <v>0</v>
      </c>
      <c r="DY53" s="41"/>
      <c r="DZ53" s="40"/>
      <c r="EA53" s="41"/>
      <c r="EB53" s="40"/>
      <c r="EC53" s="41"/>
      <c r="ED53" s="40"/>
      <c r="EE53" s="41"/>
      <c r="EF53" s="53"/>
      <c r="EG53" s="43"/>
      <c r="EH53" s="41"/>
      <c r="EI53" s="40"/>
      <c r="EJ53" s="41"/>
      <c r="EK53" s="40"/>
      <c r="EL53" s="41"/>
      <c r="EM53" s="40"/>
      <c r="EN53" s="41"/>
      <c r="EO53" s="40"/>
      <c r="EP53" s="41"/>
      <c r="EQ53" s="40"/>
      <c r="ER53" s="41"/>
      <c r="ES53" s="53"/>
      <c r="ET53" s="149">
        <f t="shared" si="24"/>
        <v>0</v>
      </c>
      <c r="EU53" s="41"/>
      <c r="EV53" s="40"/>
      <c r="EW53" s="41"/>
      <c r="EX53" s="40"/>
      <c r="EY53" s="41"/>
      <c r="EZ53" s="40"/>
      <c r="FA53" s="41"/>
      <c r="FB53" s="40"/>
      <c r="FC53" s="41"/>
      <c r="FD53" s="40"/>
      <c r="FE53" s="41"/>
      <c r="FF53" s="41"/>
      <c r="FG53" s="39"/>
      <c r="FH53" s="39"/>
      <c r="FI53" s="39"/>
      <c r="FJ53" s="53"/>
      <c r="FK53" s="149">
        <v>0</v>
      </c>
      <c r="FL53" s="35">
        <v>8</v>
      </c>
      <c r="FM53" s="89" t="s">
        <v>110</v>
      </c>
      <c r="FN53" s="43"/>
      <c r="FO53" s="41"/>
      <c r="FP53" s="53"/>
      <c r="FQ53" s="149">
        <f t="shared" si="22"/>
        <v>0</v>
      </c>
      <c r="FR53" s="41"/>
      <c r="FS53" s="53"/>
      <c r="FT53" s="149">
        <f t="shared" si="23"/>
        <v>0</v>
      </c>
      <c r="FU53" s="41"/>
      <c r="FV53" s="53"/>
      <c r="FW53" s="149">
        <f t="shared" si="15"/>
        <v>0</v>
      </c>
      <c r="FX53" s="41"/>
      <c r="FY53" s="40"/>
      <c r="FZ53" s="41"/>
      <c r="GA53" s="53"/>
      <c r="GB53" s="43"/>
      <c r="GC53" s="41"/>
      <c r="GD53" s="42"/>
    </row>
    <row r="54" spans="1:186" s="1" customFormat="1" ht="15" hidden="1" customHeight="1" x14ac:dyDescent="0.3">
      <c r="A54" s="2"/>
      <c r="B54" s="14">
        <v>1208</v>
      </c>
      <c r="C54" s="5" t="s">
        <v>257</v>
      </c>
      <c r="D54" s="15">
        <v>2012</v>
      </c>
      <c r="E54" s="16">
        <f t="shared" si="17"/>
        <v>0</v>
      </c>
      <c r="F54" s="37" t="s">
        <v>184</v>
      </c>
      <c r="G54" s="37"/>
      <c r="H54" s="37" t="s">
        <v>186</v>
      </c>
      <c r="I54" s="37"/>
      <c r="J54" s="38"/>
      <c r="K54" s="39"/>
      <c r="L54" s="40"/>
      <c r="M54" s="41"/>
      <c r="N54" s="42"/>
      <c r="O54" s="38">
        <f t="shared" si="18"/>
        <v>0</v>
      </c>
      <c r="P54" s="39"/>
      <c r="Q54" s="42"/>
      <c r="R54" s="43">
        <f t="shared" si="27"/>
        <v>0</v>
      </c>
      <c r="S54" s="127"/>
      <c r="T54" s="45"/>
      <c r="U54" s="127"/>
      <c r="V54" s="45"/>
      <c r="W54" s="127"/>
      <c r="X54" s="45"/>
      <c r="Y54" s="127"/>
      <c r="Z54" s="45"/>
      <c r="AA54" s="127"/>
      <c r="AB54" s="78"/>
      <c r="AC54" s="82">
        <f t="shared" si="19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 t="shared" si="25"/>
        <v>0</v>
      </c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>
        <f t="shared" ref="BF54:BF83" si="29">BH54+BJ54+BL54+BN54+BP54</f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 t="shared" si="28"/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 t="shared" si="20"/>
        <v>0</v>
      </c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86"/>
      <c r="CV54" s="87"/>
      <c r="CW54" s="41"/>
      <c r="CX54" s="40"/>
      <c r="CY54" s="40"/>
      <c r="CZ54" s="40"/>
      <c r="DA54" s="41"/>
      <c r="DB54" s="42"/>
      <c r="DC54" s="43"/>
      <c r="DD54" s="41"/>
      <c r="DE54" s="40"/>
      <c r="DF54" s="40"/>
      <c r="DG54" s="40"/>
      <c r="DH54" s="40"/>
      <c r="DI54" s="40"/>
      <c r="DJ54" s="41"/>
      <c r="DK54" s="42"/>
      <c r="DL54" s="43">
        <f t="shared" si="21"/>
        <v>0</v>
      </c>
      <c r="DM54" s="41"/>
      <c r="DN54" s="42"/>
      <c r="DO54" s="43"/>
      <c r="DP54" s="41"/>
      <c r="DQ54" s="40"/>
      <c r="DR54" s="40"/>
      <c r="DS54" s="40"/>
      <c r="DT54" s="40"/>
      <c r="DU54" s="40"/>
      <c r="DV54" s="41"/>
      <c r="DW54" s="42"/>
      <c r="DX54" s="43">
        <f t="shared" si="26"/>
        <v>0</v>
      </c>
      <c r="DY54" s="41"/>
      <c r="DZ54" s="40"/>
      <c r="EA54" s="40"/>
      <c r="EB54" s="40"/>
      <c r="EC54" s="40"/>
      <c r="ED54" s="40"/>
      <c r="EE54" s="41"/>
      <c r="EF54" s="42"/>
      <c r="EG54" s="43"/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24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2"/>
      <c r="FH54" s="132"/>
      <c r="FI54" s="39"/>
      <c r="FJ54" s="42"/>
      <c r="FK54" s="43">
        <f t="shared" ref="FK54:FK83" si="30">FM54</f>
        <v>0</v>
      </c>
      <c r="FL54" s="41"/>
      <c r="FM54" s="42"/>
      <c r="FN54" s="43"/>
      <c r="FO54" s="41"/>
      <c r="FP54" s="42"/>
      <c r="FQ54" s="43">
        <f t="shared" si="22"/>
        <v>0</v>
      </c>
      <c r="FR54" s="41"/>
      <c r="FS54" s="42"/>
      <c r="FT54" s="43">
        <f t="shared" si="23"/>
        <v>0</v>
      </c>
      <c r="FU54" s="41"/>
      <c r="FV54" s="42"/>
      <c r="FW54" s="43">
        <f t="shared" si="15"/>
        <v>0</v>
      </c>
      <c r="FX54" s="41"/>
      <c r="FY54" s="40"/>
      <c r="FZ54" s="41"/>
      <c r="GA54" s="42"/>
      <c r="GB54" s="43"/>
      <c r="GC54" s="41"/>
      <c r="GD54" s="42"/>
    </row>
    <row r="55" spans="1:186" s="1" customFormat="1" ht="15" customHeight="1" x14ac:dyDescent="0.3">
      <c r="A55" s="2">
        <v>42</v>
      </c>
      <c r="B55" s="14">
        <v>6835</v>
      </c>
      <c r="C55" s="5" t="s">
        <v>319</v>
      </c>
      <c r="D55" s="15">
        <v>2008</v>
      </c>
      <c r="E55" s="16">
        <f t="shared" si="17"/>
        <v>18.2</v>
      </c>
      <c r="F55" s="37" t="s">
        <v>156</v>
      </c>
      <c r="G55" s="37"/>
      <c r="H55" s="37" t="s">
        <v>170</v>
      </c>
      <c r="I55" s="37" t="s">
        <v>296</v>
      </c>
      <c r="J55" s="38"/>
      <c r="K55" s="39"/>
      <c r="L55" s="40"/>
      <c r="M55" s="41"/>
      <c r="N55" s="42"/>
      <c r="O55" s="38">
        <f t="shared" si="18"/>
        <v>0</v>
      </c>
      <c r="P55" s="39"/>
      <c r="Q55" s="42"/>
      <c r="R55" s="43">
        <f t="shared" si="27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19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 t="shared" si="25"/>
        <v>0</v>
      </c>
      <c r="AO55" s="41"/>
      <c r="AP55" s="40"/>
      <c r="AQ55" s="41"/>
      <c r="AR55" s="40"/>
      <c r="AS55" s="41"/>
      <c r="AT55" s="40"/>
      <c r="AU55" s="41"/>
      <c r="AV55" s="42"/>
      <c r="AW55" s="43"/>
      <c r="AX55" s="41"/>
      <c r="AY55" s="40"/>
      <c r="AZ55" s="41"/>
      <c r="BA55" s="40"/>
      <c r="BB55" s="41"/>
      <c r="BC55" s="40"/>
      <c r="BD55" s="41"/>
      <c r="BE55" s="42"/>
      <c r="BF55" s="43">
        <f t="shared" si="29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42"/>
      <c r="BQ55" s="43">
        <f t="shared" si="28"/>
        <v>0</v>
      </c>
      <c r="BR55" s="41"/>
      <c r="BS55" s="40"/>
      <c r="BT55" s="41"/>
      <c r="BU55" s="40"/>
      <c r="BV55" s="41"/>
      <c r="BW55" s="40"/>
      <c r="BX55" s="41"/>
      <c r="BY55" s="42"/>
      <c r="BZ55" s="43">
        <f t="shared" si="20"/>
        <v>0</v>
      </c>
      <c r="CA55" s="106"/>
      <c r="CB55" s="102"/>
      <c r="CC55" s="41"/>
      <c r="CD55" s="40"/>
      <c r="CE55" s="41"/>
      <c r="CF55" s="40"/>
      <c r="CG55" s="41"/>
      <c r="CH55" s="40"/>
      <c r="CI55" s="41"/>
      <c r="CJ55" s="42"/>
      <c r="CK55" s="43"/>
      <c r="CL55" s="41"/>
      <c r="CM55" s="40"/>
      <c r="CN55" s="41"/>
      <c r="CO55" s="40"/>
      <c r="CP55" s="41"/>
      <c r="CQ55" s="40"/>
      <c r="CR55" s="41"/>
      <c r="CS55" s="42"/>
      <c r="CT55" s="43"/>
      <c r="CU55" s="41"/>
      <c r="CV55" s="40"/>
      <c r="CW55" s="40"/>
      <c r="CX55" s="40"/>
      <c r="CY55" s="40"/>
      <c r="CZ55" s="40"/>
      <c r="DA55" s="41"/>
      <c r="DB55" s="42"/>
      <c r="DC55" s="43"/>
      <c r="DD55" s="41"/>
      <c r="DE55" s="40"/>
      <c r="DF55" s="41"/>
      <c r="DG55" s="40"/>
      <c r="DH55" s="41"/>
      <c r="DI55" s="40"/>
      <c r="DJ55" s="41"/>
      <c r="DK55" s="42"/>
      <c r="DL55" s="43">
        <f t="shared" si="21"/>
        <v>0</v>
      </c>
      <c r="DM55" s="41"/>
      <c r="DN55" s="42"/>
      <c r="DO55" s="43"/>
      <c r="DP55" s="41"/>
      <c r="DQ55" s="40"/>
      <c r="DR55" s="41"/>
      <c r="DS55" s="40"/>
      <c r="DT55" s="41"/>
      <c r="DU55" s="40"/>
      <c r="DV55" s="41"/>
      <c r="DW55" s="42"/>
      <c r="DX55" s="43">
        <f t="shared" si="26"/>
        <v>0</v>
      </c>
      <c r="DY55" s="41"/>
      <c r="DZ55" s="40"/>
      <c r="EA55" s="41"/>
      <c r="EB55" s="40"/>
      <c r="EC55" s="41"/>
      <c r="ED55" s="40"/>
      <c r="EE55" s="41"/>
      <c r="EF55" s="42"/>
      <c r="EG55" s="43"/>
      <c r="EH55" s="41"/>
      <c r="EI55" s="40"/>
      <c r="EJ55" s="41"/>
      <c r="EK55" s="40"/>
      <c r="EL55" s="41"/>
      <c r="EM55" s="40"/>
      <c r="EN55" s="41"/>
      <c r="EO55" s="40"/>
      <c r="EP55" s="41"/>
      <c r="EQ55" s="40"/>
      <c r="ER55" s="41"/>
      <c r="ES55" s="42"/>
      <c r="ET55" s="43">
        <f t="shared" si="24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40"/>
      <c r="FG55" s="132"/>
      <c r="FH55" s="132"/>
      <c r="FI55" s="39"/>
      <c r="FJ55" s="42"/>
      <c r="FK55" s="43">
        <f t="shared" si="30"/>
        <v>0</v>
      </c>
      <c r="FL55" s="41"/>
      <c r="FM55" s="42"/>
      <c r="FN55" s="43"/>
      <c r="FO55" s="41"/>
      <c r="FP55" s="42"/>
      <c r="FQ55" s="43">
        <f t="shared" si="22"/>
        <v>0</v>
      </c>
      <c r="FR55" s="41"/>
      <c r="FS55" s="42"/>
      <c r="FT55" s="43">
        <f t="shared" si="23"/>
        <v>0</v>
      </c>
      <c r="FU55" s="41"/>
      <c r="FV55" s="42"/>
      <c r="FW55" s="43">
        <f t="shared" si="15"/>
        <v>18.2</v>
      </c>
      <c r="FX55" s="41"/>
      <c r="FY55" s="40"/>
      <c r="FZ55" s="41">
        <v>5</v>
      </c>
      <c r="GA55" s="42">
        <f>26*0.7</f>
        <v>18.2</v>
      </c>
      <c r="GB55" s="43"/>
      <c r="GC55" s="41"/>
      <c r="GD55" s="42"/>
    </row>
    <row r="56" spans="1:186" s="1" customFormat="1" ht="15" customHeight="1" x14ac:dyDescent="0.3">
      <c r="A56" s="140">
        <v>43</v>
      </c>
      <c r="B56" s="141">
        <v>6705</v>
      </c>
      <c r="C56" s="142" t="s">
        <v>83</v>
      </c>
      <c r="D56" s="143">
        <v>2009</v>
      </c>
      <c r="E56" s="144">
        <f t="shared" si="17"/>
        <v>15</v>
      </c>
      <c r="F56" s="145" t="s">
        <v>158</v>
      </c>
      <c r="G56" s="145"/>
      <c r="H56" s="37" t="s">
        <v>193</v>
      </c>
      <c r="I56" s="37"/>
      <c r="J56" s="38"/>
      <c r="K56" s="39"/>
      <c r="L56" s="40"/>
      <c r="M56" s="41"/>
      <c r="N56" s="42"/>
      <c r="O56" s="146">
        <f t="shared" si="18"/>
        <v>0</v>
      </c>
      <c r="P56" s="39"/>
      <c r="Q56" s="42"/>
      <c r="R56" s="149">
        <f t="shared" si="27"/>
        <v>0</v>
      </c>
      <c r="S56" s="125"/>
      <c r="T56" s="45"/>
      <c r="U56" s="125"/>
      <c r="V56" s="45"/>
      <c r="W56" s="125"/>
      <c r="X56" s="45"/>
      <c r="Y56" s="125"/>
      <c r="Z56" s="45"/>
      <c r="AA56" s="125"/>
      <c r="AB56" s="78"/>
      <c r="AC56" s="150">
        <f t="shared" si="19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151">
        <f t="shared" si="25"/>
        <v>0</v>
      </c>
      <c r="AO56" s="41"/>
      <c r="AP56" s="40"/>
      <c r="AQ56" s="41"/>
      <c r="AR56" s="40"/>
      <c r="AS56" s="41"/>
      <c r="AT56" s="40"/>
      <c r="AU56" s="41"/>
      <c r="AV56" s="42"/>
      <c r="AW56" s="43"/>
      <c r="AX56" s="86"/>
      <c r="AY56" s="87"/>
      <c r="AZ56" s="41"/>
      <c r="BA56" s="40"/>
      <c r="BB56" s="41"/>
      <c r="BC56" s="40"/>
      <c r="BD56" s="41"/>
      <c r="BE56" s="42"/>
      <c r="BF56" s="149">
        <f t="shared" si="29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149">
        <f t="shared" si="28"/>
        <v>0</v>
      </c>
      <c r="BR56" s="41"/>
      <c r="BS56" s="40"/>
      <c r="BT56" s="41"/>
      <c r="BU56" s="40"/>
      <c r="BV56" s="41"/>
      <c r="BW56" s="40"/>
      <c r="BX56" s="41"/>
      <c r="BY56" s="42"/>
      <c r="BZ56" s="149">
        <f t="shared" si="20"/>
        <v>0</v>
      </c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/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86"/>
      <c r="DE56" s="87"/>
      <c r="DF56" s="41"/>
      <c r="DG56" s="40"/>
      <c r="DH56" s="41"/>
      <c r="DI56" s="40"/>
      <c r="DJ56" s="86"/>
      <c r="DK56" s="88"/>
      <c r="DL56" s="149">
        <f t="shared" si="21"/>
        <v>0</v>
      </c>
      <c r="DM56" s="41"/>
      <c r="DN56" s="42"/>
      <c r="DO56" s="43"/>
      <c r="DP56" s="41"/>
      <c r="DQ56" s="40"/>
      <c r="DR56" s="35"/>
      <c r="DS56" s="34"/>
      <c r="DT56" s="41"/>
      <c r="DU56" s="40"/>
      <c r="DV56" s="35"/>
      <c r="DW56" s="36"/>
      <c r="DX56" s="149">
        <f>DZ56+EB56+EF56</f>
        <v>0</v>
      </c>
      <c r="DY56" s="41"/>
      <c r="DZ56" s="40"/>
      <c r="EA56" s="41"/>
      <c r="EB56" s="40"/>
      <c r="EC56" s="35">
        <v>6</v>
      </c>
      <c r="ED56" s="35" t="s">
        <v>110</v>
      </c>
      <c r="EE56" s="41"/>
      <c r="EF56" s="42"/>
      <c r="EG56" s="43"/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149">
        <f t="shared" si="24"/>
        <v>0</v>
      </c>
      <c r="EU56" s="41"/>
      <c r="EV56" s="40"/>
      <c r="EW56" s="41"/>
      <c r="EX56" s="40"/>
      <c r="EY56" s="41"/>
      <c r="EZ56" s="40"/>
      <c r="FA56" s="41"/>
      <c r="FB56" s="41"/>
      <c r="FC56" s="41"/>
      <c r="FD56" s="41"/>
      <c r="FE56" s="41"/>
      <c r="FF56" s="40"/>
      <c r="FG56" s="132"/>
      <c r="FH56" s="132"/>
      <c r="FI56" s="39"/>
      <c r="FJ56" s="42"/>
      <c r="FK56" s="149">
        <f t="shared" si="30"/>
        <v>0</v>
      </c>
      <c r="FL56" s="41"/>
      <c r="FM56" s="42"/>
      <c r="FN56" s="43"/>
      <c r="FO56" s="41"/>
      <c r="FP56" s="42"/>
      <c r="FQ56" s="149">
        <f t="shared" si="22"/>
        <v>0</v>
      </c>
      <c r="FR56" s="41"/>
      <c r="FS56" s="42"/>
      <c r="FT56" s="149">
        <f t="shared" si="23"/>
        <v>15</v>
      </c>
      <c r="FU56" s="41">
        <v>8</v>
      </c>
      <c r="FV56" s="42">
        <f>15</f>
        <v>15</v>
      </c>
      <c r="FW56" s="149">
        <f t="shared" si="15"/>
        <v>0</v>
      </c>
      <c r="FX56" s="41"/>
      <c r="FY56" s="40"/>
      <c r="FZ56" s="41"/>
      <c r="GA56" s="42"/>
      <c r="GB56" s="43"/>
      <c r="GC56" s="41"/>
      <c r="GD56" s="42"/>
    </row>
    <row r="57" spans="1:186" s="1" customFormat="1" ht="15" customHeight="1" x14ac:dyDescent="0.3">
      <c r="A57" s="2">
        <v>44</v>
      </c>
      <c r="B57" s="14">
        <v>6004</v>
      </c>
      <c r="C57" s="5" t="s">
        <v>99</v>
      </c>
      <c r="D57" s="15">
        <v>2007</v>
      </c>
      <c r="E57" s="16">
        <f t="shared" si="17"/>
        <v>10</v>
      </c>
      <c r="F57" s="37" t="s">
        <v>251</v>
      </c>
      <c r="G57" s="37"/>
      <c r="H57" s="37" t="s">
        <v>252</v>
      </c>
      <c r="I57" s="37"/>
      <c r="J57" s="38"/>
      <c r="K57" s="39"/>
      <c r="L57" s="40"/>
      <c r="M57" s="41"/>
      <c r="N57" s="42"/>
      <c r="O57" s="38">
        <f t="shared" si="18"/>
        <v>0</v>
      </c>
      <c r="P57" s="39"/>
      <c r="Q57" s="42"/>
      <c r="R57" s="43">
        <f t="shared" si="27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>
        <f t="shared" si="19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>
        <f t="shared" si="25"/>
        <v>0</v>
      </c>
      <c r="AO57" s="41"/>
      <c r="AP57" s="40"/>
      <c r="AQ57" s="41"/>
      <c r="AR57" s="40"/>
      <c r="AS57" s="41"/>
      <c r="AT57" s="40"/>
      <c r="AU57" s="41"/>
      <c r="AV57" s="42"/>
      <c r="AW57" s="43"/>
      <c r="AX57" s="41"/>
      <c r="AY57" s="40"/>
      <c r="AZ57" s="41"/>
      <c r="BA57" s="40"/>
      <c r="BB57" s="41"/>
      <c r="BC57" s="40"/>
      <c r="BD57" s="41"/>
      <c r="BE57" s="42"/>
      <c r="BF57" s="43">
        <f t="shared" si="29"/>
        <v>10</v>
      </c>
      <c r="BG57" s="41"/>
      <c r="BH57" s="40"/>
      <c r="BI57" s="41"/>
      <c r="BJ57" s="40"/>
      <c r="BK57" s="41">
        <v>9</v>
      </c>
      <c r="BL57" s="40">
        <f>10</f>
        <v>10</v>
      </c>
      <c r="BM57" s="41"/>
      <c r="BN57" s="40"/>
      <c r="BO57" s="41"/>
      <c r="BP57" s="42"/>
      <c r="BQ57" s="43">
        <f t="shared" si="28"/>
        <v>0</v>
      </c>
      <c r="BR57" s="41"/>
      <c r="BS57" s="40"/>
      <c r="BT57" s="41"/>
      <c r="BU57" s="40"/>
      <c r="BV57" s="41"/>
      <c r="BW57" s="40"/>
      <c r="BX57" s="41"/>
      <c r="BY57" s="42"/>
      <c r="BZ57" s="43">
        <f t="shared" si="20"/>
        <v>0</v>
      </c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/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>
        <f t="shared" si="21"/>
        <v>0</v>
      </c>
      <c r="DM57" s="41"/>
      <c r="DN57" s="42"/>
      <c r="DO57" s="43"/>
      <c r="DP57" s="41"/>
      <c r="DQ57" s="40"/>
      <c r="DR57" s="41"/>
      <c r="DS57" s="40"/>
      <c r="DT57" s="35"/>
      <c r="DU57" s="35"/>
      <c r="DV57" s="41"/>
      <c r="DW57" s="42"/>
      <c r="DX57" s="43">
        <f>DZ57+EB57+ED57+EF57</f>
        <v>0</v>
      </c>
      <c r="DY57" s="41"/>
      <c r="DZ57" s="40"/>
      <c r="EA57" s="41"/>
      <c r="EB57" s="40"/>
      <c r="EC57" s="41"/>
      <c r="ED57" s="40"/>
      <c r="EE57" s="41"/>
      <c r="EF57" s="42"/>
      <c r="EG57" s="43"/>
      <c r="EH57" s="41"/>
      <c r="EI57" s="40"/>
      <c r="EJ57" s="41"/>
      <c r="EK57" s="40"/>
      <c r="EL57" s="35"/>
      <c r="EM57" s="35"/>
      <c r="EN57" s="41"/>
      <c r="EO57" s="41"/>
      <c r="EP57" s="35"/>
      <c r="EQ57" s="35"/>
      <c r="ER57" s="41"/>
      <c r="ES57" s="42"/>
      <c r="ET57" s="43">
        <f t="shared" si="24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2"/>
      <c r="FH57" s="132"/>
      <c r="FI57" s="39"/>
      <c r="FJ57" s="42"/>
      <c r="FK57" s="43">
        <f t="shared" si="30"/>
        <v>0</v>
      </c>
      <c r="FL57" s="41"/>
      <c r="FM57" s="42"/>
      <c r="FN57" s="43"/>
      <c r="FO57" s="41"/>
      <c r="FP57" s="42"/>
      <c r="FQ57" s="43">
        <f t="shared" si="22"/>
        <v>0</v>
      </c>
      <c r="FR57" s="41"/>
      <c r="FS57" s="42"/>
      <c r="FT57" s="43">
        <f t="shared" si="23"/>
        <v>0</v>
      </c>
      <c r="FU57" s="41"/>
      <c r="FV57" s="42"/>
      <c r="FW57" s="43">
        <f t="shared" si="15"/>
        <v>0</v>
      </c>
      <c r="FX57" s="41"/>
      <c r="FY57" s="40"/>
      <c r="FZ57" s="41"/>
      <c r="GA57" s="42"/>
      <c r="GB57" s="43"/>
      <c r="GC57" s="41"/>
      <c r="GD57" s="42"/>
    </row>
    <row r="58" spans="1:186" s="1" customFormat="1" ht="15" customHeight="1" x14ac:dyDescent="0.3">
      <c r="A58" s="140">
        <v>45</v>
      </c>
      <c r="B58" s="141">
        <v>6821</v>
      </c>
      <c r="C58" s="142" t="s">
        <v>119</v>
      </c>
      <c r="D58" s="143">
        <v>2008</v>
      </c>
      <c r="E58" s="144">
        <f t="shared" si="17"/>
        <v>7</v>
      </c>
      <c r="F58" s="145" t="s">
        <v>175</v>
      </c>
      <c r="G58" s="145"/>
      <c r="H58" s="37" t="s">
        <v>196</v>
      </c>
      <c r="I58" s="37" t="s">
        <v>176</v>
      </c>
      <c r="J58" s="38"/>
      <c r="K58" s="39"/>
      <c r="L58" s="40"/>
      <c r="M58" s="41"/>
      <c r="N58" s="42"/>
      <c r="O58" s="146">
        <f t="shared" si="18"/>
        <v>0</v>
      </c>
      <c r="P58" s="39"/>
      <c r="Q58" s="42"/>
      <c r="R58" s="149">
        <f t="shared" si="27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150">
        <f t="shared" si="19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151">
        <f t="shared" si="25"/>
        <v>0</v>
      </c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149">
        <f t="shared" si="29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149">
        <f t="shared" si="28"/>
        <v>0</v>
      </c>
      <c r="BR58" s="41"/>
      <c r="BS58" s="40"/>
      <c r="BT58" s="41"/>
      <c r="BU58" s="40"/>
      <c r="BV58" s="41"/>
      <c r="BW58" s="40"/>
      <c r="BX58" s="41"/>
      <c r="BY58" s="42"/>
      <c r="BZ58" s="149">
        <f t="shared" si="20"/>
        <v>0</v>
      </c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41"/>
      <c r="CV58" s="40"/>
      <c r="CW58" s="40"/>
      <c r="CX58" s="40"/>
      <c r="CY58" s="40"/>
      <c r="CZ58" s="40"/>
      <c r="DA58" s="41"/>
      <c r="DB58" s="42"/>
      <c r="DC58" s="43"/>
      <c r="DD58" s="41"/>
      <c r="DE58" s="40"/>
      <c r="DF58" s="40"/>
      <c r="DG58" s="40"/>
      <c r="DH58" s="40"/>
      <c r="DI58" s="40"/>
      <c r="DJ58" s="41"/>
      <c r="DK58" s="42"/>
      <c r="DL58" s="149">
        <f t="shared" si="21"/>
        <v>0</v>
      </c>
      <c r="DM58" s="41"/>
      <c r="DN58" s="42"/>
      <c r="DO58" s="43"/>
      <c r="DP58" s="35"/>
      <c r="DQ58" s="34"/>
      <c r="DR58" s="41"/>
      <c r="DS58" s="40"/>
      <c r="DT58" s="41"/>
      <c r="DU58" s="40"/>
      <c r="DV58" s="35"/>
      <c r="DW58" s="36"/>
      <c r="DX58" s="149">
        <f>DZ58+EB58+ED58+EF58</f>
        <v>0</v>
      </c>
      <c r="DY58" s="41"/>
      <c r="DZ58" s="40"/>
      <c r="EA58" s="41"/>
      <c r="EB58" s="40"/>
      <c r="EC58" s="41"/>
      <c r="ED58" s="40"/>
      <c r="EE58" s="41"/>
      <c r="EF58" s="42"/>
      <c r="EG58" s="43"/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41"/>
      <c r="ES58" s="42"/>
      <c r="ET58" s="149">
        <f t="shared" si="24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41"/>
      <c r="FF58" s="40"/>
      <c r="FG58" s="132"/>
      <c r="FH58" s="132"/>
      <c r="FI58" s="39"/>
      <c r="FJ58" s="42"/>
      <c r="FK58" s="149">
        <f t="shared" si="30"/>
        <v>0</v>
      </c>
      <c r="FL58" s="41"/>
      <c r="FM58" s="42"/>
      <c r="FN58" s="43"/>
      <c r="FO58" s="41"/>
      <c r="FP58" s="42"/>
      <c r="FQ58" s="149">
        <f t="shared" si="22"/>
        <v>0</v>
      </c>
      <c r="FR58" s="41"/>
      <c r="FS58" s="42"/>
      <c r="FT58" s="149">
        <f t="shared" si="23"/>
        <v>0</v>
      </c>
      <c r="FU58" s="41"/>
      <c r="FV58" s="42"/>
      <c r="FW58" s="149">
        <f>FY58</f>
        <v>7</v>
      </c>
      <c r="FX58" s="41">
        <v>9</v>
      </c>
      <c r="FY58" s="40">
        <f>10*0.7</f>
        <v>7</v>
      </c>
      <c r="FZ58" s="35">
        <v>8</v>
      </c>
      <c r="GA58" s="89" t="s">
        <v>110</v>
      </c>
      <c r="GB58" s="43"/>
      <c r="GC58" s="90"/>
      <c r="GD58" s="98"/>
    </row>
    <row r="59" spans="1:186" s="1" customFormat="1" ht="15" customHeight="1" x14ac:dyDescent="0.3">
      <c r="A59" s="2">
        <v>46</v>
      </c>
      <c r="B59" s="14">
        <v>4843</v>
      </c>
      <c r="C59" s="5" t="s">
        <v>98</v>
      </c>
      <c r="D59" s="15">
        <v>2006</v>
      </c>
      <c r="E59" s="16">
        <f t="shared" si="17"/>
        <v>6</v>
      </c>
      <c r="F59" s="37" t="s">
        <v>219</v>
      </c>
      <c r="G59" s="37"/>
      <c r="H59" s="37" t="s">
        <v>220</v>
      </c>
      <c r="I59" s="37" t="s">
        <v>221</v>
      </c>
      <c r="J59" s="38"/>
      <c r="K59" s="39"/>
      <c r="L59" s="40"/>
      <c r="M59" s="41"/>
      <c r="N59" s="42"/>
      <c r="O59" s="38">
        <f t="shared" si="18"/>
        <v>0</v>
      </c>
      <c r="P59" s="39"/>
      <c r="Q59" s="42"/>
      <c r="R59" s="43">
        <f t="shared" si="27"/>
        <v>0</v>
      </c>
      <c r="S59" s="44"/>
      <c r="T59" s="45"/>
      <c r="U59" s="44"/>
      <c r="V59" s="45"/>
      <c r="W59" s="135"/>
      <c r="X59" s="45"/>
      <c r="Y59" s="44"/>
      <c r="Z59" s="45"/>
      <c r="AA59" s="44"/>
      <c r="AB59" s="78"/>
      <c r="AC59" s="82">
        <f t="shared" si="19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 t="shared" si="25"/>
        <v>0</v>
      </c>
      <c r="AO59" s="41"/>
      <c r="AP59" s="40"/>
      <c r="AQ59" s="41"/>
      <c r="AR59" s="40"/>
      <c r="AS59" s="41"/>
      <c r="AT59" s="40"/>
      <c r="AU59" s="41"/>
      <c r="AV59" s="42"/>
      <c r="AW59" s="43"/>
      <c r="AX59" s="41"/>
      <c r="AY59" s="40"/>
      <c r="AZ59" s="41"/>
      <c r="BA59" s="40"/>
      <c r="BB59" s="41"/>
      <c r="BC59" s="40"/>
      <c r="BD59" s="41"/>
      <c r="BE59" s="42"/>
      <c r="BF59" s="43">
        <f t="shared" si="29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>BS59+BU59</f>
        <v>0</v>
      </c>
      <c r="BR59" s="41"/>
      <c r="BS59" s="40"/>
      <c r="BT59" s="41"/>
      <c r="BU59" s="40"/>
      <c r="BV59" s="35">
        <v>8</v>
      </c>
      <c r="BW59" s="35" t="s">
        <v>110</v>
      </c>
      <c r="BX59" s="35">
        <v>7</v>
      </c>
      <c r="BY59" s="89" t="s">
        <v>110</v>
      </c>
      <c r="BZ59" s="43">
        <f t="shared" si="20"/>
        <v>0</v>
      </c>
      <c r="CA59" s="106"/>
      <c r="CB59" s="102"/>
      <c r="CC59" s="41"/>
      <c r="CD59" s="40"/>
      <c r="CE59" s="41"/>
      <c r="CF59" s="40"/>
      <c r="CG59" s="41"/>
      <c r="CH59" s="41"/>
      <c r="CI59" s="41"/>
      <c r="CJ59" s="53"/>
      <c r="CK59" s="43"/>
      <c r="CL59" s="41"/>
      <c r="CM59" s="40"/>
      <c r="CN59" s="41"/>
      <c r="CO59" s="40"/>
      <c r="CP59" s="41"/>
      <c r="CQ59" s="41"/>
      <c r="CR59" s="41"/>
      <c r="CS59" s="53"/>
      <c r="CT59" s="43"/>
      <c r="CU59" s="41"/>
      <c r="CV59" s="40"/>
      <c r="CW59" s="40"/>
      <c r="CX59" s="40"/>
      <c r="CY59" s="40"/>
      <c r="CZ59" s="40"/>
      <c r="DA59" s="41"/>
      <c r="DB59" s="53"/>
      <c r="DC59" s="43"/>
      <c r="DD59" s="41"/>
      <c r="DE59" s="40"/>
      <c r="DF59" s="40"/>
      <c r="DG59" s="40"/>
      <c r="DH59" s="40"/>
      <c r="DI59" s="40"/>
      <c r="DJ59" s="41"/>
      <c r="DK59" s="53"/>
      <c r="DL59" s="43">
        <f t="shared" si="21"/>
        <v>0</v>
      </c>
      <c r="DM59" s="41"/>
      <c r="DN59" s="53"/>
      <c r="DO59" s="43"/>
      <c r="DP59" s="41"/>
      <c r="DQ59" s="40"/>
      <c r="DR59" s="40"/>
      <c r="DS59" s="40"/>
      <c r="DT59" s="40"/>
      <c r="DU59" s="40"/>
      <c r="DV59" s="41"/>
      <c r="DW59" s="53"/>
      <c r="DX59" s="43">
        <f>DZ59+EB59</f>
        <v>6</v>
      </c>
      <c r="DY59" s="41"/>
      <c r="DZ59" s="40"/>
      <c r="EA59" s="41">
        <v>9</v>
      </c>
      <c r="EB59" s="40">
        <f>10*0.6</f>
        <v>6</v>
      </c>
      <c r="EC59" s="35">
        <v>7</v>
      </c>
      <c r="ED59" s="35" t="s">
        <v>110</v>
      </c>
      <c r="EE59" s="35">
        <v>4</v>
      </c>
      <c r="EF59" s="89" t="s">
        <v>110</v>
      </c>
      <c r="EG59" s="43"/>
      <c r="EH59" s="41"/>
      <c r="EI59" s="40"/>
      <c r="EJ59" s="41"/>
      <c r="EK59" s="40"/>
      <c r="EL59" s="41"/>
      <c r="EM59" s="41"/>
      <c r="EN59" s="41"/>
      <c r="EO59" s="41"/>
      <c r="EP59" s="41"/>
      <c r="EQ59" s="41"/>
      <c r="ER59" s="41"/>
      <c r="ES59" s="53"/>
      <c r="ET59" s="43">
        <f t="shared" si="24"/>
        <v>0</v>
      </c>
      <c r="EU59" s="41"/>
      <c r="EV59" s="40"/>
      <c r="EW59" s="41"/>
      <c r="EX59" s="40"/>
      <c r="EY59" s="41"/>
      <c r="EZ59" s="40"/>
      <c r="FA59" s="41"/>
      <c r="FB59" s="41"/>
      <c r="FC59" s="41"/>
      <c r="FD59" s="41"/>
      <c r="FE59" s="41"/>
      <c r="FF59" s="41"/>
      <c r="FG59" s="39"/>
      <c r="FH59" s="39"/>
      <c r="FI59" s="39"/>
      <c r="FJ59" s="53"/>
      <c r="FK59" s="43">
        <f t="shared" si="30"/>
        <v>0</v>
      </c>
      <c r="FL59" s="41"/>
      <c r="FM59" s="53"/>
      <c r="FN59" s="43"/>
      <c r="FO59" s="41"/>
      <c r="FP59" s="53"/>
      <c r="FQ59" s="43">
        <f t="shared" si="22"/>
        <v>0</v>
      </c>
      <c r="FR59" s="41"/>
      <c r="FS59" s="53"/>
      <c r="FT59" s="43">
        <f t="shared" si="23"/>
        <v>0</v>
      </c>
      <c r="FU59" s="41"/>
      <c r="FV59" s="53"/>
      <c r="FW59" s="43">
        <f t="shared" ref="FW59:FW90" si="31">FY59+GA59</f>
        <v>0</v>
      </c>
      <c r="FX59" s="41"/>
      <c r="FY59" s="40"/>
      <c r="FZ59" s="41"/>
      <c r="GA59" s="53"/>
      <c r="GB59" s="43"/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17"/>
        <v>0</v>
      </c>
      <c r="F60" s="37" t="s">
        <v>163</v>
      </c>
      <c r="G60" s="37"/>
      <c r="H60" s="37" t="s">
        <v>281</v>
      </c>
      <c r="I60" s="37" t="s">
        <v>282</v>
      </c>
      <c r="J60" s="38"/>
      <c r="K60" s="39"/>
      <c r="L60" s="40"/>
      <c r="M60" s="41"/>
      <c r="N60" s="42"/>
      <c r="O60" s="38">
        <f t="shared" si="18"/>
        <v>0</v>
      </c>
      <c r="P60" s="39"/>
      <c r="Q60" s="42"/>
      <c r="R60" s="43">
        <f t="shared" si="27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19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 t="shared" si="25"/>
        <v>0</v>
      </c>
      <c r="AO60" s="41"/>
      <c r="AP60" s="40"/>
      <c r="AQ60" s="41"/>
      <c r="AR60" s="40"/>
      <c r="AS60" s="41"/>
      <c r="AT60" s="40"/>
      <c r="AU60" s="41"/>
      <c r="AV60" s="42"/>
      <c r="AW60" s="43"/>
      <c r="AX60" s="41"/>
      <c r="AY60" s="40"/>
      <c r="AZ60" s="41"/>
      <c r="BA60" s="40"/>
      <c r="BB60" s="41"/>
      <c r="BC60" s="40"/>
      <c r="BD60" s="41"/>
      <c r="BE60" s="42"/>
      <c r="BF60" s="43">
        <f t="shared" si="29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 t="shared" ref="BQ60:BQ91" si="32">BS60+BU60+BW60+BY60</f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 t="shared" si="20"/>
        <v>0</v>
      </c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/>
      <c r="CL60" s="41"/>
      <c r="CM60" s="40"/>
      <c r="CN60" s="41"/>
      <c r="CO60" s="40"/>
      <c r="CP60" s="41"/>
      <c r="CQ60" s="40"/>
      <c r="CR60" s="41"/>
      <c r="CS60" s="42"/>
      <c r="CT60" s="43"/>
      <c r="CU60" s="86"/>
      <c r="CV60" s="87"/>
      <c r="CW60" s="41"/>
      <c r="CX60" s="40"/>
      <c r="CY60" s="40"/>
      <c r="CZ60" s="40"/>
      <c r="DA60" s="86"/>
      <c r="DB60" s="88"/>
      <c r="DC60" s="43"/>
      <c r="DD60" s="41"/>
      <c r="DE60" s="40"/>
      <c r="DF60" s="41"/>
      <c r="DG60" s="40"/>
      <c r="DH60" s="41"/>
      <c r="DI60" s="40"/>
      <c r="DJ60" s="41"/>
      <c r="DK60" s="42"/>
      <c r="DL60" s="43">
        <f t="shared" si="21"/>
        <v>0</v>
      </c>
      <c r="DM60" s="41"/>
      <c r="DN60" s="42"/>
      <c r="DO60" s="43"/>
      <c r="DP60" s="41"/>
      <c r="DQ60" s="40"/>
      <c r="DR60" s="41"/>
      <c r="DS60" s="40"/>
      <c r="DT60" s="40"/>
      <c r="DU60" s="40"/>
      <c r="DV60" s="41"/>
      <c r="DW60" s="42"/>
      <c r="DX60" s="43">
        <f t="shared" ref="DX60:DX85" si="33">DZ60+EB60+ED60+EF60</f>
        <v>0</v>
      </c>
      <c r="DY60" s="41"/>
      <c r="DZ60" s="40"/>
      <c r="EA60" s="41"/>
      <c r="EB60" s="40"/>
      <c r="EC60" s="41"/>
      <c r="ED60" s="40"/>
      <c r="EE60" s="41"/>
      <c r="EF60" s="42"/>
      <c r="EG60" s="43"/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24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2"/>
      <c r="FH60" s="132"/>
      <c r="FI60" s="39"/>
      <c r="FJ60" s="42"/>
      <c r="FK60" s="43">
        <f t="shared" si="30"/>
        <v>0</v>
      </c>
      <c r="FL60" s="41"/>
      <c r="FM60" s="42"/>
      <c r="FN60" s="43"/>
      <c r="FO60" s="41"/>
      <c r="FP60" s="42"/>
      <c r="FQ60" s="43">
        <f t="shared" si="22"/>
        <v>0</v>
      </c>
      <c r="FR60" s="41"/>
      <c r="FS60" s="42"/>
      <c r="FT60" s="43">
        <f t="shared" si="23"/>
        <v>0</v>
      </c>
      <c r="FU60" s="41"/>
      <c r="FV60" s="42"/>
      <c r="FW60" s="43">
        <f t="shared" si="31"/>
        <v>0</v>
      </c>
      <c r="FX60" s="41"/>
      <c r="FY60" s="40"/>
      <c r="FZ60" s="41"/>
      <c r="GA60" s="42"/>
      <c r="GB60" s="43"/>
      <c r="GC60" s="41"/>
      <c r="GD60" s="42"/>
    </row>
    <row r="61" spans="1:186" s="1" customFormat="1" ht="15" hidden="1" customHeight="1" x14ac:dyDescent="0.3">
      <c r="A61" s="2"/>
      <c r="B61" s="14">
        <v>9724</v>
      </c>
      <c r="C61" s="5" t="s">
        <v>127</v>
      </c>
      <c r="D61" s="15">
        <v>2010</v>
      </c>
      <c r="E61" s="16">
        <f t="shared" si="17"/>
        <v>0</v>
      </c>
      <c r="F61" s="37" t="s">
        <v>184</v>
      </c>
      <c r="G61" s="37"/>
      <c r="H61" s="37" t="s">
        <v>295</v>
      </c>
      <c r="I61" s="37"/>
      <c r="J61" s="38"/>
      <c r="K61" s="39"/>
      <c r="L61" s="40"/>
      <c r="M61" s="41"/>
      <c r="N61" s="42"/>
      <c r="O61" s="38">
        <f t="shared" si="18"/>
        <v>0</v>
      </c>
      <c r="P61" s="39"/>
      <c r="Q61" s="42"/>
      <c r="R61" s="43">
        <f t="shared" si="27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19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>
        <f t="shared" si="25"/>
        <v>0</v>
      </c>
      <c r="AO61" s="41"/>
      <c r="AP61" s="40"/>
      <c r="AQ61" s="41"/>
      <c r="AR61" s="40"/>
      <c r="AS61" s="41"/>
      <c r="AT61" s="40"/>
      <c r="AU61" s="41"/>
      <c r="AV61" s="42"/>
      <c r="AW61" s="43"/>
      <c r="AX61" s="41"/>
      <c r="AY61" s="40"/>
      <c r="AZ61" s="41"/>
      <c r="BA61" s="40"/>
      <c r="BB61" s="41"/>
      <c r="BC61" s="40"/>
      <c r="BD61" s="41"/>
      <c r="BE61" s="42"/>
      <c r="BF61" s="43">
        <f t="shared" si="29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>
        <f t="shared" si="32"/>
        <v>0</v>
      </c>
      <c r="BR61" s="41"/>
      <c r="BS61" s="40"/>
      <c r="BT61" s="41"/>
      <c r="BU61" s="40"/>
      <c r="BV61" s="41"/>
      <c r="BW61" s="40"/>
      <c r="BX61" s="41"/>
      <c r="BY61" s="42"/>
      <c r="BZ61" s="43">
        <f t="shared" si="20"/>
        <v>0</v>
      </c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/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86"/>
      <c r="DK61" s="88"/>
      <c r="DL61" s="43">
        <f t="shared" si="21"/>
        <v>0</v>
      </c>
      <c r="DM61" s="41"/>
      <c r="DN61" s="42"/>
      <c r="DO61" s="43"/>
      <c r="DP61" s="41"/>
      <c r="DQ61" s="40"/>
      <c r="DR61" s="41"/>
      <c r="DS61" s="40"/>
      <c r="DT61" s="41"/>
      <c r="DU61" s="40"/>
      <c r="DV61" s="35"/>
      <c r="DW61" s="36"/>
      <c r="DX61" s="43">
        <f t="shared" si="33"/>
        <v>0</v>
      </c>
      <c r="DY61" s="41"/>
      <c r="DZ61" s="40"/>
      <c r="EA61" s="41"/>
      <c r="EB61" s="40"/>
      <c r="EC61" s="41"/>
      <c r="ED61" s="40"/>
      <c r="EE61" s="41"/>
      <c r="EF61" s="42"/>
      <c r="EG61" s="43"/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24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2"/>
      <c r="FH61" s="132"/>
      <c r="FI61" s="39"/>
      <c r="FJ61" s="42"/>
      <c r="FK61" s="43">
        <f t="shared" si="30"/>
        <v>0</v>
      </c>
      <c r="FL61" s="41"/>
      <c r="FM61" s="42"/>
      <c r="FN61" s="43"/>
      <c r="FO61" s="41"/>
      <c r="FP61" s="42"/>
      <c r="FQ61" s="43">
        <f t="shared" si="22"/>
        <v>0</v>
      </c>
      <c r="FR61" s="41"/>
      <c r="FS61" s="42"/>
      <c r="FT61" s="43">
        <f t="shared" si="23"/>
        <v>0</v>
      </c>
      <c r="FU61" s="41"/>
      <c r="FV61" s="42"/>
      <c r="FW61" s="43">
        <f t="shared" si="31"/>
        <v>0</v>
      </c>
      <c r="FX61" s="41"/>
      <c r="FY61" s="40"/>
      <c r="FZ61" s="41"/>
      <c r="GA61" s="42"/>
      <c r="GB61" s="43"/>
      <c r="GC61" s="41"/>
      <c r="GD61" s="42"/>
    </row>
    <row r="62" spans="1:186" s="1" customFormat="1" ht="15" hidden="1" customHeight="1" x14ac:dyDescent="0.3">
      <c r="A62" s="2"/>
      <c r="B62" s="14">
        <v>2335</v>
      </c>
      <c r="C62" s="5" t="s">
        <v>48</v>
      </c>
      <c r="D62" s="15">
        <v>2002</v>
      </c>
      <c r="E62" s="16">
        <f t="shared" si="17"/>
        <v>0</v>
      </c>
      <c r="F62" s="37"/>
      <c r="G62" s="37"/>
      <c r="H62" s="37"/>
      <c r="I62" s="37"/>
      <c r="J62" s="38"/>
      <c r="K62" s="39"/>
      <c r="L62" s="40"/>
      <c r="M62" s="41"/>
      <c r="N62" s="42"/>
      <c r="O62" s="38">
        <f t="shared" si="18"/>
        <v>0</v>
      </c>
      <c r="P62" s="39"/>
      <c r="Q62" s="42"/>
      <c r="R62" s="43">
        <f t="shared" si="27"/>
        <v>0</v>
      </c>
      <c r="S62" s="44"/>
      <c r="T62" s="45"/>
      <c r="U62" s="44"/>
      <c r="V62" s="45"/>
      <c r="W62" s="138"/>
      <c r="X62" s="45"/>
      <c r="Y62" s="44"/>
      <c r="Z62" s="45"/>
      <c r="AA62" s="44"/>
      <c r="AB62" s="78"/>
      <c r="AC62" s="82">
        <f t="shared" si="19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 t="shared" si="25"/>
        <v>0</v>
      </c>
      <c r="AO62" s="41"/>
      <c r="AP62" s="40"/>
      <c r="AQ62" s="41"/>
      <c r="AR62" s="40"/>
      <c r="AS62" s="41"/>
      <c r="AT62" s="40"/>
      <c r="AU62" s="41"/>
      <c r="AV62" s="42"/>
      <c r="AW62" s="43"/>
      <c r="AX62" s="41"/>
      <c r="AY62" s="40"/>
      <c r="AZ62" s="41"/>
      <c r="BA62" s="40"/>
      <c r="BB62" s="41"/>
      <c r="BC62" s="40"/>
      <c r="BD62" s="41"/>
      <c r="BE62" s="42"/>
      <c r="BF62" s="43">
        <f t="shared" si="29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 t="shared" si="32"/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 t="shared" si="20"/>
        <v>0</v>
      </c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/>
      <c r="CL62" s="41"/>
      <c r="CM62" s="40"/>
      <c r="CN62" s="41"/>
      <c r="CO62" s="40"/>
      <c r="CP62" s="41"/>
      <c r="CQ62" s="40"/>
      <c r="CR62" s="41"/>
      <c r="CS62" s="42"/>
      <c r="CT62" s="43"/>
      <c r="CU62" s="41"/>
      <c r="CV62" s="40"/>
      <c r="CW62" s="40"/>
      <c r="CX62" s="40"/>
      <c r="CY62" s="40"/>
      <c r="CZ62" s="40"/>
      <c r="DA62" s="41"/>
      <c r="DB62" s="42"/>
      <c r="DC62" s="43"/>
      <c r="DD62" s="41"/>
      <c r="DE62" s="40"/>
      <c r="DF62" s="40"/>
      <c r="DG62" s="40"/>
      <c r="DH62" s="40"/>
      <c r="DI62" s="40"/>
      <c r="DJ62" s="41"/>
      <c r="DK62" s="42"/>
      <c r="DL62" s="43">
        <f t="shared" si="21"/>
        <v>0</v>
      </c>
      <c r="DM62" s="41"/>
      <c r="DN62" s="42"/>
      <c r="DO62" s="43"/>
      <c r="DP62" s="41"/>
      <c r="DQ62" s="40"/>
      <c r="DR62" s="40"/>
      <c r="DS62" s="40"/>
      <c r="DT62" s="40"/>
      <c r="DU62" s="40"/>
      <c r="DV62" s="41"/>
      <c r="DW62" s="42"/>
      <c r="DX62" s="43">
        <f t="shared" si="33"/>
        <v>0</v>
      </c>
      <c r="DY62" s="41"/>
      <c r="DZ62" s="40"/>
      <c r="EA62" s="41"/>
      <c r="EB62" s="40"/>
      <c r="EC62" s="41"/>
      <c r="ED62" s="40"/>
      <c r="EE62" s="41"/>
      <c r="EF62" s="42"/>
      <c r="EG62" s="43"/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24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2"/>
      <c r="FH62" s="132"/>
      <c r="FI62" s="39"/>
      <c r="FJ62" s="42"/>
      <c r="FK62" s="43">
        <f t="shared" si="30"/>
        <v>0</v>
      </c>
      <c r="FL62" s="41"/>
      <c r="FM62" s="42"/>
      <c r="FN62" s="43"/>
      <c r="FO62" s="41"/>
      <c r="FP62" s="42"/>
      <c r="FQ62" s="43">
        <f t="shared" si="22"/>
        <v>0</v>
      </c>
      <c r="FR62" s="41"/>
      <c r="FS62" s="42"/>
      <c r="FT62" s="43">
        <f t="shared" si="23"/>
        <v>0</v>
      </c>
      <c r="FU62" s="41"/>
      <c r="FV62" s="42"/>
      <c r="FW62" s="43">
        <f t="shared" si="31"/>
        <v>0</v>
      </c>
      <c r="FX62" s="41"/>
      <c r="FY62" s="40"/>
      <c r="FZ62" s="41"/>
      <c r="GA62" s="42"/>
      <c r="GB62" s="43"/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258</v>
      </c>
      <c r="D63" s="15">
        <v>2012</v>
      </c>
      <c r="E63" s="16">
        <f t="shared" si="17"/>
        <v>0</v>
      </c>
      <c r="F63" s="37" t="s">
        <v>184</v>
      </c>
      <c r="G63" s="37"/>
      <c r="H63" s="37" t="s">
        <v>259</v>
      </c>
      <c r="I63" s="37"/>
      <c r="J63" s="38"/>
      <c r="K63" s="39"/>
      <c r="L63" s="40"/>
      <c r="M63" s="41"/>
      <c r="N63" s="42"/>
      <c r="O63" s="38">
        <f t="shared" si="18"/>
        <v>0</v>
      </c>
      <c r="P63" s="39"/>
      <c r="Q63" s="42"/>
      <c r="R63" s="43">
        <f t="shared" si="27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19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 t="shared" si="25"/>
        <v>0</v>
      </c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>
        <f t="shared" si="29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 t="shared" si="32"/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 t="shared" si="20"/>
        <v>0</v>
      </c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86"/>
      <c r="CV63" s="87"/>
      <c r="CW63" s="41"/>
      <c r="CX63" s="40"/>
      <c r="CY63" s="40"/>
      <c r="CZ63" s="40"/>
      <c r="DA63" s="41"/>
      <c r="DB63" s="42"/>
      <c r="DC63" s="43"/>
      <c r="DD63" s="41"/>
      <c r="DE63" s="40"/>
      <c r="DF63" s="40"/>
      <c r="DG63" s="40"/>
      <c r="DH63" s="40"/>
      <c r="DI63" s="40"/>
      <c r="DJ63" s="41"/>
      <c r="DK63" s="42"/>
      <c r="DL63" s="43">
        <f t="shared" si="21"/>
        <v>0</v>
      </c>
      <c r="DM63" s="41"/>
      <c r="DN63" s="42"/>
      <c r="DO63" s="43"/>
      <c r="DP63" s="41"/>
      <c r="DQ63" s="40"/>
      <c r="DR63" s="40"/>
      <c r="DS63" s="40"/>
      <c r="DT63" s="40"/>
      <c r="DU63" s="40"/>
      <c r="DV63" s="41"/>
      <c r="DW63" s="42"/>
      <c r="DX63" s="43">
        <f t="shared" si="33"/>
        <v>0</v>
      </c>
      <c r="DY63" s="41"/>
      <c r="DZ63" s="40"/>
      <c r="EA63" s="40"/>
      <c r="EB63" s="40"/>
      <c r="EC63" s="40"/>
      <c r="ED63" s="40"/>
      <c r="EE63" s="41"/>
      <c r="EF63" s="42"/>
      <c r="EG63" s="43"/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24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2"/>
      <c r="FH63" s="132"/>
      <c r="FI63" s="39"/>
      <c r="FJ63" s="42"/>
      <c r="FK63" s="43">
        <f t="shared" si="30"/>
        <v>0</v>
      </c>
      <c r="FL63" s="41"/>
      <c r="FM63" s="42"/>
      <c r="FN63" s="43"/>
      <c r="FO63" s="41"/>
      <c r="FP63" s="42"/>
      <c r="FQ63" s="43">
        <f t="shared" si="22"/>
        <v>0</v>
      </c>
      <c r="FR63" s="41"/>
      <c r="FS63" s="42"/>
      <c r="FT63" s="43">
        <f t="shared" si="23"/>
        <v>0</v>
      </c>
      <c r="FU63" s="41"/>
      <c r="FV63" s="42"/>
      <c r="FW63" s="43">
        <f t="shared" si="31"/>
        <v>0</v>
      </c>
      <c r="FX63" s="41"/>
      <c r="FY63" s="40"/>
      <c r="FZ63" s="41"/>
      <c r="GA63" s="42"/>
      <c r="GB63" s="43"/>
      <c r="GC63" s="41"/>
      <c r="GD63" s="42"/>
    </row>
    <row r="64" spans="1:186" s="1" customFormat="1" ht="15" hidden="1" customHeight="1" x14ac:dyDescent="0.3">
      <c r="A64" s="2"/>
      <c r="B64" s="14">
        <v>3126</v>
      </c>
      <c r="C64" s="5" t="s">
        <v>51</v>
      </c>
      <c r="D64" s="15">
        <v>2002</v>
      </c>
      <c r="E64" s="16">
        <f t="shared" si="17"/>
        <v>0</v>
      </c>
      <c r="F64" s="37"/>
      <c r="G64" s="37"/>
      <c r="H64" s="37"/>
      <c r="I64" s="37"/>
      <c r="J64" s="38"/>
      <c r="K64" s="39"/>
      <c r="L64" s="40"/>
      <c r="M64" s="41"/>
      <c r="N64" s="42"/>
      <c r="O64" s="38">
        <f t="shared" si="18"/>
        <v>0</v>
      </c>
      <c r="P64" s="39"/>
      <c r="Q64" s="42"/>
      <c r="R64" s="43">
        <f t="shared" si="27"/>
        <v>0</v>
      </c>
      <c r="S64" s="138"/>
      <c r="T64" s="45"/>
      <c r="U64" s="44"/>
      <c r="V64" s="45"/>
      <c r="W64" s="138"/>
      <c r="X64" s="45"/>
      <c r="Y64" s="138"/>
      <c r="Z64" s="45"/>
      <c r="AA64" s="44"/>
      <c r="AB64" s="78"/>
      <c r="AC64" s="82">
        <f t="shared" si="19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>
        <f t="shared" si="25"/>
        <v>0</v>
      </c>
      <c r="AO64" s="41"/>
      <c r="AP64" s="40"/>
      <c r="AQ64" s="41"/>
      <c r="AR64" s="40"/>
      <c r="AS64" s="41"/>
      <c r="AT64" s="40"/>
      <c r="AU64" s="41"/>
      <c r="AV64" s="42"/>
      <c r="AW64" s="43"/>
      <c r="AX64" s="41"/>
      <c r="AY64" s="40"/>
      <c r="AZ64" s="41"/>
      <c r="BA64" s="40"/>
      <c r="BB64" s="41"/>
      <c r="BC64" s="40"/>
      <c r="BD64" s="41"/>
      <c r="BE64" s="42"/>
      <c r="BF64" s="43">
        <f t="shared" si="29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>
        <f t="shared" si="32"/>
        <v>0</v>
      </c>
      <c r="BR64" s="41"/>
      <c r="BS64" s="40"/>
      <c r="BT64" s="41"/>
      <c r="BU64" s="40"/>
      <c r="BV64" s="41"/>
      <c r="BW64" s="40"/>
      <c r="BX64" s="41"/>
      <c r="BY64" s="42"/>
      <c r="BZ64" s="43">
        <f t="shared" si="20"/>
        <v>0</v>
      </c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/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>
        <f t="shared" si="21"/>
        <v>0</v>
      </c>
      <c r="DM64" s="41"/>
      <c r="DN64" s="42"/>
      <c r="DO64" s="43"/>
      <c r="DP64" s="41"/>
      <c r="DQ64" s="40"/>
      <c r="DR64" s="40"/>
      <c r="DS64" s="40"/>
      <c r="DT64" s="40"/>
      <c r="DU64" s="40"/>
      <c r="DV64" s="41"/>
      <c r="DW64" s="42"/>
      <c r="DX64" s="43">
        <f t="shared" si="33"/>
        <v>0</v>
      </c>
      <c r="DY64" s="41"/>
      <c r="DZ64" s="40"/>
      <c r="EA64" s="41"/>
      <c r="EB64" s="40"/>
      <c r="EC64" s="41"/>
      <c r="ED64" s="40"/>
      <c r="EE64" s="41"/>
      <c r="EF64" s="42"/>
      <c r="EG64" s="43"/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43">
        <f t="shared" si="24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2"/>
      <c r="FH64" s="132"/>
      <c r="FI64" s="39"/>
      <c r="FJ64" s="42"/>
      <c r="FK64" s="43">
        <f t="shared" si="30"/>
        <v>0</v>
      </c>
      <c r="FL64" s="41"/>
      <c r="FM64" s="42"/>
      <c r="FN64" s="43"/>
      <c r="FO64" s="41"/>
      <c r="FP64" s="42"/>
      <c r="FQ64" s="43">
        <f t="shared" si="22"/>
        <v>0</v>
      </c>
      <c r="FR64" s="41"/>
      <c r="FS64" s="42"/>
      <c r="FT64" s="43">
        <f t="shared" si="23"/>
        <v>0</v>
      </c>
      <c r="FU64" s="41"/>
      <c r="FV64" s="42"/>
      <c r="FW64" s="43">
        <f t="shared" si="31"/>
        <v>0</v>
      </c>
      <c r="FX64" s="41"/>
      <c r="FY64" s="40"/>
      <c r="FZ64" s="41"/>
      <c r="GA64" s="42"/>
      <c r="GB64" s="43"/>
      <c r="GC64" s="41"/>
      <c r="GD64" s="42"/>
    </row>
    <row r="65" spans="1:186" s="1" customFormat="1" ht="15" hidden="1" customHeight="1" x14ac:dyDescent="0.3">
      <c r="A65" s="2"/>
      <c r="B65" s="14">
        <v>3098</v>
      </c>
      <c r="C65" s="5" t="s">
        <v>118</v>
      </c>
      <c r="D65" s="15">
        <v>2003</v>
      </c>
      <c r="E65" s="16">
        <f t="shared" si="17"/>
        <v>0</v>
      </c>
      <c r="F65" s="37"/>
      <c r="G65" s="37"/>
      <c r="H65" s="37"/>
      <c r="I65" s="37"/>
      <c r="J65" s="38"/>
      <c r="K65" s="39"/>
      <c r="L65" s="40"/>
      <c r="M65" s="41"/>
      <c r="N65" s="42"/>
      <c r="O65" s="38">
        <f t="shared" si="18"/>
        <v>0</v>
      </c>
      <c r="P65" s="39"/>
      <c r="Q65" s="42"/>
      <c r="R65" s="43">
        <f t="shared" si="27"/>
        <v>0</v>
      </c>
      <c r="S65" s="44"/>
      <c r="T65" s="45"/>
      <c r="U65" s="44"/>
      <c r="V65" s="45"/>
      <c r="W65" s="138"/>
      <c r="X65" s="45"/>
      <c r="Y65" s="138"/>
      <c r="Z65" s="45"/>
      <c r="AA65" s="44"/>
      <c r="AB65" s="78"/>
      <c r="AC65" s="82">
        <f t="shared" si="19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 t="shared" si="25"/>
        <v>0</v>
      </c>
      <c r="AO65" s="41"/>
      <c r="AP65" s="40"/>
      <c r="AQ65" s="41"/>
      <c r="AR65" s="40"/>
      <c r="AS65" s="41"/>
      <c r="AT65" s="40"/>
      <c r="AU65" s="41"/>
      <c r="AV65" s="42"/>
      <c r="AW65" s="43"/>
      <c r="AX65" s="41"/>
      <c r="AY65" s="40"/>
      <c r="AZ65" s="41"/>
      <c r="BA65" s="40"/>
      <c r="BB65" s="41"/>
      <c r="BC65" s="40"/>
      <c r="BD65" s="41"/>
      <c r="BE65" s="42"/>
      <c r="BF65" s="43">
        <f t="shared" si="29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>
        <f t="shared" si="32"/>
        <v>0</v>
      </c>
      <c r="BR65" s="41"/>
      <c r="BS65" s="40"/>
      <c r="BT65" s="41"/>
      <c r="BU65" s="40"/>
      <c r="BV65" s="41"/>
      <c r="BW65" s="40"/>
      <c r="BX65" s="41"/>
      <c r="BY65" s="42"/>
      <c r="BZ65" s="43">
        <f t="shared" si="20"/>
        <v>0</v>
      </c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/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>
        <f t="shared" si="21"/>
        <v>0</v>
      </c>
      <c r="DM65" s="41"/>
      <c r="DN65" s="42"/>
      <c r="DO65" s="43"/>
      <c r="DP65" s="41"/>
      <c r="DQ65" s="40"/>
      <c r="DR65" s="40"/>
      <c r="DS65" s="40"/>
      <c r="DT65" s="40"/>
      <c r="DU65" s="40"/>
      <c r="DV65" s="41"/>
      <c r="DW65" s="42"/>
      <c r="DX65" s="43">
        <f t="shared" si="33"/>
        <v>0</v>
      </c>
      <c r="DY65" s="41"/>
      <c r="DZ65" s="40"/>
      <c r="EA65" s="41"/>
      <c r="EB65" s="40"/>
      <c r="EC65" s="41"/>
      <c r="ED65" s="40"/>
      <c r="EE65" s="41"/>
      <c r="EF65" s="42"/>
      <c r="EG65" s="43"/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24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2"/>
      <c r="FH65" s="132"/>
      <c r="FI65" s="39"/>
      <c r="FJ65" s="42"/>
      <c r="FK65" s="43">
        <f t="shared" si="30"/>
        <v>0</v>
      </c>
      <c r="FL65" s="41"/>
      <c r="FM65" s="42"/>
      <c r="FN65" s="43"/>
      <c r="FO65" s="41"/>
      <c r="FP65" s="42"/>
      <c r="FQ65" s="43">
        <f t="shared" si="22"/>
        <v>0</v>
      </c>
      <c r="FR65" s="41"/>
      <c r="FS65" s="42"/>
      <c r="FT65" s="43">
        <f t="shared" si="23"/>
        <v>0</v>
      </c>
      <c r="FU65" s="41"/>
      <c r="FV65" s="42"/>
      <c r="FW65" s="43">
        <f t="shared" si="31"/>
        <v>0</v>
      </c>
      <c r="FX65" s="41"/>
      <c r="FY65" s="40"/>
      <c r="FZ65" s="41"/>
      <c r="GA65" s="42"/>
      <c r="GB65" s="43"/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263</v>
      </c>
      <c r="D66" s="15">
        <v>2012</v>
      </c>
      <c r="E66" s="16">
        <f t="shared" si="17"/>
        <v>0</v>
      </c>
      <c r="F66" s="37" t="s">
        <v>154</v>
      </c>
      <c r="G66" s="37"/>
      <c r="H66" s="37" t="s">
        <v>264</v>
      </c>
      <c r="I66" s="37" t="s">
        <v>265</v>
      </c>
      <c r="J66" s="38"/>
      <c r="K66" s="39"/>
      <c r="L66" s="40"/>
      <c r="M66" s="41"/>
      <c r="N66" s="42"/>
      <c r="O66" s="38">
        <f t="shared" si="18"/>
        <v>0</v>
      </c>
      <c r="P66" s="39"/>
      <c r="Q66" s="42"/>
      <c r="R66" s="43">
        <f t="shared" si="27"/>
        <v>0</v>
      </c>
      <c r="S66" s="125"/>
      <c r="T66" s="45"/>
      <c r="U66" s="44"/>
      <c r="V66" s="45"/>
      <c r="W66" s="125"/>
      <c r="X66" s="45"/>
      <c r="Y66" s="125"/>
      <c r="Z66" s="45"/>
      <c r="AA66" s="44"/>
      <c r="AB66" s="78"/>
      <c r="AC66" s="82">
        <f t="shared" si="19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 t="shared" si="25"/>
        <v>0</v>
      </c>
      <c r="AO66" s="41"/>
      <c r="AP66" s="40"/>
      <c r="AQ66" s="41"/>
      <c r="AR66" s="40"/>
      <c r="AS66" s="41"/>
      <c r="AT66" s="40"/>
      <c r="AU66" s="41"/>
      <c r="AV66" s="42"/>
      <c r="AW66" s="43"/>
      <c r="AX66" s="41"/>
      <c r="AY66" s="40"/>
      <c r="AZ66" s="41"/>
      <c r="BA66" s="40"/>
      <c r="BB66" s="41"/>
      <c r="BC66" s="40"/>
      <c r="BD66" s="41"/>
      <c r="BE66" s="42"/>
      <c r="BF66" s="43">
        <f t="shared" si="29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 t="shared" si="32"/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 t="shared" si="20"/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/>
      <c r="CL66" s="41"/>
      <c r="CM66" s="40"/>
      <c r="CN66" s="41"/>
      <c r="CO66" s="40"/>
      <c r="CP66" s="41"/>
      <c r="CQ66" s="40"/>
      <c r="CR66" s="41"/>
      <c r="CS66" s="42"/>
      <c r="CT66" s="43"/>
      <c r="CU66" s="41"/>
      <c r="CV66" s="40"/>
      <c r="CW66" s="41"/>
      <c r="CX66" s="40"/>
      <c r="CY66" s="40"/>
      <c r="CZ66" s="40"/>
      <c r="DA66" s="86"/>
      <c r="DB66" s="88"/>
      <c r="DC66" s="43"/>
      <c r="DD66" s="41"/>
      <c r="DE66" s="40"/>
      <c r="DF66" s="40"/>
      <c r="DG66" s="40"/>
      <c r="DH66" s="40"/>
      <c r="DI66" s="40"/>
      <c r="DJ66" s="41"/>
      <c r="DK66" s="42"/>
      <c r="DL66" s="43">
        <f t="shared" si="21"/>
        <v>0</v>
      </c>
      <c r="DM66" s="41"/>
      <c r="DN66" s="42"/>
      <c r="DO66" s="43"/>
      <c r="DP66" s="41"/>
      <c r="DQ66" s="40"/>
      <c r="DR66" s="40"/>
      <c r="DS66" s="40"/>
      <c r="DT66" s="40"/>
      <c r="DU66" s="40"/>
      <c r="DV66" s="41"/>
      <c r="DW66" s="42"/>
      <c r="DX66" s="43">
        <f t="shared" si="33"/>
        <v>0</v>
      </c>
      <c r="DY66" s="41"/>
      <c r="DZ66" s="40"/>
      <c r="EA66" s="40"/>
      <c r="EB66" s="40"/>
      <c r="EC66" s="40"/>
      <c r="ED66" s="40"/>
      <c r="EE66" s="41"/>
      <c r="EF66" s="42"/>
      <c r="EG66" s="43"/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24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2"/>
      <c r="FH66" s="132"/>
      <c r="FI66" s="39"/>
      <c r="FJ66" s="42"/>
      <c r="FK66" s="43">
        <f t="shared" si="30"/>
        <v>0</v>
      </c>
      <c r="FL66" s="41"/>
      <c r="FM66" s="42"/>
      <c r="FN66" s="43"/>
      <c r="FO66" s="41"/>
      <c r="FP66" s="42"/>
      <c r="FQ66" s="43">
        <f t="shared" si="22"/>
        <v>0</v>
      </c>
      <c r="FR66" s="41"/>
      <c r="FS66" s="42"/>
      <c r="FT66" s="43">
        <f t="shared" si="23"/>
        <v>0</v>
      </c>
      <c r="FU66" s="41"/>
      <c r="FV66" s="42"/>
      <c r="FW66" s="43">
        <f t="shared" si="31"/>
        <v>0</v>
      </c>
      <c r="FX66" s="41"/>
      <c r="FY66" s="40"/>
      <c r="FZ66" s="41"/>
      <c r="GA66" s="42"/>
      <c r="GB66" s="43"/>
      <c r="GC66" s="41"/>
      <c r="GD66" s="42"/>
    </row>
    <row r="67" spans="1:186" s="1" customFormat="1" ht="15" hidden="1" customHeight="1" x14ac:dyDescent="0.3">
      <c r="A67" s="2"/>
      <c r="B67" s="14">
        <v>9839</v>
      </c>
      <c r="C67" s="5" t="s">
        <v>305</v>
      </c>
      <c r="D67" s="15">
        <v>2009</v>
      </c>
      <c r="E67" s="16">
        <f t="shared" si="17"/>
        <v>0</v>
      </c>
      <c r="F67" s="37" t="s">
        <v>158</v>
      </c>
      <c r="G67" s="37"/>
      <c r="H67" s="37" t="s">
        <v>306</v>
      </c>
      <c r="I67" s="37"/>
      <c r="J67" s="38"/>
      <c r="K67" s="47"/>
      <c r="L67" s="48"/>
      <c r="M67" s="49"/>
      <c r="N67" s="50"/>
      <c r="O67" s="38">
        <f t="shared" si="18"/>
        <v>0</v>
      </c>
      <c r="P67" s="47"/>
      <c r="Q67" s="50"/>
      <c r="R67" s="43">
        <f t="shared" si="27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19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>
        <f t="shared" si="25"/>
        <v>0</v>
      </c>
      <c r="AO67" s="49"/>
      <c r="AP67" s="48"/>
      <c r="AQ67" s="49"/>
      <c r="AR67" s="48"/>
      <c r="AS67" s="49"/>
      <c r="AT67" s="48"/>
      <c r="AU67" s="49"/>
      <c r="AV67" s="50"/>
      <c r="AW67" s="43"/>
      <c r="AX67" s="49"/>
      <c r="AY67" s="48"/>
      <c r="AZ67" s="49"/>
      <c r="BA67" s="48"/>
      <c r="BB67" s="49"/>
      <c r="BC67" s="48"/>
      <c r="BD67" s="49"/>
      <c r="BE67" s="50"/>
      <c r="BF67" s="43">
        <f t="shared" si="29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>
        <f t="shared" si="32"/>
        <v>0</v>
      </c>
      <c r="BR67" s="49"/>
      <c r="BS67" s="48"/>
      <c r="BT67" s="49"/>
      <c r="BU67" s="48"/>
      <c r="BV67" s="49"/>
      <c r="BW67" s="48"/>
      <c r="BX67" s="49"/>
      <c r="BY67" s="50"/>
      <c r="BZ67" s="43">
        <f t="shared" si="20"/>
        <v>0</v>
      </c>
      <c r="CA67" s="107"/>
      <c r="CB67" s="103"/>
      <c r="CC67" s="49"/>
      <c r="CD67" s="48"/>
      <c r="CE67" s="49"/>
      <c r="CF67" s="48"/>
      <c r="CG67" s="49"/>
      <c r="CH67" s="48"/>
      <c r="CI67" s="49"/>
      <c r="CJ67" s="50"/>
      <c r="CK67" s="43"/>
      <c r="CL67" s="49"/>
      <c r="CM67" s="48"/>
      <c r="CN67" s="49"/>
      <c r="CO67" s="48"/>
      <c r="CP67" s="49"/>
      <c r="CQ67" s="48"/>
      <c r="CR67" s="49"/>
      <c r="CS67" s="50"/>
      <c r="CT67" s="43"/>
      <c r="CU67" s="49"/>
      <c r="CV67" s="48"/>
      <c r="CW67" s="48"/>
      <c r="CX67" s="48"/>
      <c r="CY67" s="48"/>
      <c r="CZ67" s="48"/>
      <c r="DA67" s="49"/>
      <c r="DB67" s="50"/>
      <c r="DC67" s="43"/>
      <c r="DD67" s="49"/>
      <c r="DE67" s="48"/>
      <c r="DF67" s="49"/>
      <c r="DG67" s="48"/>
      <c r="DH67" s="49"/>
      <c r="DI67" s="48"/>
      <c r="DJ67" s="49"/>
      <c r="DK67" s="50"/>
      <c r="DL67" s="43">
        <f t="shared" si="21"/>
        <v>0</v>
      </c>
      <c r="DM67" s="49"/>
      <c r="DN67" s="50"/>
      <c r="DO67" s="43"/>
      <c r="DP67" s="49"/>
      <c r="DQ67" s="48"/>
      <c r="DR67" s="49"/>
      <c r="DS67" s="48"/>
      <c r="DT67" s="49"/>
      <c r="DU67" s="48"/>
      <c r="DV67" s="49"/>
      <c r="DW67" s="50"/>
      <c r="DX67" s="43">
        <f t="shared" si="33"/>
        <v>0</v>
      </c>
      <c r="DY67" s="49"/>
      <c r="DZ67" s="48"/>
      <c r="EA67" s="49"/>
      <c r="EB67" s="48"/>
      <c r="EC67" s="49"/>
      <c r="ED67" s="48"/>
      <c r="EE67" s="49"/>
      <c r="EF67" s="50"/>
      <c r="EG67" s="43"/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50"/>
      <c r="ET67" s="43">
        <f t="shared" si="24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8"/>
      <c r="FG67" s="134"/>
      <c r="FH67" s="134"/>
      <c r="FI67" s="47"/>
      <c r="FJ67" s="50"/>
      <c r="FK67" s="43">
        <f t="shared" si="30"/>
        <v>0</v>
      </c>
      <c r="FL67" s="49"/>
      <c r="FM67" s="50"/>
      <c r="FN67" s="43"/>
      <c r="FO67" s="49"/>
      <c r="FP67" s="50"/>
      <c r="FQ67" s="43">
        <f t="shared" si="22"/>
        <v>0</v>
      </c>
      <c r="FR67" s="49"/>
      <c r="FS67" s="50"/>
      <c r="FT67" s="43">
        <f t="shared" si="23"/>
        <v>0</v>
      </c>
      <c r="FU67" s="49"/>
      <c r="FV67" s="50"/>
      <c r="FW67" s="43">
        <f t="shared" si="31"/>
        <v>0</v>
      </c>
      <c r="FX67" s="49"/>
      <c r="FY67" s="48"/>
      <c r="FZ67" s="49"/>
      <c r="GA67" s="50"/>
      <c r="GB67" s="43"/>
      <c r="GC67" s="49"/>
      <c r="GD67" s="137"/>
    </row>
    <row r="68" spans="1:186" s="1" customFormat="1" ht="15" hidden="1" customHeight="1" x14ac:dyDescent="0.3">
      <c r="A68" s="2"/>
      <c r="B68" s="14">
        <v>9851</v>
      </c>
      <c r="C68" s="5" t="s">
        <v>277</v>
      </c>
      <c r="D68" s="15">
        <v>2012</v>
      </c>
      <c r="E68" s="16">
        <f t="shared" si="17"/>
        <v>0</v>
      </c>
      <c r="F68" s="37" t="s">
        <v>154</v>
      </c>
      <c r="G68" s="37"/>
      <c r="H68" s="37" t="s">
        <v>155</v>
      </c>
      <c r="I68" s="37" t="s">
        <v>275</v>
      </c>
      <c r="J68" s="38"/>
      <c r="K68" s="39"/>
      <c r="L68" s="40"/>
      <c r="M68" s="41"/>
      <c r="N68" s="42"/>
      <c r="O68" s="38">
        <f t="shared" si="18"/>
        <v>0</v>
      </c>
      <c r="P68" s="39"/>
      <c r="Q68" s="42"/>
      <c r="R68" s="43">
        <f t="shared" si="27"/>
        <v>0</v>
      </c>
      <c r="S68" s="44"/>
      <c r="T68" s="45"/>
      <c r="U68" s="44"/>
      <c r="V68" s="45"/>
      <c r="W68" s="125"/>
      <c r="X68" s="45"/>
      <c r="Y68" s="125"/>
      <c r="Z68" s="45"/>
      <c r="AA68" s="44"/>
      <c r="AB68" s="78"/>
      <c r="AC68" s="82">
        <f t="shared" si="19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 t="shared" si="25"/>
        <v>0</v>
      </c>
      <c r="AO68" s="41"/>
      <c r="AP68" s="40"/>
      <c r="AQ68" s="41"/>
      <c r="AR68" s="40"/>
      <c r="AS68" s="41"/>
      <c r="AT68" s="40"/>
      <c r="AU68" s="41"/>
      <c r="AV68" s="42"/>
      <c r="AW68" s="43"/>
      <c r="AX68" s="41"/>
      <c r="AY68" s="40"/>
      <c r="AZ68" s="41"/>
      <c r="BA68" s="40"/>
      <c r="BB68" s="41"/>
      <c r="BC68" s="40"/>
      <c r="BD68" s="41"/>
      <c r="BE68" s="42"/>
      <c r="BF68" s="43">
        <f t="shared" si="29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 t="shared" si="32"/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 t="shared" si="20"/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/>
      <c r="CL68" s="41"/>
      <c r="CM68" s="40"/>
      <c r="CN68" s="41"/>
      <c r="CO68" s="40"/>
      <c r="CP68" s="41"/>
      <c r="CQ68" s="40"/>
      <c r="CR68" s="41"/>
      <c r="CS68" s="42"/>
      <c r="CT68" s="43"/>
      <c r="CU68" s="86"/>
      <c r="CV68" s="87"/>
      <c r="CW68" s="41"/>
      <c r="CX68" s="40"/>
      <c r="CY68" s="40"/>
      <c r="CZ68" s="40"/>
      <c r="DA68" s="86"/>
      <c r="DB68" s="88"/>
      <c r="DC68" s="43"/>
      <c r="DD68" s="41"/>
      <c r="DE68" s="40"/>
      <c r="DF68" s="40"/>
      <c r="DG68" s="40"/>
      <c r="DH68" s="40"/>
      <c r="DI68" s="40"/>
      <c r="DJ68" s="41"/>
      <c r="DK68" s="42"/>
      <c r="DL68" s="43">
        <f t="shared" si="21"/>
        <v>0</v>
      </c>
      <c r="DM68" s="41"/>
      <c r="DN68" s="42"/>
      <c r="DO68" s="43"/>
      <c r="DP68" s="41"/>
      <c r="DQ68" s="40"/>
      <c r="DR68" s="40"/>
      <c r="DS68" s="40"/>
      <c r="DT68" s="40"/>
      <c r="DU68" s="40"/>
      <c r="DV68" s="41"/>
      <c r="DW68" s="42"/>
      <c r="DX68" s="43">
        <f t="shared" si="33"/>
        <v>0</v>
      </c>
      <c r="DY68" s="41"/>
      <c r="DZ68" s="40"/>
      <c r="EA68" s="40"/>
      <c r="EB68" s="40"/>
      <c r="EC68" s="40"/>
      <c r="ED68" s="40"/>
      <c r="EE68" s="41"/>
      <c r="EF68" s="42"/>
      <c r="EG68" s="43"/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24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2"/>
      <c r="FH68" s="132"/>
      <c r="FI68" s="39"/>
      <c r="FJ68" s="42"/>
      <c r="FK68" s="43">
        <f t="shared" si="30"/>
        <v>0</v>
      </c>
      <c r="FL68" s="41"/>
      <c r="FM68" s="42"/>
      <c r="FN68" s="43"/>
      <c r="FO68" s="41"/>
      <c r="FP68" s="42"/>
      <c r="FQ68" s="43">
        <f t="shared" si="22"/>
        <v>0</v>
      </c>
      <c r="FR68" s="41"/>
      <c r="FS68" s="42"/>
      <c r="FT68" s="43">
        <f t="shared" si="23"/>
        <v>0</v>
      </c>
      <c r="FU68" s="41"/>
      <c r="FV68" s="42"/>
      <c r="FW68" s="43">
        <f t="shared" si="31"/>
        <v>0</v>
      </c>
      <c r="FX68" s="41"/>
      <c r="FY68" s="40"/>
      <c r="FZ68" s="41"/>
      <c r="GA68" s="42"/>
      <c r="GB68" s="43"/>
      <c r="GC68" s="41"/>
      <c r="GD68" s="42"/>
    </row>
    <row r="69" spans="1:186" s="1" customFormat="1" ht="15" hidden="1" customHeight="1" x14ac:dyDescent="0.3">
      <c r="A69" s="2"/>
      <c r="B69" s="14">
        <v>9775</v>
      </c>
      <c r="C69" s="5" t="s">
        <v>132</v>
      </c>
      <c r="D69" s="15">
        <v>2010</v>
      </c>
      <c r="E69" s="16">
        <f t="shared" si="17"/>
        <v>0</v>
      </c>
      <c r="F69" s="37"/>
      <c r="G69" s="37"/>
      <c r="H69" s="37"/>
      <c r="I69" s="37"/>
      <c r="J69" s="38"/>
      <c r="K69" s="39"/>
      <c r="L69" s="40"/>
      <c r="M69" s="41"/>
      <c r="N69" s="42"/>
      <c r="O69" s="38">
        <f t="shared" si="18"/>
        <v>0</v>
      </c>
      <c r="P69" s="39"/>
      <c r="Q69" s="42"/>
      <c r="R69" s="43">
        <f t="shared" si="27"/>
        <v>0</v>
      </c>
      <c r="S69" s="44"/>
      <c r="T69" s="45"/>
      <c r="U69" s="44"/>
      <c r="V69" s="45"/>
      <c r="W69" s="44"/>
      <c r="X69" s="45"/>
      <c r="Y69" s="138"/>
      <c r="Z69" s="45"/>
      <c r="AA69" s="44"/>
      <c r="AB69" s="78"/>
      <c r="AC69" s="82">
        <f t="shared" si="19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>
        <f t="shared" si="25"/>
        <v>0</v>
      </c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42"/>
      <c r="BF69" s="43">
        <f t="shared" si="29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>
        <f t="shared" si="32"/>
        <v>0</v>
      </c>
      <c r="BR69" s="41"/>
      <c r="BS69" s="40"/>
      <c r="BT69" s="41"/>
      <c r="BU69" s="40"/>
      <c r="BV69" s="41"/>
      <c r="BW69" s="40"/>
      <c r="BX69" s="41"/>
      <c r="BY69" s="42"/>
      <c r="BZ69" s="43">
        <f t="shared" si="20"/>
        <v>0</v>
      </c>
      <c r="CA69" s="106"/>
      <c r="CB69" s="102"/>
      <c r="CC69" s="41"/>
      <c r="CD69" s="40"/>
      <c r="CE69" s="41"/>
      <c r="CF69" s="40"/>
      <c r="CG69" s="41"/>
      <c r="CH69" s="40"/>
      <c r="CI69" s="41"/>
      <c r="CJ69" s="42"/>
      <c r="CK69" s="43"/>
      <c r="CL69" s="41"/>
      <c r="CM69" s="40"/>
      <c r="CN69" s="41"/>
      <c r="CO69" s="40"/>
      <c r="CP69" s="41"/>
      <c r="CQ69" s="40"/>
      <c r="CR69" s="41"/>
      <c r="CS69" s="42"/>
      <c r="CT69" s="43"/>
      <c r="CU69" s="41"/>
      <c r="CV69" s="40"/>
      <c r="CW69" s="40"/>
      <c r="CX69" s="40"/>
      <c r="CY69" s="40"/>
      <c r="CZ69" s="40"/>
      <c r="DA69" s="41"/>
      <c r="DB69" s="42"/>
      <c r="DC69" s="43"/>
      <c r="DD69" s="41"/>
      <c r="DE69" s="40"/>
      <c r="DF69" s="41"/>
      <c r="DG69" s="40"/>
      <c r="DH69" s="41"/>
      <c r="DI69" s="40"/>
      <c r="DJ69" s="41"/>
      <c r="DK69" s="42"/>
      <c r="DL69" s="43">
        <f t="shared" si="21"/>
        <v>0</v>
      </c>
      <c r="DM69" s="41"/>
      <c r="DN69" s="42"/>
      <c r="DO69" s="43"/>
      <c r="DP69" s="41"/>
      <c r="DQ69" s="40"/>
      <c r="DR69" s="41"/>
      <c r="DS69" s="40"/>
      <c r="DT69" s="41"/>
      <c r="DU69" s="40"/>
      <c r="DV69" s="41"/>
      <c r="DW69" s="42"/>
      <c r="DX69" s="43">
        <f t="shared" si="33"/>
        <v>0</v>
      </c>
      <c r="DY69" s="41"/>
      <c r="DZ69" s="40"/>
      <c r="EA69" s="41"/>
      <c r="EB69" s="40"/>
      <c r="EC69" s="41"/>
      <c r="ED69" s="40"/>
      <c r="EE69" s="41"/>
      <c r="EF69" s="42"/>
      <c r="EG69" s="43"/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42"/>
      <c r="ET69" s="43">
        <f t="shared" si="24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0"/>
      <c r="FG69" s="132"/>
      <c r="FH69" s="132"/>
      <c r="FI69" s="39"/>
      <c r="FJ69" s="42"/>
      <c r="FK69" s="43">
        <f t="shared" si="30"/>
        <v>0</v>
      </c>
      <c r="FL69" s="41"/>
      <c r="FM69" s="42"/>
      <c r="FN69" s="43"/>
      <c r="FO69" s="41"/>
      <c r="FP69" s="42"/>
      <c r="FQ69" s="43">
        <f t="shared" si="22"/>
        <v>0</v>
      </c>
      <c r="FR69" s="41"/>
      <c r="FS69" s="42"/>
      <c r="FT69" s="43">
        <f t="shared" si="23"/>
        <v>0</v>
      </c>
      <c r="FU69" s="41"/>
      <c r="FV69" s="42"/>
      <c r="FW69" s="43">
        <f t="shared" si="31"/>
        <v>0</v>
      </c>
      <c r="FX69" s="41"/>
      <c r="FY69" s="40"/>
      <c r="FZ69" s="41"/>
      <c r="GA69" s="42"/>
      <c r="GB69" s="43"/>
      <c r="GC69" s="41"/>
      <c r="GD69" s="53"/>
    </row>
    <row r="70" spans="1:186" s="1" customFormat="1" ht="15" hidden="1" customHeight="1" x14ac:dyDescent="0.3">
      <c r="A70" s="2"/>
      <c r="B70" s="14">
        <v>7036</v>
      </c>
      <c r="C70" s="5" t="s">
        <v>58</v>
      </c>
      <c r="D70" s="15">
        <v>2008</v>
      </c>
      <c r="E70" s="16">
        <f t="shared" si="17"/>
        <v>0</v>
      </c>
      <c r="F70" s="37" t="s">
        <v>163</v>
      </c>
      <c r="G70" s="37"/>
      <c r="H70" s="37" t="s">
        <v>268</v>
      </c>
      <c r="I70" s="37" t="s">
        <v>318</v>
      </c>
      <c r="J70" s="38"/>
      <c r="K70" s="39"/>
      <c r="L70" s="40"/>
      <c r="M70" s="41"/>
      <c r="N70" s="42"/>
      <c r="O70" s="38">
        <f t="shared" si="18"/>
        <v>0</v>
      </c>
      <c r="P70" s="39"/>
      <c r="Q70" s="42"/>
      <c r="R70" s="43">
        <f t="shared" si="27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>
        <f t="shared" si="19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>
        <f t="shared" si="25"/>
        <v>0</v>
      </c>
      <c r="AO70" s="41"/>
      <c r="AP70" s="40"/>
      <c r="AQ70" s="41"/>
      <c r="AR70" s="40"/>
      <c r="AS70" s="41"/>
      <c r="AT70" s="40"/>
      <c r="AU70" s="41"/>
      <c r="AV70" s="42"/>
      <c r="AW70" s="43"/>
      <c r="AX70" s="41"/>
      <c r="AY70" s="40"/>
      <c r="AZ70" s="41"/>
      <c r="BA70" s="40"/>
      <c r="BB70" s="41"/>
      <c r="BC70" s="40"/>
      <c r="BD70" s="41"/>
      <c r="BE70" s="42"/>
      <c r="BF70" s="43">
        <f t="shared" si="29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>
        <f t="shared" si="32"/>
        <v>0</v>
      </c>
      <c r="BR70" s="41"/>
      <c r="BS70" s="40"/>
      <c r="BT70" s="41"/>
      <c r="BU70" s="40"/>
      <c r="BV70" s="41"/>
      <c r="BW70" s="40"/>
      <c r="BX70" s="41"/>
      <c r="BY70" s="42"/>
      <c r="BZ70" s="43">
        <f t="shared" si="20"/>
        <v>0</v>
      </c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/>
      <c r="CL70" s="41"/>
      <c r="CM70" s="40"/>
      <c r="CN70" s="41"/>
      <c r="CO70" s="40"/>
      <c r="CP70" s="41"/>
      <c r="CQ70" s="40"/>
      <c r="CR70" s="41"/>
      <c r="CS70" s="42"/>
      <c r="CT70" s="43"/>
      <c r="CU70" s="41"/>
      <c r="CV70" s="40"/>
      <c r="CW70" s="40"/>
      <c r="CX70" s="40"/>
      <c r="CY70" s="40"/>
      <c r="CZ70" s="40"/>
      <c r="DA70" s="41"/>
      <c r="DB70" s="42"/>
      <c r="DC70" s="43"/>
      <c r="DD70" s="41"/>
      <c r="DE70" s="40"/>
      <c r="DF70" s="40"/>
      <c r="DG70" s="40"/>
      <c r="DH70" s="40"/>
      <c r="DI70" s="40"/>
      <c r="DJ70" s="41"/>
      <c r="DK70" s="42"/>
      <c r="DL70" s="43">
        <f t="shared" si="21"/>
        <v>0</v>
      </c>
      <c r="DM70" s="41"/>
      <c r="DN70" s="42"/>
      <c r="DO70" s="43"/>
      <c r="DP70" s="41"/>
      <c r="DQ70" s="40"/>
      <c r="DR70" s="35"/>
      <c r="DS70" s="34"/>
      <c r="DT70" s="41"/>
      <c r="DU70" s="40"/>
      <c r="DV70" s="41"/>
      <c r="DW70" s="42"/>
      <c r="DX70" s="43">
        <f t="shared" si="33"/>
        <v>0</v>
      </c>
      <c r="DY70" s="41"/>
      <c r="DZ70" s="40"/>
      <c r="EA70" s="41"/>
      <c r="EB70" s="40"/>
      <c r="EC70" s="41"/>
      <c r="ED70" s="40"/>
      <c r="EE70" s="41"/>
      <c r="EF70" s="42"/>
      <c r="EG70" s="43"/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42"/>
      <c r="ET70" s="43">
        <f t="shared" si="24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0"/>
      <c r="FG70" s="132"/>
      <c r="FH70" s="132"/>
      <c r="FI70" s="39"/>
      <c r="FJ70" s="42"/>
      <c r="FK70" s="43">
        <f t="shared" si="30"/>
        <v>0</v>
      </c>
      <c r="FL70" s="41"/>
      <c r="FM70" s="42"/>
      <c r="FN70" s="43"/>
      <c r="FO70" s="41"/>
      <c r="FP70" s="42"/>
      <c r="FQ70" s="43">
        <f t="shared" si="22"/>
        <v>0</v>
      </c>
      <c r="FR70" s="41"/>
      <c r="FS70" s="42"/>
      <c r="FT70" s="43">
        <f t="shared" si="23"/>
        <v>0</v>
      </c>
      <c r="FU70" s="41"/>
      <c r="FV70" s="42"/>
      <c r="FW70" s="43">
        <f t="shared" si="31"/>
        <v>0</v>
      </c>
      <c r="FX70" s="41"/>
      <c r="FY70" s="40"/>
      <c r="FZ70" s="41"/>
      <c r="GA70" s="42"/>
      <c r="GB70" s="43"/>
      <c r="GC70" s="41"/>
      <c r="GD70" s="42"/>
    </row>
    <row r="71" spans="1:186" s="1" customFormat="1" ht="15" hidden="1" customHeight="1" x14ac:dyDescent="0.3">
      <c r="A71" s="2"/>
      <c r="B71" s="14">
        <v>5428</v>
      </c>
      <c r="C71" s="5" t="s">
        <v>78</v>
      </c>
      <c r="D71" s="15">
        <v>2007</v>
      </c>
      <c r="E71" s="16">
        <f t="shared" si="17"/>
        <v>0</v>
      </c>
      <c r="F71" s="37"/>
      <c r="G71" s="37"/>
      <c r="H71" s="37"/>
      <c r="I71" s="37"/>
      <c r="J71" s="38"/>
      <c r="K71" s="39"/>
      <c r="L71" s="40"/>
      <c r="M71" s="41"/>
      <c r="N71" s="42"/>
      <c r="O71" s="38">
        <f t="shared" si="18"/>
        <v>0</v>
      </c>
      <c r="P71" s="39"/>
      <c r="Q71" s="42"/>
      <c r="R71" s="43">
        <f t="shared" si="27"/>
        <v>0</v>
      </c>
      <c r="S71" s="125"/>
      <c r="T71" s="45"/>
      <c r="U71" s="125"/>
      <c r="V71" s="45"/>
      <c r="W71" s="125"/>
      <c r="X71" s="45"/>
      <c r="Y71" s="125"/>
      <c r="Z71" s="45"/>
      <c r="AA71" s="125"/>
      <c r="AB71" s="78"/>
      <c r="AC71" s="82">
        <f t="shared" si="19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>
        <f t="shared" si="25"/>
        <v>0</v>
      </c>
      <c r="AO71" s="41"/>
      <c r="AP71" s="40"/>
      <c r="AQ71" s="41"/>
      <c r="AR71" s="40"/>
      <c r="AS71" s="41"/>
      <c r="AT71" s="40"/>
      <c r="AU71" s="41"/>
      <c r="AV71" s="42"/>
      <c r="AW71" s="43"/>
      <c r="AX71" s="41"/>
      <c r="AY71" s="40"/>
      <c r="AZ71" s="41"/>
      <c r="BA71" s="40"/>
      <c r="BB71" s="41"/>
      <c r="BC71" s="40"/>
      <c r="BD71" s="41"/>
      <c r="BE71" s="42"/>
      <c r="BF71" s="43">
        <f t="shared" si="29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>
        <f t="shared" si="32"/>
        <v>0</v>
      </c>
      <c r="BR71" s="41"/>
      <c r="BS71" s="40"/>
      <c r="BT71" s="41"/>
      <c r="BU71" s="40"/>
      <c r="BV71" s="41"/>
      <c r="BW71" s="40"/>
      <c r="BX71" s="41"/>
      <c r="BY71" s="42"/>
      <c r="BZ71" s="43">
        <f t="shared" si="20"/>
        <v>0</v>
      </c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/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0"/>
      <c r="DG71" s="40"/>
      <c r="DH71" s="40"/>
      <c r="DI71" s="40"/>
      <c r="DJ71" s="41"/>
      <c r="DK71" s="42"/>
      <c r="DL71" s="43">
        <f t="shared" si="21"/>
        <v>0</v>
      </c>
      <c r="DM71" s="41"/>
      <c r="DN71" s="42"/>
      <c r="DO71" s="43"/>
      <c r="DP71" s="41"/>
      <c r="DQ71" s="40"/>
      <c r="DR71" s="41"/>
      <c r="DS71" s="40"/>
      <c r="DT71" s="41"/>
      <c r="DU71" s="40"/>
      <c r="DV71" s="41"/>
      <c r="DW71" s="42"/>
      <c r="DX71" s="43">
        <f t="shared" si="33"/>
        <v>0</v>
      </c>
      <c r="DY71" s="41"/>
      <c r="DZ71" s="40"/>
      <c r="EA71" s="41"/>
      <c r="EB71" s="40"/>
      <c r="EC71" s="41"/>
      <c r="ED71" s="40"/>
      <c r="EE71" s="41"/>
      <c r="EF71" s="42"/>
      <c r="EG71" s="43"/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si="24"/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2"/>
      <c r="FH71" s="132"/>
      <c r="FI71" s="39"/>
      <c r="FJ71" s="42"/>
      <c r="FK71" s="43">
        <f t="shared" si="30"/>
        <v>0</v>
      </c>
      <c r="FL71" s="41"/>
      <c r="FM71" s="42"/>
      <c r="FN71" s="43"/>
      <c r="FO71" s="41"/>
      <c r="FP71" s="42"/>
      <c r="FQ71" s="43">
        <f t="shared" si="22"/>
        <v>0</v>
      </c>
      <c r="FR71" s="41"/>
      <c r="FS71" s="42"/>
      <c r="FT71" s="43">
        <f t="shared" si="23"/>
        <v>0</v>
      </c>
      <c r="FU71" s="41"/>
      <c r="FV71" s="42"/>
      <c r="FW71" s="43">
        <f t="shared" si="31"/>
        <v>0</v>
      </c>
      <c r="FX71" s="41"/>
      <c r="FY71" s="40"/>
      <c r="FZ71" s="41"/>
      <c r="GA71" s="42"/>
      <c r="GB71" s="43"/>
      <c r="GC71" s="41"/>
      <c r="GD71" s="53"/>
    </row>
    <row r="72" spans="1:186" s="1" customFormat="1" ht="15" hidden="1" customHeight="1" x14ac:dyDescent="0.3">
      <c r="A72" s="2"/>
      <c r="B72" s="14">
        <v>5800</v>
      </c>
      <c r="C72" s="5" t="s">
        <v>103</v>
      </c>
      <c r="D72" s="15">
        <v>2004</v>
      </c>
      <c r="E72" s="16">
        <f t="shared" si="17"/>
        <v>0</v>
      </c>
      <c r="F72" s="37"/>
      <c r="G72" s="37"/>
      <c r="H72" s="37"/>
      <c r="I72" s="37"/>
      <c r="J72" s="38"/>
      <c r="K72" s="39"/>
      <c r="L72" s="40"/>
      <c r="M72" s="41"/>
      <c r="N72" s="42"/>
      <c r="O72" s="38">
        <f t="shared" si="18"/>
        <v>0</v>
      </c>
      <c r="P72" s="39"/>
      <c r="Q72" s="42"/>
      <c r="R72" s="43">
        <f t="shared" si="27"/>
        <v>0</v>
      </c>
      <c r="S72" s="125"/>
      <c r="T72" s="45"/>
      <c r="U72" s="125"/>
      <c r="V72" s="45"/>
      <c r="W72" s="127"/>
      <c r="X72" s="45"/>
      <c r="Y72" s="125"/>
      <c r="Z72" s="45"/>
      <c r="AA72" s="125"/>
      <c r="AB72" s="78"/>
      <c r="AC72" s="82">
        <f t="shared" si="19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>
        <f t="shared" si="25"/>
        <v>0</v>
      </c>
      <c r="AO72" s="41"/>
      <c r="AP72" s="40"/>
      <c r="AQ72" s="41"/>
      <c r="AR72" s="40"/>
      <c r="AS72" s="41"/>
      <c r="AT72" s="40"/>
      <c r="AU72" s="41"/>
      <c r="AV72" s="42"/>
      <c r="AW72" s="43"/>
      <c r="AX72" s="41"/>
      <c r="AY72" s="40"/>
      <c r="AZ72" s="41"/>
      <c r="BA72" s="40"/>
      <c r="BB72" s="41"/>
      <c r="BC72" s="40"/>
      <c r="BD72" s="41"/>
      <c r="BE72" s="42"/>
      <c r="BF72" s="43">
        <f t="shared" si="29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>
        <f t="shared" si="32"/>
        <v>0</v>
      </c>
      <c r="BR72" s="41"/>
      <c r="BS72" s="40"/>
      <c r="BT72" s="41"/>
      <c r="BU72" s="40"/>
      <c r="BV72" s="41"/>
      <c r="BW72" s="40"/>
      <c r="BX72" s="41"/>
      <c r="BY72" s="42"/>
      <c r="BZ72" s="43">
        <f t="shared" si="20"/>
        <v>0</v>
      </c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/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0"/>
      <c r="DG72" s="40"/>
      <c r="DH72" s="40"/>
      <c r="DI72" s="40"/>
      <c r="DJ72" s="41"/>
      <c r="DK72" s="42"/>
      <c r="DL72" s="43">
        <f t="shared" si="21"/>
        <v>0</v>
      </c>
      <c r="DM72" s="41"/>
      <c r="DN72" s="42"/>
      <c r="DO72" s="43"/>
      <c r="DP72" s="41"/>
      <c r="DQ72" s="40"/>
      <c r="DR72" s="40"/>
      <c r="DS72" s="40"/>
      <c r="DT72" s="40"/>
      <c r="DU72" s="40"/>
      <c r="DV72" s="41"/>
      <c r="DW72" s="42"/>
      <c r="DX72" s="43">
        <f t="shared" si="33"/>
        <v>0</v>
      </c>
      <c r="DY72" s="41"/>
      <c r="DZ72" s="40"/>
      <c r="EA72" s="41"/>
      <c r="EB72" s="40"/>
      <c r="EC72" s="41"/>
      <c r="ED72" s="40"/>
      <c r="EE72" s="41"/>
      <c r="EF72" s="42"/>
      <c r="EG72" s="43"/>
      <c r="EH72" s="41"/>
      <c r="EI72" s="40"/>
      <c r="EJ72" s="41"/>
      <c r="EK72" s="40"/>
      <c r="EL72" s="41"/>
      <c r="EM72" s="40"/>
      <c r="EN72" s="41"/>
      <c r="EO72" s="40"/>
      <c r="EP72" s="41"/>
      <c r="EQ72" s="40"/>
      <c r="ER72" s="41"/>
      <c r="ES72" s="42"/>
      <c r="ET72" s="43">
        <f t="shared" si="24"/>
        <v>0</v>
      </c>
      <c r="EU72" s="41"/>
      <c r="EV72" s="40"/>
      <c r="EW72" s="41"/>
      <c r="EX72" s="40"/>
      <c r="EY72" s="41"/>
      <c r="EZ72" s="40"/>
      <c r="FA72" s="41"/>
      <c r="FB72" s="40"/>
      <c r="FC72" s="41"/>
      <c r="FD72" s="40"/>
      <c r="FE72" s="41"/>
      <c r="FF72" s="40"/>
      <c r="FG72" s="132"/>
      <c r="FH72" s="132"/>
      <c r="FI72" s="39"/>
      <c r="FJ72" s="42"/>
      <c r="FK72" s="43">
        <f t="shared" si="30"/>
        <v>0</v>
      </c>
      <c r="FL72" s="41"/>
      <c r="FM72" s="42"/>
      <c r="FN72" s="43"/>
      <c r="FO72" s="41"/>
      <c r="FP72" s="42"/>
      <c r="FQ72" s="43">
        <f t="shared" si="22"/>
        <v>0</v>
      </c>
      <c r="FR72" s="41"/>
      <c r="FS72" s="42"/>
      <c r="FT72" s="43">
        <f t="shared" si="23"/>
        <v>0</v>
      </c>
      <c r="FU72" s="41"/>
      <c r="FV72" s="42"/>
      <c r="FW72" s="43">
        <f t="shared" si="31"/>
        <v>0</v>
      </c>
      <c r="FX72" s="41"/>
      <c r="FY72" s="40"/>
      <c r="FZ72" s="41"/>
      <c r="GA72" s="42"/>
      <c r="GB72" s="43"/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260</v>
      </c>
      <c r="D73" s="15">
        <v>2012</v>
      </c>
      <c r="E73" s="16">
        <f t="shared" ref="E73:E104" si="34">J73+O73+R73+AC73+AN73+AW73+BF73+BQ73+BZ73+CK73+CT73+DC73+DL73+DO73+DX73+EG73+ET73+FK73+FN73+FQ73+FT73+FW73+GB73</f>
        <v>0</v>
      </c>
      <c r="F73" s="37" t="s">
        <v>158</v>
      </c>
      <c r="G73" s="37"/>
      <c r="H73" s="37" t="s">
        <v>262</v>
      </c>
      <c r="I73" s="37" t="s">
        <v>261</v>
      </c>
      <c r="J73" s="38"/>
      <c r="K73" s="39"/>
      <c r="L73" s="40"/>
      <c r="M73" s="41"/>
      <c r="N73" s="42"/>
      <c r="O73" s="38">
        <f t="shared" ref="O73:O104" si="35">Q73</f>
        <v>0</v>
      </c>
      <c r="P73" s="39"/>
      <c r="Q73" s="42"/>
      <c r="R73" s="43">
        <f t="shared" si="27"/>
        <v>0</v>
      </c>
      <c r="S73" s="44"/>
      <c r="T73" s="45"/>
      <c r="U73" s="44"/>
      <c r="V73" s="45"/>
      <c r="W73" s="44"/>
      <c r="X73" s="45"/>
      <c r="Y73" s="125"/>
      <c r="Z73" s="45"/>
      <c r="AA73" s="44"/>
      <c r="AB73" s="78"/>
      <c r="AC73" s="82">
        <f t="shared" ref="AC73:AC104" si="36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 t="shared" si="25"/>
        <v>0</v>
      </c>
      <c r="AO73" s="41"/>
      <c r="AP73" s="40"/>
      <c r="AQ73" s="41"/>
      <c r="AR73" s="40"/>
      <c r="AS73" s="41"/>
      <c r="AT73" s="40"/>
      <c r="AU73" s="41"/>
      <c r="AV73" s="42"/>
      <c r="AW73" s="43"/>
      <c r="AX73" s="41"/>
      <c r="AY73" s="40"/>
      <c r="AZ73" s="41"/>
      <c r="BA73" s="40"/>
      <c r="BB73" s="41"/>
      <c r="BC73" s="40"/>
      <c r="BD73" s="41"/>
      <c r="BE73" s="42"/>
      <c r="BF73" s="43">
        <f t="shared" si="29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 t="shared" si="32"/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 t="shared" ref="BZ73:BZ104" si="37">CB73+CD73+CF73+CH73+CJ73</f>
        <v>0</v>
      </c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/>
      <c r="CL73" s="41"/>
      <c r="CM73" s="40"/>
      <c r="CN73" s="41"/>
      <c r="CO73" s="40"/>
      <c r="CP73" s="41"/>
      <c r="CQ73" s="40"/>
      <c r="CR73" s="41"/>
      <c r="CS73" s="42"/>
      <c r="CT73" s="43"/>
      <c r="CU73" s="86"/>
      <c r="CV73" s="87"/>
      <c r="CW73" s="41"/>
      <c r="CX73" s="40"/>
      <c r="CY73" s="40"/>
      <c r="CZ73" s="40"/>
      <c r="DA73" s="41"/>
      <c r="DB73" s="42"/>
      <c r="DC73" s="43"/>
      <c r="DD73" s="41"/>
      <c r="DE73" s="40"/>
      <c r="DF73" s="40"/>
      <c r="DG73" s="40"/>
      <c r="DH73" s="40"/>
      <c r="DI73" s="40"/>
      <c r="DJ73" s="41"/>
      <c r="DK73" s="42"/>
      <c r="DL73" s="43">
        <f t="shared" ref="DL73:DL104" si="38">DN73</f>
        <v>0</v>
      </c>
      <c r="DM73" s="41"/>
      <c r="DN73" s="42"/>
      <c r="DO73" s="43"/>
      <c r="DP73" s="41"/>
      <c r="DQ73" s="40"/>
      <c r="DR73" s="40"/>
      <c r="DS73" s="40"/>
      <c r="DT73" s="40"/>
      <c r="DU73" s="40"/>
      <c r="DV73" s="41"/>
      <c r="DW73" s="42"/>
      <c r="DX73" s="43">
        <f t="shared" si="33"/>
        <v>0</v>
      </c>
      <c r="DY73" s="41"/>
      <c r="DZ73" s="40"/>
      <c r="EA73" s="40"/>
      <c r="EB73" s="40"/>
      <c r="EC73" s="40"/>
      <c r="ED73" s="40"/>
      <c r="EE73" s="41"/>
      <c r="EF73" s="42"/>
      <c r="EG73" s="43"/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24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2"/>
      <c r="FH73" s="132"/>
      <c r="FI73" s="39"/>
      <c r="FJ73" s="42"/>
      <c r="FK73" s="43">
        <f t="shared" si="30"/>
        <v>0</v>
      </c>
      <c r="FL73" s="41"/>
      <c r="FM73" s="42"/>
      <c r="FN73" s="43"/>
      <c r="FO73" s="41"/>
      <c r="FP73" s="42"/>
      <c r="FQ73" s="43">
        <f t="shared" ref="FQ73:FQ104" si="39">FS73</f>
        <v>0</v>
      </c>
      <c r="FR73" s="41"/>
      <c r="FS73" s="42"/>
      <c r="FT73" s="43">
        <f t="shared" ref="FT73:FT104" si="40">FV73</f>
        <v>0</v>
      </c>
      <c r="FU73" s="41"/>
      <c r="FV73" s="42"/>
      <c r="FW73" s="43">
        <f t="shared" si="31"/>
        <v>0</v>
      </c>
      <c r="FX73" s="41"/>
      <c r="FY73" s="40"/>
      <c r="FZ73" s="41"/>
      <c r="GA73" s="42"/>
      <c r="GB73" s="43"/>
      <c r="GC73" s="41"/>
      <c r="GD73" s="42"/>
    </row>
    <row r="74" spans="1:186" s="1" customFormat="1" ht="15" hidden="1" customHeight="1" x14ac:dyDescent="0.3">
      <c r="A74" s="2"/>
      <c r="B74" s="14">
        <v>5033</v>
      </c>
      <c r="C74" s="5" t="s">
        <v>4</v>
      </c>
      <c r="D74" s="15">
        <v>2004</v>
      </c>
      <c r="E74" s="16">
        <f t="shared" si="34"/>
        <v>0</v>
      </c>
      <c r="F74" s="37"/>
      <c r="G74" s="37"/>
      <c r="H74" s="37"/>
      <c r="I74" s="37"/>
      <c r="J74" s="38"/>
      <c r="K74" s="39"/>
      <c r="L74" s="40"/>
      <c r="M74" s="41"/>
      <c r="N74" s="42"/>
      <c r="O74" s="38">
        <f t="shared" si="35"/>
        <v>0</v>
      </c>
      <c r="P74" s="39"/>
      <c r="Q74" s="42"/>
      <c r="R74" s="43">
        <f t="shared" si="27"/>
        <v>0</v>
      </c>
      <c r="S74" s="120"/>
      <c r="T74" s="45"/>
      <c r="U74" s="44"/>
      <c r="V74" s="45"/>
      <c r="W74" s="127"/>
      <c r="X74" s="45"/>
      <c r="Y74" s="120"/>
      <c r="Z74" s="45"/>
      <c r="AA74" s="44"/>
      <c r="AB74" s="78"/>
      <c r="AC74" s="82">
        <f t="shared" si="36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 t="shared" si="25"/>
        <v>0</v>
      </c>
      <c r="AO74" s="41"/>
      <c r="AP74" s="40"/>
      <c r="AQ74" s="41"/>
      <c r="AR74" s="40"/>
      <c r="AS74" s="41"/>
      <c r="AT74" s="40"/>
      <c r="AU74" s="41"/>
      <c r="AV74" s="42"/>
      <c r="AW74" s="43"/>
      <c r="AX74" s="41"/>
      <c r="AY74" s="40"/>
      <c r="AZ74" s="41"/>
      <c r="BA74" s="40"/>
      <c r="BB74" s="41"/>
      <c r="BC74" s="40"/>
      <c r="BD74" s="41"/>
      <c r="BE74" s="42"/>
      <c r="BF74" s="43">
        <f t="shared" si="29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 t="shared" si="32"/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 t="shared" si="37"/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/>
      <c r="CL74" s="41"/>
      <c r="CM74" s="40"/>
      <c r="CN74" s="41"/>
      <c r="CO74" s="40"/>
      <c r="CP74" s="41"/>
      <c r="CQ74" s="40"/>
      <c r="CR74" s="41"/>
      <c r="CS74" s="42"/>
      <c r="CT74" s="43"/>
      <c r="CU74" s="41"/>
      <c r="CV74" s="40"/>
      <c r="CW74" s="40"/>
      <c r="CX74" s="40"/>
      <c r="CY74" s="40"/>
      <c r="CZ74" s="40"/>
      <c r="DA74" s="41"/>
      <c r="DB74" s="42"/>
      <c r="DC74" s="43"/>
      <c r="DD74" s="41"/>
      <c r="DE74" s="40"/>
      <c r="DF74" s="40"/>
      <c r="DG74" s="40"/>
      <c r="DH74" s="40"/>
      <c r="DI74" s="40"/>
      <c r="DJ74" s="41"/>
      <c r="DK74" s="42"/>
      <c r="DL74" s="43">
        <f t="shared" si="38"/>
        <v>0</v>
      </c>
      <c r="DM74" s="41"/>
      <c r="DN74" s="42"/>
      <c r="DO74" s="43"/>
      <c r="DP74" s="41"/>
      <c r="DQ74" s="40"/>
      <c r="DR74" s="40"/>
      <c r="DS74" s="40"/>
      <c r="DT74" s="40"/>
      <c r="DU74" s="40"/>
      <c r="DV74" s="41"/>
      <c r="DW74" s="42"/>
      <c r="DX74" s="43">
        <f t="shared" si="33"/>
        <v>0</v>
      </c>
      <c r="DY74" s="41"/>
      <c r="DZ74" s="40"/>
      <c r="EA74" s="41"/>
      <c r="EB74" s="40"/>
      <c r="EC74" s="41"/>
      <c r="ED74" s="40"/>
      <c r="EE74" s="41"/>
      <c r="EF74" s="42"/>
      <c r="EG74" s="43"/>
      <c r="EH74" s="41"/>
      <c r="EI74" s="40"/>
      <c r="EJ74" s="41"/>
      <c r="EK74" s="40"/>
      <c r="EL74" s="41"/>
      <c r="EM74" s="40"/>
      <c r="EN74" s="41"/>
      <c r="EO74" s="40"/>
      <c r="EP74" s="41"/>
      <c r="EQ74" s="40"/>
      <c r="ER74" s="41"/>
      <c r="ES74" s="42"/>
      <c r="ET74" s="43">
        <f t="shared" ref="ET74:ET96" si="41">EV74+EX74+EZ74+FB74+FD74+FF74+FH74+FJ74</f>
        <v>0</v>
      </c>
      <c r="EU74" s="41"/>
      <c r="EV74" s="40"/>
      <c r="EW74" s="41"/>
      <c r="EX74" s="40"/>
      <c r="EY74" s="41"/>
      <c r="EZ74" s="40"/>
      <c r="FA74" s="41"/>
      <c r="FB74" s="40"/>
      <c r="FC74" s="41"/>
      <c r="FD74" s="40"/>
      <c r="FE74" s="41"/>
      <c r="FF74" s="40"/>
      <c r="FG74" s="132"/>
      <c r="FH74" s="132"/>
      <c r="FI74" s="39"/>
      <c r="FJ74" s="42"/>
      <c r="FK74" s="43">
        <f t="shared" si="30"/>
        <v>0</v>
      </c>
      <c r="FL74" s="41"/>
      <c r="FM74" s="42"/>
      <c r="FN74" s="43"/>
      <c r="FO74" s="41"/>
      <c r="FP74" s="42"/>
      <c r="FQ74" s="43">
        <f t="shared" si="39"/>
        <v>0</v>
      </c>
      <c r="FR74" s="41"/>
      <c r="FS74" s="42"/>
      <c r="FT74" s="43">
        <f t="shared" si="40"/>
        <v>0</v>
      </c>
      <c r="FU74" s="41"/>
      <c r="FV74" s="42"/>
      <c r="FW74" s="43">
        <f t="shared" si="31"/>
        <v>0</v>
      </c>
      <c r="FX74" s="41"/>
      <c r="FY74" s="40"/>
      <c r="FZ74" s="41"/>
      <c r="GA74" s="42"/>
      <c r="GB74" s="43"/>
      <c r="GC74" s="41"/>
      <c r="GD74" s="42"/>
    </row>
    <row r="75" spans="1:186" s="1" customFormat="1" ht="15" hidden="1" customHeight="1" x14ac:dyDescent="0.3">
      <c r="A75" s="2"/>
      <c r="B75" s="14">
        <v>3063</v>
      </c>
      <c r="C75" s="5" t="s">
        <v>7</v>
      </c>
      <c r="D75" s="15">
        <v>2003</v>
      </c>
      <c r="E75" s="16">
        <f t="shared" si="34"/>
        <v>0</v>
      </c>
      <c r="F75" s="37"/>
      <c r="G75" s="37"/>
      <c r="H75" s="37"/>
      <c r="I75" s="37"/>
      <c r="J75" s="38"/>
      <c r="K75" s="39"/>
      <c r="L75" s="40"/>
      <c r="M75" s="41"/>
      <c r="N75" s="42"/>
      <c r="O75" s="38">
        <f t="shared" si="35"/>
        <v>0</v>
      </c>
      <c r="P75" s="39"/>
      <c r="Q75" s="42"/>
      <c r="R75" s="43">
        <f t="shared" si="27"/>
        <v>0</v>
      </c>
      <c r="S75" s="119"/>
      <c r="T75" s="45"/>
      <c r="U75" s="119"/>
      <c r="V75" s="45"/>
      <c r="W75" s="127"/>
      <c r="X75" s="45"/>
      <c r="Y75" s="120"/>
      <c r="Z75" s="45"/>
      <c r="AA75" s="119"/>
      <c r="AB75" s="78"/>
      <c r="AC75" s="82">
        <f t="shared" si="36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>
        <f t="shared" ref="AN75:AN106" si="42">AP75+AR75+AT75+AV75</f>
        <v>0</v>
      </c>
      <c r="AO75" s="41"/>
      <c r="AP75" s="40"/>
      <c r="AQ75" s="41"/>
      <c r="AR75" s="40"/>
      <c r="AS75" s="41"/>
      <c r="AT75" s="40"/>
      <c r="AU75" s="41"/>
      <c r="AV75" s="42"/>
      <c r="AW75" s="43"/>
      <c r="AX75" s="41"/>
      <c r="AY75" s="40"/>
      <c r="AZ75" s="41"/>
      <c r="BA75" s="40"/>
      <c r="BB75" s="41"/>
      <c r="BC75" s="40"/>
      <c r="BD75" s="41"/>
      <c r="BE75" s="42"/>
      <c r="BF75" s="43">
        <f t="shared" si="29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>
        <f t="shared" si="32"/>
        <v>0</v>
      </c>
      <c r="BR75" s="41"/>
      <c r="BS75" s="40"/>
      <c r="BT75" s="41"/>
      <c r="BU75" s="40"/>
      <c r="BV75" s="41"/>
      <c r="BW75" s="40"/>
      <c r="BX75" s="41"/>
      <c r="BY75" s="42"/>
      <c r="BZ75" s="43">
        <f t="shared" si="37"/>
        <v>0</v>
      </c>
      <c r="CA75" s="106"/>
      <c r="CB75" s="102"/>
      <c r="CC75" s="41"/>
      <c r="CD75" s="40"/>
      <c r="CE75" s="41"/>
      <c r="CF75" s="40"/>
      <c r="CG75" s="41"/>
      <c r="CH75" s="40"/>
      <c r="CI75" s="41"/>
      <c r="CJ75" s="42"/>
      <c r="CK75" s="43"/>
      <c r="CL75" s="41"/>
      <c r="CM75" s="40"/>
      <c r="CN75" s="41"/>
      <c r="CO75" s="40"/>
      <c r="CP75" s="41"/>
      <c r="CQ75" s="40"/>
      <c r="CR75" s="41"/>
      <c r="CS75" s="42"/>
      <c r="CT75" s="43"/>
      <c r="CU75" s="41"/>
      <c r="CV75" s="40"/>
      <c r="CW75" s="40"/>
      <c r="CX75" s="40"/>
      <c r="CY75" s="40"/>
      <c r="CZ75" s="40"/>
      <c r="DA75" s="41"/>
      <c r="DB75" s="42"/>
      <c r="DC75" s="43"/>
      <c r="DD75" s="41"/>
      <c r="DE75" s="40"/>
      <c r="DF75" s="40"/>
      <c r="DG75" s="40"/>
      <c r="DH75" s="40"/>
      <c r="DI75" s="40"/>
      <c r="DJ75" s="41"/>
      <c r="DK75" s="42"/>
      <c r="DL75" s="43">
        <f t="shared" si="38"/>
        <v>0</v>
      </c>
      <c r="DM75" s="41"/>
      <c r="DN75" s="42"/>
      <c r="DO75" s="43"/>
      <c r="DP75" s="41"/>
      <c r="DQ75" s="40"/>
      <c r="DR75" s="40"/>
      <c r="DS75" s="40"/>
      <c r="DT75" s="40"/>
      <c r="DU75" s="40"/>
      <c r="DV75" s="41"/>
      <c r="DW75" s="42"/>
      <c r="DX75" s="43">
        <f t="shared" si="33"/>
        <v>0</v>
      </c>
      <c r="DY75" s="41"/>
      <c r="DZ75" s="40"/>
      <c r="EA75" s="41"/>
      <c r="EB75" s="40"/>
      <c r="EC75" s="41"/>
      <c r="ED75" s="40"/>
      <c r="EE75" s="41"/>
      <c r="EF75" s="42"/>
      <c r="EG75" s="43"/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41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2"/>
      <c r="FH75" s="132"/>
      <c r="FI75" s="39"/>
      <c r="FJ75" s="42"/>
      <c r="FK75" s="43">
        <f t="shared" si="30"/>
        <v>0</v>
      </c>
      <c r="FL75" s="41"/>
      <c r="FM75" s="42"/>
      <c r="FN75" s="43"/>
      <c r="FO75" s="41"/>
      <c r="FP75" s="42"/>
      <c r="FQ75" s="43">
        <f t="shared" si="39"/>
        <v>0</v>
      </c>
      <c r="FR75" s="41"/>
      <c r="FS75" s="42"/>
      <c r="FT75" s="43">
        <f t="shared" si="40"/>
        <v>0</v>
      </c>
      <c r="FU75" s="41"/>
      <c r="FV75" s="42"/>
      <c r="FW75" s="43">
        <f t="shared" si="31"/>
        <v>0</v>
      </c>
      <c r="FX75" s="41"/>
      <c r="FY75" s="40"/>
      <c r="FZ75" s="41"/>
      <c r="GA75" s="42"/>
      <c r="GB75" s="43"/>
      <c r="GC75" s="41"/>
      <c r="GD75" s="42"/>
    </row>
    <row r="76" spans="1:186" s="1" customFormat="1" ht="15" hidden="1" customHeight="1" x14ac:dyDescent="0.3">
      <c r="A76" s="2"/>
      <c r="B76" s="14">
        <v>6597</v>
      </c>
      <c r="C76" s="5" t="s">
        <v>10</v>
      </c>
      <c r="D76" s="15">
        <v>2008</v>
      </c>
      <c r="E76" s="16">
        <f t="shared" si="34"/>
        <v>0</v>
      </c>
      <c r="F76" s="37"/>
      <c r="G76" s="37"/>
      <c r="H76" s="37"/>
      <c r="I76" s="37"/>
      <c r="J76" s="38"/>
      <c r="K76" s="39"/>
      <c r="L76" s="40"/>
      <c r="M76" s="41"/>
      <c r="N76" s="42"/>
      <c r="O76" s="38">
        <f t="shared" si="35"/>
        <v>0</v>
      </c>
      <c r="P76" s="39"/>
      <c r="Q76" s="42"/>
      <c r="R76" s="43">
        <f t="shared" si="27"/>
        <v>0</v>
      </c>
      <c r="S76" s="135"/>
      <c r="T76" s="45"/>
      <c r="U76" s="44"/>
      <c r="V76" s="45"/>
      <c r="W76" s="135"/>
      <c r="X76" s="45"/>
      <c r="Y76" s="135"/>
      <c r="Z76" s="45"/>
      <c r="AA76" s="44"/>
      <c r="AB76" s="78"/>
      <c r="AC76" s="82">
        <f t="shared" si="36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 t="shared" si="42"/>
        <v>0</v>
      </c>
      <c r="AO76" s="41"/>
      <c r="AP76" s="40"/>
      <c r="AQ76" s="41"/>
      <c r="AR76" s="40"/>
      <c r="AS76" s="41"/>
      <c r="AT76" s="40"/>
      <c r="AU76" s="41"/>
      <c r="AV76" s="42"/>
      <c r="AW76" s="43"/>
      <c r="AX76" s="41"/>
      <c r="AY76" s="40"/>
      <c r="AZ76" s="41"/>
      <c r="BA76" s="40"/>
      <c r="BB76" s="41"/>
      <c r="BC76" s="40"/>
      <c r="BD76" s="41"/>
      <c r="BE76" s="42"/>
      <c r="BF76" s="43">
        <f t="shared" si="29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 t="shared" si="32"/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 t="shared" si="37"/>
        <v>0</v>
      </c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/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>
        <f t="shared" si="38"/>
        <v>0</v>
      </c>
      <c r="DM76" s="41"/>
      <c r="DN76" s="42"/>
      <c r="DO76" s="43"/>
      <c r="DP76" s="41"/>
      <c r="DQ76" s="40"/>
      <c r="DR76" s="41"/>
      <c r="DS76" s="40"/>
      <c r="DT76" s="41"/>
      <c r="DU76" s="40"/>
      <c r="DV76" s="41"/>
      <c r="DW76" s="42"/>
      <c r="DX76" s="43">
        <f t="shared" si="33"/>
        <v>0</v>
      </c>
      <c r="DY76" s="41"/>
      <c r="DZ76" s="40"/>
      <c r="EA76" s="41"/>
      <c r="EB76" s="40"/>
      <c r="EC76" s="41"/>
      <c r="ED76" s="40"/>
      <c r="EE76" s="41"/>
      <c r="EF76" s="42"/>
      <c r="EG76" s="43"/>
      <c r="EH76" s="41"/>
      <c r="EI76" s="40"/>
      <c r="EJ76" s="41"/>
      <c r="EK76" s="40"/>
      <c r="EL76" s="41"/>
      <c r="EM76" s="40"/>
      <c r="EN76" s="41"/>
      <c r="EO76" s="40"/>
      <c r="EP76" s="41"/>
      <c r="EQ76" s="40"/>
      <c r="ER76" s="41"/>
      <c r="ES76" s="42"/>
      <c r="ET76" s="43">
        <f t="shared" si="41"/>
        <v>0</v>
      </c>
      <c r="EU76" s="41"/>
      <c r="EV76" s="40"/>
      <c r="EW76" s="41"/>
      <c r="EX76" s="40"/>
      <c r="EY76" s="41"/>
      <c r="EZ76" s="40"/>
      <c r="FA76" s="41"/>
      <c r="FB76" s="40"/>
      <c r="FC76" s="41"/>
      <c r="FD76" s="40"/>
      <c r="FE76" s="41"/>
      <c r="FF76" s="40"/>
      <c r="FG76" s="132"/>
      <c r="FH76" s="132"/>
      <c r="FI76" s="39"/>
      <c r="FJ76" s="42"/>
      <c r="FK76" s="43">
        <f t="shared" si="30"/>
        <v>0</v>
      </c>
      <c r="FL76" s="41"/>
      <c r="FM76" s="42"/>
      <c r="FN76" s="43"/>
      <c r="FO76" s="41"/>
      <c r="FP76" s="42"/>
      <c r="FQ76" s="43">
        <f t="shared" si="39"/>
        <v>0</v>
      </c>
      <c r="FR76" s="41"/>
      <c r="FS76" s="42"/>
      <c r="FT76" s="43">
        <f t="shared" si="40"/>
        <v>0</v>
      </c>
      <c r="FU76" s="41"/>
      <c r="FV76" s="42"/>
      <c r="FW76" s="43">
        <f t="shared" si="31"/>
        <v>0</v>
      </c>
      <c r="FX76" s="41"/>
      <c r="FY76" s="40"/>
      <c r="FZ76" s="41"/>
      <c r="GA76" s="42"/>
      <c r="GB76" s="43"/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34"/>
        <v>0</v>
      </c>
      <c r="F77" s="37" t="s">
        <v>160</v>
      </c>
      <c r="G77" s="37"/>
      <c r="H77" s="37" t="s">
        <v>278</v>
      </c>
      <c r="I77" s="37" t="s">
        <v>279</v>
      </c>
      <c r="J77" s="38"/>
      <c r="K77" s="39"/>
      <c r="L77" s="40"/>
      <c r="M77" s="41"/>
      <c r="N77" s="42"/>
      <c r="O77" s="38">
        <f t="shared" si="35"/>
        <v>0</v>
      </c>
      <c r="P77" s="39"/>
      <c r="Q77" s="42"/>
      <c r="R77" s="43">
        <f t="shared" si="27"/>
        <v>0</v>
      </c>
      <c r="S77" s="44"/>
      <c r="T77" s="45"/>
      <c r="U77" s="44"/>
      <c r="V77" s="45"/>
      <c r="W77" s="135"/>
      <c r="X77" s="45"/>
      <c r="Y77" s="135"/>
      <c r="Z77" s="45"/>
      <c r="AA77" s="44"/>
      <c r="AB77" s="78"/>
      <c r="AC77" s="82">
        <f t="shared" si="36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 t="shared" si="42"/>
        <v>0</v>
      </c>
      <c r="AO77" s="41"/>
      <c r="AP77" s="40"/>
      <c r="AQ77" s="41"/>
      <c r="AR77" s="40"/>
      <c r="AS77" s="41"/>
      <c r="AT77" s="40"/>
      <c r="AU77" s="41"/>
      <c r="AV77" s="42"/>
      <c r="AW77" s="43"/>
      <c r="AX77" s="41"/>
      <c r="AY77" s="40"/>
      <c r="AZ77" s="41"/>
      <c r="BA77" s="40"/>
      <c r="BB77" s="41"/>
      <c r="BC77" s="40"/>
      <c r="BD77" s="41"/>
      <c r="BE77" s="42"/>
      <c r="BF77" s="43">
        <f t="shared" si="29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 t="shared" si="32"/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 t="shared" si="37"/>
        <v>0</v>
      </c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/>
      <c r="CL77" s="41"/>
      <c r="CM77" s="40"/>
      <c r="CN77" s="41"/>
      <c r="CO77" s="40"/>
      <c r="CP77" s="41"/>
      <c r="CQ77" s="40"/>
      <c r="CR77" s="41"/>
      <c r="CS77" s="42"/>
      <c r="CT77" s="43"/>
      <c r="CU77" s="86"/>
      <c r="CV77" s="87"/>
      <c r="CW77" s="41"/>
      <c r="CX77" s="40"/>
      <c r="CY77" s="40"/>
      <c r="CZ77" s="40"/>
      <c r="DA77" s="86"/>
      <c r="DB77" s="88"/>
      <c r="DC77" s="43"/>
      <c r="DD77" s="41"/>
      <c r="DE77" s="40"/>
      <c r="DF77" s="41"/>
      <c r="DG77" s="40"/>
      <c r="DH77" s="41"/>
      <c r="DI77" s="40"/>
      <c r="DJ77" s="41"/>
      <c r="DK77" s="42"/>
      <c r="DL77" s="43">
        <f t="shared" si="38"/>
        <v>0</v>
      </c>
      <c r="DM77" s="41"/>
      <c r="DN77" s="42"/>
      <c r="DO77" s="43"/>
      <c r="DP77" s="41"/>
      <c r="DQ77" s="40"/>
      <c r="DR77" s="41"/>
      <c r="DS77" s="40"/>
      <c r="DT77" s="40"/>
      <c r="DU77" s="40"/>
      <c r="DV77" s="41"/>
      <c r="DW77" s="42"/>
      <c r="DX77" s="43">
        <f t="shared" si="33"/>
        <v>0</v>
      </c>
      <c r="DY77" s="41"/>
      <c r="DZ77" s="40"/>
      <c r="EA77" s="41"/>
      <c r="EB77" s="40"/>
      <c r="EC77" s="41"/>
      <c r="ED77" s="40"/>
      <c r="EE77" s="41"/>
      <c r="EF77" s="42"/>
      <c r="EG77" s="43"/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41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2"/>
      <c r="FH77" s="132"/>
      <c r="FI77" s="39"/>
      <c r="FJ77" s="42"/>
      <c r="FK77" s="43">
        <f t="shared" si="30"/>
        <v>0</v>
      </c>
      <c r="FL77" s="41"/>
      <c r="FM77" s="42"/>
      <c r="FN77" s="43"/>
      <c r="FO77" s="41"/>
      <c r="FP77" s="42"/>
      <c r="FQ77" s="43">
        <f t="shared" si="39"/>
        <v>0</v>
      </c>
      <c r="FR77" s="41"/>
      <c r="FS77" s="42"/>
      <c r="FT77" s="43">
        <f t="shared" si="40"/>
        <v>0</v>
      </c>
      <c r="FU77" s="41"/>
      <c r="FV77" s="42"/>
      <c r="FW77" s="43">
        <f t="shared" si="31"/>
        <v>0</v>
      </c>
      <c r="FX77" s="41"/>
      <c r="FY77" s="40"/>
      <c r="FZ77" s="41"/>
      <c r="GA77" s="42"/>
      <c r="GB77" s="43"/>
      <c r="GC77" s="41"/>
      <c r="GD77" s="42"/>
    </row>
    <row r="78" spans="1:186" s="1" customFormat="1" ht="15" hidden="1" customHeight="1" x14ac:dyDescent="0.3">
      <c r="A78" s="2"/>
      <c r="B78" s="14">
        <v>7202</v>
      </c>
      <c r="C78" s="5" t="s">
        <v>138</v>
      </c>
      <c r="D78" s="15">
        <v>2010</v>
      </c>
      <c r="E78" s="16">
        <f t="shared" si="34"/>
        <v>0</v>
      </c>
      <c r="F78" s="37"/>
      <c r="G78" s="37"/>
      <c r="H78" s="37"/>
      <c r="I78" s="37"/>
      <c r="J78" s="38"/>
      <c r="K78" s="39"/>
      <c r="L78" s="40"/>
      <c r="M78" s="41"/>
      <c r="N78" s="42"/>
      <c r="O78" s="38">
        <f t="shared" si="35"/>
        <v>0</v>
      </c>
      <c r="P78" s="39"/>
      <c r="Q78" s="42"/>
      <c r="R78" s="43">
        <f t="shared" si="27"/>
        <v>0</v>
      </c>
      <c r="S78" s="44"/>
      <c r="T78" s="45"/>
      <c r="U78" s="44"/>
      <c r="V78" s="45"/>
      <c r="W78" s="44"/>
      <c r="X78" s="45"/>
      <c r="Y78" s="120"/>
      <c r="Z78" s="45"/>
      <c r="AA78" s="44"/>
      <c r="AB78" s="78"/>
      <c r="AC78" s="82">
        <f t="shared" si="36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>
        <f t="shared" si="42"/>
        <v>0</v>
      </c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41"/>
      <c r="BE78" s="42"/>
      <c r="BF78" s="43">
        <f t="shared" si="29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>
        <f t="shared" si="32"/>
        <v>0</v>
      </c>
      <c r="BR78" s="41"/>
      <c r="BS78" s="40"/>
      <c r="BT78" s="41"/>
      <c r="BU78" s="40"/>
      <c r="BV78" s="41"/>
      <c r="BW78" s="40"/>
      <c r="BX78" s="41"/>
      <c r="BY78" s="42"/>
      <c r="BZ78" s="43">
        <f t="shared" si="37"/>
        <v>0</v>
      </c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/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0"/>
      <c r="CX78" s="40"/>
      <c r="CY78" s="40"/>
      <c r="CZ78" s="40"/>
      <c r="DA78" s="41"/>
      <c r="DB78" s="42"/>
      <c r="DC78" s="43"/>
      <c r="DD78" s="41"/>
      <c r="DE78" s="40"/>
      <c r="DF78" s="41"/>
      <c r="DG78" s="40"/>
      <c r="DH78" s="41"/>
      <c r="DI78" s="40"/>
      <c r="DJ78" s="41"/>
      <c r="DK78" s="42"/>
      <c r="DL78" s="43">
        <f t="shared" si="38"/>
        <v>0</v>
      </c>
      <c r="DM78" s="41"/>
      <c r="DN78" s="42"/>
      <c r="DO78" s="43"/>
      <c r="DP78" s="41"/>
      <c r="DQ78" s="40"/>
      <c r="DR78" s="41"/>
      <c r="DS78" s="40"/>
      <c r="DT78" s="41"/>
      <c r="DU78" s="40"/>
      <c r="DV78" s="41"/>
      <c r="DW78" s="42"/>
      <c r="DX78" s="43">
        <f t="shared" si="33"/>
        <v>0</v>
      </c>
      <c r="DY78" s="41"/>
      <c r="DZ78" s="40"/>
      <c r="EA78" s="41"/>
      <c r="EB78" s="40"/>
      <c r="EC78" s="41"/>
      <c r="ED78" s="40"/>
      <c r="EE78" s="41"/>
      <c r="EF78" s="42"/>
      <c r="EG78" s="43"/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42"/>
      <c r="ET78" s="43">
        <f t="shared" si="41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0"/>
      <c r="FG78" s="132"/>
      <c r="FH78" s="132"/>
      <c r="FI78" s="39"/>
      <c r="FJ78" s="42"/>
      <c r="FK78" s="43">
        <f t="shared" si="30"/>
        <v>0</v>
      </c>
      <c r="FL78" s="41"/>
      <c r="FM78" s="42"/>
      <c r="FN78" s="43"/>
      <c r="FO78" s="41"/>
      <c r="FP78" s="42"/>
      <c r="FQ78" s="43">
        <f t="shared" si="39"/>
        <v>0</v>
      </c>
      <c r="FR78" s="41"/>
      <c r="FS78" s="42"/>
      <c r="FT78" s="43">
        <f t="shared" si="40"/>
        <v>0</v>
      </c>
      <c r="FU78" s="41"/>
      <c r="FV78" s="42"/>
      <c r="FW78" s="43">
        <f t="shared" si="31"/>
        <v>0</v>
      </c>
      <c r="FX78" s="41"/>
      <c r="FY78" s="40"/>
      <c r="FZ78" s="41"/>
      <c r="GA78" s="42"/>
      <c r="GB78" s="43"/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si="34"/>
        <v>0</v>
      </c>
      <c r="F79" s="37" t="s">
        <v>163</v>
      </c>
      <c r="G79" s="37"/>
      <c r="H79" s="37" t="s">
        <v>268</v>
      </c>
      <c r="I79" s="37"/>
      <c r="J79" s="38"/>
      <c r="K79" s="39"/>
      <c r="L79" s="40"/>
      <c r="M79" s="41"/>
      <c r="N79" s="42"/>
      <c r="O79" s="38">
        <f t="shared" si="35"/>
        <v>0</v>
      </c>
      <c r="P79" s="39"/>
      <c r="Q79" s="42"/>
      <c r="R79" s="43">
        <f t="shared" si="27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si="36"/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 t="shared" si="42"/>
        <v>0</v>
      </c>
      <c r="AO79" s="41"/>
      <c r="AP79" s="40"/>
      <c r="AQ79" s="41"/>
      <c r="AR79" s="40"/>
      <c r="AS79" s="41"/>
      <c r="AT79" s="40"/>
      <c r="AU79" s="41"/>
      <c r="AV79" s="42"/>
      <c r="AW79" s="43"/>
      <c r="AX79" s="41"/>
      <c r="AY79" s="40"/>
      <c r="AZ79" s="41"/>
      <c r="BA79" s="40"/>
      <c r="BB79" s="41"/>
      <c r="BC79" s="40"/>
      <c r="BD79" s="41"/>
      <c r="BE79" s="42"/>
      <c r="BF79" s="43">
        <f t="shared" si="29"/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 t="shared" si="32"/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 t="shared" si="37"/>
        <v>0</v>
      </c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/>
      <c r="CL79" s="41"/>
      <c r="CM79" s="40"/>
      <c r="CN79" s="41"/>
      <c r="CO79" s="40"/>
      <c r="CP79" s="41"/>
      <c r="CQ79" s="40"/>
      <c r="CR79" s="41"/>
      <c r="CS79" s="42"/>
      <c r="CT79" s="43"/>
      <c r="CU79" s="41"/>
      <c r="CV79" s="40"/>
      <c r="CW79" s="41"/>
      <c r="CX79" s="40"/>
      <c r="CY79" s="40"/>
      <c r="CZ79" s="40"/>
      <c r="DA79" s="86"/>
      <c r="DB79" s="88"/>
      <c r="DC79" s="43"/>
      <c r="DD79" s="41"/>
      <c r="DE79" s="40"/>
      <c r="DF79" s="41"/>
      <c r="DG79" s="40"/>
      <c r="DH79" s="41"/>
      <c r="DI79" s="40"/>
      <c r="DJ79" s="41"/>
      <c r="DK79" s="42"/>
      <c r="DL79" s="43">
        <f t="shared" si="38"/>
        <v>0</v>
      </c>
      <c r="DM79" s="41"/>
      <c r="DN79" s="42"/>
      <c r="DO79" s="43"/>
      <c r="DP79" s="41"/>
      <c r="DQ79" s="40"/>
      <c r="DR79" s="41"/>
      <c r="DS79" s="40"/>
      <c r="DT79" s="40"/>
      <c r="DU79" s="40"/>
      <c r="DV79" s="41"/>
      <c r="DW79" s="42"/>
      <c r="DX79" s="43">
        <f t="shared" si="33"/>
        <v>0</v>
      </c>
      <c r="DY79" s="41"/>
      <c r="DZ79" s="40"/>
      <c r="EA79" s="41"/>
      <c r="EB79" s="40"/>
      <c r="EC79" s="41"/>
      <c r="ED79" s="40"/>
      <c r="EE79" s="41"/>
      <c r="EF79" s="42"/>
      <c r="EG79" s="43"/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41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2"/>
      <c r="FH79" s="132"/>
      <c r="FI79" s="39"/>
      <c r="FJ79" s="42"/>
      <c r="FK79" s="43">
        <f t="shared" si="30"/>
        <v>0</v>
      </c>
      <c r="FL79" s="41"/>
      <c r="FM79" s="42"/>
      <c r="FN79" s="43"/>
      <c r="FO79" s="41"/>
      <c r="FP79" s="42"/>
      <c r="FQ79" s="43">
        <f t="shared" si="39"/>
        <v>0</v>
      </c>
      <c r="FR79" s="41"/>
      <c r="FS79" s="42"/>
      <c r="FT79" s="43">
        <f t="shared" si="40"/>
        <v>0</v>
      </c>
      <c r="FU79" s="41"/>
      <c r="FV79" s="42"/>
      <c r="FW79" s="43">
        <f t="shared" si="31"/>
        <v>0</v>
      </c>
      <c r="FX79" s="41"/>
      <c r="FY79" s="40"/>
      <c r="FZ79" s="41"/>
      <c r="GA79" s="42"/>
      <c r="GB79" s="43"/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280</v>
      </c>
      <c r="D80" s="15">
        <v>2011</v>
      </c>
      <c r="E80" s="16">
        <f t="shared" si="34"/>
        <v>0</v>
      </c>
      <c r="F80" s="37" t="s">
        <v>160</v>
      </c>
      <c r="G80" s="37"/>
      <c r="H80" s="37" t="s">
        <v>278</v>
      </c>
      <c r="I80" s="37" t="s">
        <v>279</v>
      </c>
      <c r="J80" s="38"/>
      <c r="K80" s="39"/>
      <c r="L80" s="40"/>
      <c r="M80" s="41"/>
      <c r="N80" s="42"/>
      <c r="O80" s="38">
        <f t="shared" si="35"/>
        <v>0</v>
      </c>
      <c r="P80" s="39"/>
      <c r="Q80" s="42"/>
      <c r="R80" s="43">
        <f t="shared" si="27"/>
        <v>0</v>
      </c>
      <c r="S80" s="44"/>
      <c r="T80" s="45"/>
      <c r="U80" s="44"/>
      <c r="V80" s="45"/>
      <c r="W80" s="44"/>
      <c r="X80" s="45"/>
      <c r="Y80" s="135"/>
      <c r="Z80" s="45"/>
      <c r="AA80" s="44"/>
      <c r="AB80" s="78"/>
      <c r="AC80" s="82">
        <f t="shared" si="36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 t="shared" si="42"/>
        <v>0</v>
      </c>
      <c r="AO80" s="41"/>
      <c r="AP80" s="40"/>
      <c r="AQ80" s="41"/>
      <c r="AR80" s="40"/>
      <c r="AS80" s="41"/>
      <c r="AT80" s="40"/>
      <c r="AU80" s="41"/>
      <c r="AV80" s="42"/>
      <c r="AW80" s="43"/>
      <c r="AX80" s="41"/>
      <c r="AY80" s="40"/>
      <c r="AZ80" s="41"/>
      <c r="BA80" s="40"/>
      <c r="BB80" s="41"/>
      <c r="BC80" s="40"/>
      <c r="BD80" s="41"/>
      <c r="BE80" s="42"/>
      <c r="BF80" s="43">
        <f t="shared" si="29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 t="shared" si="32"/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 t="shared" si="37"/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/>
      <c r="CL80" s="41"/>
      <c r="CM80" s="40"/>
      <c r="CN80" s="41"/>
      <c r="CO80" s="40"/>
      <c r="CP80" s="41"/>
      <c r="CQ80" s="40"/>
      <c r="CR80" s="41"/>
      <c r="CS80" s="42"/>
      <c r="CT80" s="43"/>
      <c r="CU80" s="41"/>
      <c r="CV80" s="40"/>
      <c r="CW80" s="41"/>
      <c r="CX80" s="40"/>
      <c r="CY80" s="40"/>
      <c r="CZ80" s="40"/>
      <c r="DA80" s="86"/>
      <c r="DB80" s="88"/>
      <c r="DC80" s="43"/>
      <c r="DD80" s="41"/>
      <c r="DE80" s="40"/>
      <c r="DF80" s="41"/>
      <c r="DG80" s="40"/>
      <c r="DH80" s="41"/>
      <c r="DI80" s="40"/>
      <c r="DJ80" s="41"/>
      <c r="DK80" s="42"/>
      <c r="DL80" s="43">
        <f t="shared" si="38"/>
        <v>0</v>
      </c>
      <c r="DM80" s="41"/>
      <c r="DN80" s="42"/>
      <c r="DO80" s="43"/>
      <c r="DP80" s="41"/>
      <c r="DQ80" s="40"/>
      <c r="DR80" s="41"/>
      <c r="DS80" s="40"/>
      <c r="DT80" s="40"/>
      <c r="DU80" s="40"/>
      <c r="DV80" s="41"/>
      <c r="DW80" s="42"/>
      <c r="DX80" s="43">
        <f t="shared" si="33"/>
        <v>0</v>
      </c>
      <c r="DY80" s="41"/>
      <c r="DZ80" s="40"/>
      <c r="EA80" s="41"/>
      <c r="EB80" s="40"/>
      <c r="EC80" s="41"/>
      <c r="ED80" s="40"/>
      <c r="EE80" s="41"/>
      <c r="EF80" s="42"/>
      <c r="EG80" s="43"/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41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2"/>
      <c r="FH80" s="132"/>
      <c r="FI80" s="39"/>
      <c r="FJ80" s="42"/>
      <c r="FK80" s="43">
        <f t="shared" si="30"/>
        <v>0</v>
      </c>
      <c r="FL80" s="41"/>
      <c r="FM80" s="42"/>
      <c r="FN80" s="43"/>
      <c r="FO80" s="41"/>
      <c r="FP80" s="42"/>
      <c r="FQ80" s="43">
        <f t="shared" si="39"/>
        <v>0</v>
      </c>
      <c r="FR80" s="41"/>
      <c r="FS80" s="42"/>
      <c r="FT80" s="43">
        <f t="shared" si="40"/>
        <v>0</v>
      </c>
      <c r="FU80" s="41"/>
      <c r="FV80" s="42"/>
      <c r="FW80" s="43">
        <f t="shared" si="31"/>
        <v>0</v>
      </c>
      <c r="FX80" s="41"/>
      <c r="FY80" s="40"/>
      <c r="FZ80" s="41"/>
      <c r="GA80" s="42"/>
      <c r="GB80" s="43"/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34"/>
        <v>0</v>
      </c>
      <c r="F81" s="37" t="s">
        <v>163</v>
      </c>
      <c r="G81" s="37"/>
      <c r="H81" s="126" t="s">
        <v>228</v>
      </c>
      <c r="I81" s="126" t="s">
        <v>229</v>
      </c>
      <c r="J81" s="38"/>
      <c r="K81" s="39"/>
      <c r="L81" s="40"/>
      <c r="M81" s="41"/>
      <c r="N81" s="42"/>
      <c r="O81" s="38">
        <f t="shared" si="35"/>
        <v>0</v>
      </c>
      <c r="P81" s="39"/>
      <c r="Q81" s="42"/>
      <c r="R81" s="43">
        <f t="shared" si="27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36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 t="shared" si="42"/>
        <v>0</v>
      </c>
      <c r="AO81" s="41"/>
      <c r="AP81" s="40"/>
      <c r="AQ81" s="41"/>
      <c r="AR81" s="40"/>
      <c r="AS81" s="41"/>
      <c r="AT81" s="40"/>
      <c r="AU81" s="41"/>
      <c r="AV81" s="42"/>
      <c r="AW81" s="43"/>
      <c r="AX81" s="41"/>
      <c r="AY81" s="40"/>
      <c r="AZ81" s="41"/>
      <c r="BA81" s="40"/>
      <c r="BB81" s="41"/>
      <c r="BC81" s="40"/>
      <c r="BD81" s="41"/>
      <c r="BE81" s="42"/>
      <c r="BF81" s="43">
        <f t="shared" si="29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 t="shared" si="32"/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 t="shared" si="37"/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/>
      <c r="CL81" s="41"/>
      <c r="CM81" s="40"/>
      <c r="CN81" s="41"/>
      <c r="CO81" s="40"/>
      <c r="CP81" s="41"/>
      <c r="CQ81" s="40"/>
      <c r="CR81" s="41"/>
      <c r="CS81" s="42"/>
      <c r="CT81" s="43"/>
      <c r="CU81" s="86"/>
      <c r="CV81" s="87"/>
      <c r="CW81" s="41"/>
      <c r="CX81" s="40"/>
      <c r="CY81" s="40"/>
      <c r="CZ81" s="40"/>
      <c r="DA81" s="41"/>
      <c r="DB81" s="42"/>
      <c r="DC81" s="43"/>
      <c r="DD81" s="41"/>
      <c r="DE81" s="40"/>
      <c r="DF81" s="41"/>
      <c r="DG81" s="40"/>
      <c r="DH81" s="41"/>
      <c r="DI81" s="40"/>
      <c r="DJ81" s="86"/>
      <c r="DK81" s="88"/>
      <c r="DL81" s="43">
        <f t="shared" si="38"/>
        <v>0</v>
      </c>
      <c r="DM81" s="41"/>
      <c r="DN81" s="42"/>
      <c r="DO81" s="43"/>
      <c r="DP81" s="41"/>
      <c r="DQ81" s="40"/>
      <c r="DR81" s="41"/>
      <c r="DS81" s="40"/>
      <c r="DT81" s="40"/>
      <c r="DU81" s="40"/>
      <c r="DV81" s="41"/>
      <c r="DW81" s="42"/>
      <c r="DX81" s="43">
        <f t="shared" si="33"/>
        <v>0</v>
      </c>
      <c r="DY81" s="41"/>
      <c r="DZ81" s="40"/>
      <c r="EA81" s="41"/>
      <c r="EB81" s="40"/>
      <c r="EC81" s="41"/>
      <c r="ED81" s="40"/>
      <c r="EE81" s="41"/>
      <c r="EF81" s="42"/>
      <c r="EG81" s="43"/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41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2"/>
      <c r="FH81" s="132"/>
      <c r="FI81" s="39"/>
      <c r="FJ81" s="42"/>
      <c r="FK81" s="43">
        <f t="shared" si="30"/>
        <v>0</v>
      </c>
      <c r="FL81" s="41"/>
      <c r="FM81" s="42"/>
      <c r="FN81" s="43"/>
      <c r="FO81" s="41"/>
      <c r="FP81" s="42"/>
      <c r="FQ81" s="43">
        <f t="shared" si="39"/>
        <v>0</v>
      </c>
      <c r="FR81" s="41"/>
      <c r="FS81" s="42"/>
      <c r="FT81" s="43">
        <f t="shared" si="40"/>
        <v>0</v>
      </c>
      <c r="FU81" s="41"/>
      <c r="FV81" s="42"/>
      <c r="FW81" s="43">
        <f t="shared" si="31"/>
        <v>0</v>
      </c>
      <c r="FX81" s="41"/>
      <c r="FY81" s="40"/>
      <c r="FZ81" s="41"/>
      <c r="GA81" s="42"/>
      <c r="GB81" s="43"/>
      <c r="GC81" s="41"/>
      <c r="GD81" s="42"/>
    </row>
    <row r="82" spans="1:186" s="1" customFormat="1" ht="15" hidden="1" customHeight="1" x14ac:dyDescent="0.3">
      <c r="A82" s="2"/>
      <c r="B82" s="14">
        <v>9147</v>
      </c>
      <c r="C82" s="5" t="s">
        <v>113</v>
      </c>
      <c r="D82" s="15">
        <v>2009</v>
      </c>
      <c r="E82" s="16">
        <f t="shared" si="34"/>
        <v>0</v>
      </c>
      <c r="F82" s="37" t="s">
        <v>158</v>
      </c>
      <c r="G82" s="37"/>
      <c r="H82" s="37" t="s">
        <v>262</v>
      </c>
      <c r="I82" s="37" t="s">
        <v>194</v>
      </c>
      <c r="J82" s="38"/>
      <c r="K82" s="39"/>
      <c r="L82" s="40"/>
      <c r="M82" s="41"/>
      <c r="N82" s="42"/>
      <c r="O82" s="38">
        <f t="shared" si="35"/>
        <v>0</v>
      </c>
      <c r="P82" s="39"/>
      <c r="Q82" s="42"/>
      <c r="R82" s="43">
        <f t="shared" ref="R82:R113" si="43">T82+V82+X82+Z82+AB82</f>
        <v>0</v>
      </c>
      <c r="S82" s="44"/>
      <c r="T82" s="45"/>
      <c r="U82" s="138"/>
      <c r="V82" s="45"/>
      <c r="W82" s="44"/>
      <c r="X82" s="45"/>
      <c r="Y82" s="138"/>
      <c r="Z82" s="45"/>
      <c r="AA82" s="44"/>
      <c r="AB82" s="78"/>
      <c r="AC82" s="82">
        <f t="shared" si="36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>
        <f t="shared" si="42"/>
        <v>0</v>
      </c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>
        <f t="shared" si="29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>
        <f t="shared" si="32"/>
        <v>0</v>
      </c>
      <c r="BR82" s="41"/>
      <c r="BS82" s="40"/>
      <c r="BT82" s="41"/>
      <c r="BU82" s="40"/>
      <c r="BV82" s="41"/>
      <c r="BW82" s="40"/>
      <c r="BX82" s="41"/>
      <c r="BY82" s="42"/>
      <c r="BZ82" s="43">
        <f t="shared" si="37"/>
        <v>0</v>
      </c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41"/>
      <c r="DE82" s="40"/>
      <c r="DF82" s="41"/>
      <c r="DG82" s="40"/>
      <c r="DH82" s="41"/>
      <c r="DI82" s="40"/>
      <c r="DJ82" s="41"/>
      <c r="DK82" s="42"/>
      <c r="DL82" s="43">
        <f t="shared" si="38"/>
        <v>0</v>
      </c>
      <c r="DM82" s="41"/>
      <c r="DN82" s="42"/>
      <c r="DO82" s="43"/>
      <c r="DP82" s="41"/>
      <c r="DQ82" s="40"/>
      <c r="DR82" s="41"/>
      <c r="DS82" s="40"/>
      <c r="DT82" s="41"/>
      <c r="DU82" s="40"/>
      <c r="DV82" s="41"/>
      <c r="DW82" s="42"/>
      <c r="DX82" s="43">
        <f t="shared" si="33"/>
        <v>0</v>
      </c>
      <c r="DY82" s="41"/>
      <c r="DZ82" s="40"/>
      <c r="EA82" s="41"/>
      <c r="EB82" s="40"/>
      <c r="EC82" s="41"/>
      <c r="ED82" s="40"/>
      <c r="EE82" s="41"/>
      <c r="EF82" s="42"/>
      <c r="EG82" s="43"/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43">
        <f t="shared" si="41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2"/>
      <c r="FH82" s="132"/>
      <c r="FI82" s="39"/>
      <c r="FJ82" s="42"/>
      <c r="FK82" s="43">
        <f t="shared" si="30"/>
        <v>0</v>
      </c>
      <c r="FL82" s="41"/>
      <c r="FM82" s="42"/>
      <c r="FN82" s="43"/>
      <c r="FO82" s="41"/>
      <c r="FP82" s="42"/>
      <c r="FQ82" s="43">
        <f t="shared" si="39"/>
        <v>0</v>
      </c>
      <c r="FR82" s="41"/>
      <c r="FS82" s="42"/>
      <c r="FT82" s="43">
        <f t="shared" si="40"/>
        <v>0</v>
      </c>
      <c r="FU82" s="41"/>
      <c r="FV82" s="42"/>
      <c r="FW82" s="43">
        <f t="shared" si="31"/>
        <v>0</v>
      </c>
      <c r="FX82" s="41"/>
      <c r="FY82" s="40"/>
      <c r="FZ82" s="41"/>
      <c r="GA82" s="42"/>
      <c r="GB82" s="43"/>
      <c r="GC82" s="41"/>
      <c r="GD82" s="42"/>
    </row>
    <row r="83" spans="1:186" s="1" customFormat="1" ht="15" hidden="1" customHeight="1" x14ac:dyDescent="0.3">
      <c r="A83" s="2"/>
      <c r="B83" s="14">
        <v>9790</v>
      </c>
      <c r="C83" s="5" t="s">
        <v>142</v>
      </c>
      <c r="D83" s="15">
        <v>2010</v>
      </c>
      <c r="E83" s="16">
        <f t="shared" si="34"/>
        <v>0</v>
      </c>
      <c r="F83" s="37" t="s">
        <v>162</v>
      </c>
      <c r="G83" s="37"/>
      <c r="H83" s="37" t="s">
        <v>270</v>
      </c>
      <c r="I83" s="37"/>
      <c r="J83" s="38"/>
      <c r="K83" s="39"/>
      <c r="L83" s="40"/>
      <c r="M83" s="41"/>
      <c r="N83" s="42"/>
      <c r="O83" s="38">
        <f t="shared" si="35"/>
        <v>0</v>
      </c>
      <c r="P83" s="39"/>
      <c r="Q83" s="42"/>
      <c r="R83" s="43">
        <f t="shared" si="43"/>
        <v>0</v>
      </c>
      <c r="S83" s="44"/>
      <c r="T83" s="45"/>
      <c r="U83" s="125"/>
      <c r="V83" s="45"/>
      <c r="W83" s="44"/>
      <c r="X83" s="45"/>
      <c r="Y83" s="125"/>
      <c r="Z83" s="45"/>
      <c r="AA83" s="44"/>
      <c r="AB83" s="78"/>
      <c r="AC83" s="82">
        <f t="shared" si="36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>
        <f t="shared" si="42"/>
        <v>0</v>
      </c>
      <c r="AO83" s="41"/>
      <c r="AP83" s="40"/>
      <c r="AQ83" s="41"/>
      <c r="AR83" s="40"/>
      <c r="AS83" s="41"/>
      <c r="AT83" s="40"/>
      <c r="AU83" s="41"/>
      <c r="AV83" s="42"/>
      <c r="AW83" s="43"/>
      <c r="AX83" s="41"/>
      <c r="AY83" s="40"/>
      <c r="AZ83" s="41"/>
      <c r="BA83" s="40"/>
      <c r="BB83" s="41"/>
      <c r="BC83" s="40"/>
      <c r="BD83" s="41"/>
      <c r="BE83" s="42"/>
      <c r="BF83" s="43">
        <f t="shared" si="29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>
        <f t="shared" si="32"/>
        <v>0</v>
      </c>
      <c r="BR83" s="41"/>
      <c r="BS83" s="40"/>
      <c r="BT83" s="41"/>
      <c r="BU83" s="40"/>
      <c r="BV83" s="41"/>
      <c r="BW83" s="40"/>
      <c r="BX83" s="41"/>
      <c r="BY83" s="42"/>
      <c r="BZ83" s="43">
        <f t="shared" si="37"/>
        <v>0</v>
      </c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/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1"/>
      <c r="DG83" s="40"/>
      <c r="DH83" s="41"/>
      <c r="DI83" s="40"/>
      <c r="DJ83" s="86"/>
      <c r="DK83" s="88"/>
      <c r="DL83" s="43">
        <f t="shared" si="38"/>
        <v>0</v>
      </c>
      <c r="DM83" s="41"/>
      <c r="DN83" s="42"/>
      <c r="DO83" s="43"/>
      <c r="DP83" s="41"/>
      <c r="DQ83" s="40"/>
      <c r="DR83" s="41"/>
      <c r="DS83" s="40"/>
      <c r="DT83" s="35"/>
      <c r="DU83" s="34"/>
      <c r="DV83" s="41"/>
      <c r="DW83" s="42"/>
      <c r="DX83" s="43">
        <f t="shared" si="33"/>
        <v>0</v>
      </c>
      <c r="DY83" s="41"/>
      <c r="DZ83" s="40"/>
      <c r="EA83" s="41"/>
      <c r="EB83" s="40"/>
      <c r="EC83" s="41"/>
      <c r="ED83" s="40"/>
      <c r="EE83" s="41"/>
      <c r="EF83" s="42"/>
      <c r="EG83" s="43"/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42"/>
      <c r="ET83" s="43">
        <f t="shared" si="41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0"/>
      <c r="FG83" s="132"/>
      <c r="FH83" s="132"/>
      <c r="FI83" s="39"/>
      <c r="FJ83" s="42"/>
      <c r="FK83" s="43">
        <f t="shared" si="30"/>
        <v>0</v>
      </c>
      <c r="FL83" s="41"/>
      <c r="FM83" s="42"/>
      <c r="FN83" s="43"/>
      <c r="FO83" s="41"/>
      <c r="FP83" s="42"/>
      <c r="FQ83" s="43">
        <f t="shared" si="39"/>
        <v>0</v>
      </c>
      <c r="FR83" s="41"/>
      <c r="FS83" s="42"/>
      <c r="FT83" s="43">
        <f t="shared" si="40"/>
        <v>0</v>
      </c>
      <c r="FU83" s="41"/>
      <c r="FV83" s="42"/>
      <c r="FW83" s="43">
        <f t="shared" si="31"/>
        <v>0</v>
      </c>
      <c r="FX83" s="41"/>
      <c r="FY83" s="40"/>
      <c r="FZ83" s="41"/>
      <c r="GA83" s="42"/>
      <c r="GB83" s="43"/>
      <c r="GC83" s="41"/>
      <c r="GD83" s="42"/>
    </row>
    <row r="84" spans="1:186" s="1" customFormat="1" ht="15" customHeight="1" x14ac:dyDescent="0.3">
      <c r="A84" s="140"/>
      <c r="B84" s="141">
        <v>6504</v>
      </c>
      <c r="C84" s="142" t="s">
        <v>115</v>
      </c>
      <c r="D84" s="143">
        <v>2007</v>
      </c>
      <c r="E84" s="144">
        <f t="shared" si="34"/>
        <v>0</v>
      </c>
      <c r="F84" s="145" t="s">
        <v>153</v>
      </c>
      <c r="G84" s="145"/>
      <c r="H84" s="37" t="s">
        <v>240</v>
      </c>
      <c r="I84" s="37"/>
      <c r="J84" s="38"/>
      <c r="K84" s="39"/>
      <c r="L84" s="40"/>
      <c r="M84" s="41"/>
      <c r="N84" s="42"/>
      <c r="O84" s="146">
        <f t="shared" si="35"/>
        <v>0</v>
      </c>
      <c r="P84" s="39"/>
      <c r="Q84" s="42"/>
      <c r="R84" s="149">
        <f t="shared" si="43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150">
        <f t="shared" si="36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151">
        <f t="shared" si="42"/>
        <v>0</v>
      </c>
      <c r="AO84" s="41"/>
      <c r="AP84" s="40"/>
      <c r="AQ84" s="41"/>
      <c r="AR84" s="40"/>
      <c r="AS84" s="41"/>
      <c r="AT84" s="40"/>
      <c r="AU84" s="41"/>
      <c r="AV84" s="42"/>
      <c r="AW84" s="43"/>
      <c r="AX84" s="41"/>
      <c r="AY84" s="40"/>
      <c r="AZ84" s="41"/>
      <c r="BA84" s="40"/>
      <c r="BB84" s="41"/>
      <c r="BC84" s="40"/>
      <c r="BD84" s="86"/>
      <c r="BE84" s="88"/>
      <c r="BF84" s="149">
        <f>BH84+BJ84+BL84</f>
        <v>0</v>
      </c>
      <c r="BG84" s="41"/>
      <c r="BH84" s="40"/>
      <c r="BI84" s="41"/>
      <c r="BJ84" s="40"/>
      <c r="BK84" s="41"/>
      <c r="BL84" s="40"/>
      <c r="BM84" s="35">
        <v>7</v>
      </c>
      <c r="BN84" s="35" t="s">
        <v>110</v>
      </c>
      <c r="BO84" s="35">
        <v>8</v>
      </c>
      <c r="BP84" s="89" t="s">
        <v>110</v>
      </c>
      <c r="BQ84" s="149">
        <f t="shared" si="32"/>
        <v>0</v>
      </c>
      <c r="BR84" s="41"/>
      <c r="BS84" s="40"/>
      <c r="BT84" s="41"/>
      <c r="BU84" s="40"/>
      <c r="BV84" s="41"/>
      <c r="BW84" s="40"/>
      <c r="BX84" s="41"/>
      <c r="BY84" s="53"/>
      <c r="BZ84" s="149">
        <f t="shared" si="37"/>
        <v>0</v>
      </c>
      <c r="CA84" s="106"/>
      <c r="CB84" s="102"/>
      <c r="CC84" s="41"/>
      <c r="CD84" s="40"/>
      <c r="CE84" s="41"/>
      <c r="CF84" s="40"/>
      <c r="CG84" s="41"/>
      <c r="CH84" s="40"/>
      <c r="CI84" s="41"/>
      <c r="CJ84" s="53"/>
      <c r="CK84" s="43"/>
      <c r="CL84" s="41"/>
      <c r="CM84" s="40"/>
      <c r="CN84" s="41"/>
      <c r="CO84" s="40"/>
      <c r="CP84" s="41"/>
      <c r="CQ84" s="40"/>
      <c r="CR84" s="41"/>
      <c r="CS84" s="53"/>
      <c r="CT84" s="43"/>
      <c r="CU84" s="41"/>
      <c r="CV84" s="40"/>
      <c r="CW84" s="40"/>
      <c r="CX84" s="40"/>
      <c r="CY84" s="40"/>
      <c r="CZ84" s="40"/>
      <c r="DA84" s="41"/>
      <c r="DB84" s="53"/>
      <c r="DC84" s="43"/>
      <c r="DD84" s="41"/>
      <c r="DE84" s="40"/>
      <c r="DF84" s="40"/>
      <c r="DG84" s="40"/>
      <c r="DH84" s="40"/>
      <c r="DI84" s="40"/>
      <c r="DJ84" s="41"/>
      <c r="DK84" s="53"/>
      <c r="DL84" s="149">
        <f t="shared" si="38"/>
        <v>0</v>
      </c>
      <c r="DM84" s="41"/>
      <c r="DN84" s="53"/>
      <c r="DO84" s="43"/>
      <c r="DP84" s="41"/>
      <c r="DQ84" s="40"/>
      <c r="DR84" s="41"/>
      <c r="DS84" s="40"/>
      <c r="DT84" s="41"/>
      <c r="DU84" s="40"/>
      <c r="DV84" s="41"/>
      <c r="DW84" s="53"/>
      <c r="DX84" s="149">
        <f t="shared" si="33"/>
        <v>0</v>
      </c>
      <c r="DY84" s="41"/>
      <c r="DZ84" s="40"/>
      <c r="EA84" s="41"/>
      <c r="EB84" s="40"/>
      <c r="EC84" s="41"/>
      <c r="ED84" s="40"/>
      <c r="EE84" s="41"/>
      <c r="EF84" s="53"/>
      <c r="EG84" s="43"/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53"/>
      <c r="ET84" s="149">
        <f t="shared" si="41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1"/>
      <c r="FG84" s="39"/>
      <c r="FH84" s="39"/>
      <c r="FI84" s="39"/>
      <c r="FJ84" s="53"/>
      <c r="FK84" s="149">
        <v>0</v>
      </c>
      <c r="FL84" s="35">
        <v>7</v>
      </c>
      <c r="FM84" s="89" t="s">
        <v>110</v>
      </c>
      <c r="FN84" s="43"/>
      <c r="FO84" s="41"/>
      <c r="FP84" s="53"/>
      <c r="FQ84" s="149">
        <f t="shared" si="39"/>
        <v>0</v>
      </c>
      <c r="FR84" s="41"/>
      <c r="FS84" s="53"/>
      <c r="FT84" s="149">
        <f t="shared" si="40"/>
        <v>0</v>
      </c>
      <c r="FU84" s="41"/>
      <c r="FV84" s="53"/>
      <c r="FW84" s="149">
        <f t="shared" si="31"/>
        <v>0</v>
      </c>
      <c r="FX84" s="41"/>
      <c r="FY84" s="40"/>
      <c r="FZ84" s="41"/>
      <c r="GA84" s="53"/>
      <c r="GB84" s="43"/>
      <c r="GC84" s="41"/>
      <c r="GD84" s="42"/>
    </row>
    <row r="85" spans="1:186" s="1" customFormat="1" ht="15" hidden="1" customHeight="1" x14ac:dyDescent="0.3">
      <c r="A85" s="2"/>
      <c r="B85" s="14">
        <v>9431</v>
      </c>
      <c r="C85" s="5" t="s">
        <v>304</v>
      </c>
      <c r="D85" s="15">
        <v>2010</v>
      </c>
      <c r="E85" s="16">
        <f t="shared" si="34"/>
        <v>0</v>
      </c>
      <c r="F85" s="37" t="s">
        <v>179</v>
      </c>
      <c r="G85" s="37"/>
      <c r="H85" s="37" t="s">
        <v>297</v>
      </c>
      <c r="I85" s="37" t="s">
        <v>298</v>
      </c>
      <c r="J85" s="38"/>
      <c r="K85" s="39"/>
      <c r="L85" s="40"/>
      <c r="M85" s="41"/>
      <c r="N85" s="42"/>
      <c r="O85" s="38">
        <f t="shared" si="35"/>
        <v>0</v>
      </c>
      <c r="P85" s="39"/>
      <c r="Q85" s="42"/>
      <c r="R85" s="43">
        <f t="shared" si="43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36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>
        <f t="shared" si="42"/>
        <v>0</v>
      </c>
      <c r="AO85" s="41"/>
      <c r="AP85" s="40"/>
      <c r="AQ85" s="41"/>
      <c r="AR85" s="40"/>
      <c r="AS85" s="41"/>
      <c r="AT85" s="40"/>
      <c r="AU85" s="41"/>
      <c r="AV85" s="42"/>
      <c r="AW85" s="43"/>
      <c r="AX85" s="41"/>
      <c r="AY85" s="40"/>
      <c r="AZ85" s="41"/>
      <c r="BA85" s="40"/>
      <c r="BB85" s="41"/>
      <c r="BC85" s="40"/>
      <c r="BD85" s="41"/>
      <c r="BE85" s="42"/>
      <c r="BF85" s="43">
        <f t="shared" ref="BF85:BF96" si="44">BH85+BJ85+BL85+BN85+BP85</f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>
        <f t="shared" si="32"/>
        <v>0</v>
      </c>
      <c r="BR85" s="41"/>
      <c r="BS85" s="40"/>
      <c r="BT85" s="41"/>
      <c r="BU85" s="40"/>
      <c r="BV85" s="41"/>
      <c r="BW85" s="40"/>
      <c r="BX85" s="41"/>
      <c r="BY85" s="42"/>
      <c r="BZ85" s="43">
        <f t="shared" si="37"/>
        <v>0</v>
      </c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/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41"/>
      <c r="DI85" s="40"/>
      <c r="DJ85" s="86"/>
      <c r="DK85" s="88"/>
      <c r="DL85" s="43">
        <f t="shared" si="38"/>
        <v>0</v>
      </c>
      <c r="DM85" s="41"/>
      <c r="DN85" s="42"/>
      <c r="DO85" s="43"/>
      <c r="DP85" s="41"/>
      <c r="DQ85" s="40"/>
      <c r="DR85" s="41"/>
      <c r="DS85" s="40"/>
      <c r="DT85" s="41"/>
      <c r="DU85" s="40"/>
      <c r="DV85" s="41"/>
      <c r="DW85" s="42"/>
      <c r="DX85" s="43">
        <f t="shared" si="33"/>
        <v>0</v>
      </c>
      <c r="DY85" s="41"/>
      <c r="DZ85" s="40"/>
      <c r="EA85" s="41"/>
      <c r="EB85" s="40"/>
      <c r="EC85" s="41"/>
      <c r="ED85" s="40"/>
      <c r="EE85" s="41"/>
      <c r="EF85" s="42"/>
      <c r="EG85" s="43"/>
      <c r="EH85" s="41"/>
      <c r="EI85" s="40"/>
      <c r="EJ85" s="41"/>
      <c r="EK85" s="40"/>
      <c r="EL85" s="41"/>
      <c r="EM85" s="40"/>
      <c r="EN85" s="41"/>
      <c r="EO85" s="40"/>
      <c r="EP85" s="41"/>
      <c r="EQ85" s="40"/>
      <c r="ER85" s="41"/>
      <c r="ES85" s="42"/>
      <c r="ET85" s="43">
        <f t="shared" si="41"/>
        <v>0</v>
      </c>
      <c r="EU85" s="41"/>
      <c r="EV85" s="40"/>
      <c r="EW85" s="41"/>
      <c r="EX85" s="40"/>
      <c r="EY85" s="41"/>
      <c r="EZ85" s="40"/>
      <c r="FA85" s="41"/>
      <c r="FB85" s="40"/>
      <c r="FC85" s="41"/>
      <c r="FD85" s="40"/>
      <c r="FE85" s="41"/>
      <c r="FF85" s="40"/>
      <c r="FG85" s="132"/>
      <c r="FH85" s="132"/>
      <c r="FI85" s="39"/>
      <c r="FJ85" s="42"/>
      <c r="FK85" s="43">
        <f t="shared" ref="FK85:FK116" si="45">FM85</f>
        <v>0</v>
      </c>
      <c r="FL85" s="41"/>
      <c r="FM85" s="42"/>
      <c r="FN85" s="43"/>
      <c r="FO85" s="41"/>
      <c r="FP85" s="42"/>
      <c r="FQ85" s="43">
        <f t="shared" si="39"/>
        <v>0</v>
      </c>
      <c r="FR85" s="41"/>
      <c r="FS85" s="42"/>
      <c r="FT85" s="43">
        <f t="shared" si="40"/>
        <v>0</v>
      </c>
      <c r="FU85" s="41"/>
      <c r="FV85" s="42"/>
      <c r="FW85" s="43">
        <f t="shared" si="31"/>
        <v>0</v>
      </c>
      <c r="FX85" s="41"/>
      <c r="FY85" s="40"/>
      <c r="FZ85" s="41"/>
      <c r="GA85" s="42"/>
      <c r="GB85" s="43"/>
      <c r="GC85" s="41"/>
      <c r="GD85" s="42"/>
    </row>
    <row r="86" spans="1:186" s="1" customFormat="1" ht="15" customHeight="1" x14ac:dyDescent="0.3">
      <c r="A86" s="2"/>
      <c r="B86" s="14">
        <v>6996</v>
      </c>
      <c r="C86" s="5" t="s">
        <v>76</v>
      </c>
      <c r="D86" s="15">
        <v>2008</v>
      </c>
      <c r="E86" s="16">
        <f t="shared" si="34"/>
        <v>0</v>
      </c>
      <c r="F86" s="37" t="s">
        <v>156</v>
      </c>
      <c r="G86" s="37"/>
      <c r="H86" s="37" t="s">
        <v>267</v>
      </c>
      <c r="I86" s="37"/>
      <c r="J86" s="38"/>
      <c r="K86" s="39"/>
      <c r="L86" s="40"/>
      <c r="M86" s="41"/>
      <c r="N86" s="42"/>
      <c r="O86" s="38">
        <f t="shared" si="35"/>
        <v>0</v>
      </c>
      <c r="P86" s="39"/>
      <c r="Q86" s="42"/>
      <c r="R86" s="43">
        <f t="shared" si="43"/>
        <v>0</v>
      </c>
      <c r="S86" s="44"/>
      <c r="T86" s="45"/>
      <c r="U86" s="138"/>
      <c r="V86" s="45"/>
      <c r="W86" s="44"/>
      <c r="X86" s="45"/>
      <c r="Y86" s="138"/>
      <c r="Z86" s="45"/>
      <c r="AA86" s="44"/>
      <c r="AB86" s="78"/>
      <c r="AC86" s="82">
        <f t="shared" si="36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>
        <f t="shared" si="42"/>
        <v>0</v>
      </c>
      <c r="AO86" s="41"/>
      <c r="AP86" s="40"/>
      <c r="AQ86" s="41"/>
      <c r="AR86" s="40"/>
      <c r="AS86" s="41"/>
      <c r="AT86" s="40"/>
      <c r="AU86" s="41"/>
      <c r="AV86" s="42"/>
      <c r="AW86" s="43"/>
      <c r="AX86" s="41"/>
      <c r="AY86" s="40"/>
      <c r="AZ86" s="41"/>
      <c r="BA86" s="40"/>
      <c r="BB86" s="41"/>
      <c r="BC86" s="40"/>
      <c r="BD86" s="41"/>
      <c r="BE86" s="42"/>
      <c r="BF86" s="43">
        <f t="shared" si="44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>
        <f t="shared" si="32"/>
        <v>0</v>
      </c>
      <c r="BR86" s="41"/>
      <c r="BS86" s="40"/>
      <c r="BT86" s="41"/>
      <c r="BU86" s="40"/>
      <c r="BV86" s="41"/>
      <c r="BW86" s="40"/>
      <c r="BX86" s="41"/>
      <c r="BY86" s="42"/>
      <c r="BZ86" s="43">
        <f t="shared" si="37"/>
        <v>0</v>
      </c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/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41"/>
      <c r="DE86" s="40"/>
      <c r="DF86" s="40"/>
      <c r="DG86" s="40"/>
      <c r="DH86" s="40"/>
      <c r="DI86" s="40"/>
      <c r="DJ86" s="41"/>
      <c r="DK86" s="42"/>
      <c r="DL86" s="43">
        <f t="shared" si="38"/>
        <v>0</v>
      </c>
      <c r="DM86" s="41"/>
      <c r="DN86" s="42"/>
      <c r="DO86" s="43"/>
      <c r="DP86" s="41"/>
      <c r="DQ86" s="40"/>
      <c r="DR86" s="41"/>
      <c r="DS86" s="40"/>
      <c r="DT86" s="41"/>
      <c r="DU86" s="40"/>
      <c r="DV86" s="41"/>
      <c r="DW86" s="42"/>
      <c r="DX86" s="43">
        <f>DZ86+EB86+ED86</f>
        <v>0</v>
      </c>
      <c r="DY86" s="41"/>
      <c r="DZ86" s="40"/>
      <c r="EA86" s="41"/>
      <c r="EB86" s="40"/>
      <c r="EC86" s="41"/>
      <c r="ED86" s="40"/>
      <c r="EE86" s="35">
        <v>5</v>
      </c>
      <c r="EF86" s="89" t="s">
        <v>110</v>
      </c>
      <c r="EG86" s="43"/>
      <c r="EH86" s="41"/>
      <c r="EI86" s="40"/>
      <c r="EJ86" s="41"/>
      <c r="EK86" s="40"/>
      <c r="EL86" s="41"/>
      <c r="EM86" s="40"/>
      <c r="EN86" s="41"/>
      <c r="EO86" s="40"/>
      <c r="EP86" s="41"/>
      <c r="EQ86" s="40"/>
      <c r="ER86" s="41"/>
      <c r="ES86" s="53"/>
      <c r="ET86" s="43">
        <f t="shared" si="41"/>
        <v>0</v>
      </c>
      <c r="EU86" s="41"/>
      <c r="EV86" s="40"/>
      <c r="EW86" s="41"/>
      <c r="EX86" s="40"/>
      <c r="EY86" s="41"/>
      <c r="EZ86" s="40"/>
      <c r="FA86" s="41"/>
      <c r="FB86" s="40"/>
      <c r="FC86" s="41"/>
      <c r="FD86" s="40"/>
      <c r="FE86" s="41"/>
      <c r="FF86" s="41"/>
      <c r="FG86" s="39"/>
      <c r="FH86" s="39"/>
      <c r="FI86" s="39"/>
      <c r="FJ86" s="53"/>
      <c r="FK86" s="43">
        <f t="shared" si="45"/>
        <v>0</v>
      </c>
      <c r="FL86" s="41"/>
      <c r="FM86" s="53"/>
      <c r="FN86" s="43"/>
      <c r="FO86" s="41"/>
      <c r="FP86" s="53"/>
      <c r="FQ86" s="43">
        <f t="shared" si="39"/>
        <v>0</v>
      </c>
      <c r="FR86" s="41"/>
      <c r="FS86" s="53"/>
      <c r="FT86" s="43">
        <f t="shared" si="40"/>
        <v>0</v>
      </c>
      <c r="FU86" s="41"/>
      <c r="FV86" s="53"/>
      <c r="FW86" s="43">
        <f t="shared" si="31"/>
        <v>0</v>
      </c>
      <c r="FX86" s="41"/>
      <c r="FY86" s="40"/>
      <c r="FZ86" s="41"/>
      <c r="GA86" s="53"/>
      <c r="GB86" s="43"/>
      <c r="GC86" s="41"/>
      <c r="GD86" s="42"/>
    </row>
    <row r="87" spans="1:186" s="1" customFormat="1" ht="15" hidden="1" customHeight="1" x14ac:dyDescent="0.3">
      <c r="A87" s="2"/>
      <c r="B87" s="14">
        <v>7215</v>
      </c>
      <c r="C87" s="5" t="s">
        <v>123</v>
      </c>
      <c r="D87" s="15">
        <v>2008</v>
      </c>
      <c r="E87" s="16">
        <f t="shared" si="34"/>
        <v>0</v>
      </c>
      <c r="F87" s="37"/>
      <c r="G87" s="37"/>
      <c r="H87" s="37"/>
      <c r="I87" s="37"/>
      <c r="J87" s="38"/>
      <c r="K87" s="39"/>
      <c r="L87" s="40"/>
      <c r="M87" s="41"/>
      <c r="N87" s="42"/>
      <c r="O87" s="38">
        <f t="shared" si="35"/>
        <v>0</v>
      </c>
      <c r="P87" s="39"/>
      <c r="Q87" s="42"/>
      <c r="R87" s="43">
        <f t="shared" si="43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36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>
        <f t="shared" si="42"/>
        <v>0</v>
      </c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>
        <f t="shared" si="44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>
        <f t="shared" si="32"/>
        <v>0</v>
      </c>
      <c r="BR87" s="41"/>
      <c r="BS87" s="40"/>
      <c r="BT87" s="41"/>
      <c r="BU87" s="40"/>
      <c r="BV87" s="41"/>
      <c r="BW87" s="40"/>
      <c r="BX87" s="41"/>
      <c r="BY87" s="42"/>
      <c r="BZ87" s="43">
        <f t="shared" si="37"/>
        <v>0</v>
      </c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/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>
        <f t="shared" si="38"/>
        <v>0</v>
      </c>
      <c r="DM87" s="41"/>
      <c r="DN87" s="42"/>
      <c r="DO87" s="43"/>
      <c r="DP87" s="41"/>
      <c r="DQ87" s="40"/>
      <c r="DR87" s="41"/>
      <c r="DS87" s="40"/>
      <c r="DT87" s="41"/>
      <c r="DU87" s="40"/>
      <c r="DV87" s="41"/>
      <c r="DW87" s="42"/>
      <c r="DX87" s="43">
        <f t="shared" ref="DX87:DX118" si="46">DZ87+EB87+ED87+EF87</f>
        <v>0</v>
      </c>
      <c r="DY87" s="41"/>
      <c r="DZ87" s="40"/>
      <c r="EA87" s="41"/>
      <c r="EB87" s="40"/>
      <c r="EC87" s="41"/>
      <c r="ED87" s="40"/>
      <c r="EE87" s="41"/>
      <c r="EF87" s="42"/>
      <c r="EG87" s="43"/>
      <c r="EH87" s="41"/>
      <c r="EI87" s="40"/>
      <c r="EJ87" s="41"/>
      <c r="EK87" s="40"/>
      <c r="EL87" s="41"/>
      <c r="EM87" s="40"/>
      <c r="EN87" s="41"/>
      <c r="EO87" s="40"/>
      <c r="EP87" s="41"/>
      <c r="EQ87" s="40"/>
      <c r="ER87" s="41"/>
      <c r="ES87" s="42"/>
      <c r="ET87" s="43">
        <f t="shared" si="41"/>
        <v>0</v>
      </c>
      <c r="EU87" s="41"/>
      <c r="EV87" s="40"/>
      <c r="EW87" s="41"/>
      <c r="EX87" s="40"/>
      <c r="EY87" s="41"/>
      <c r="EZ87" s="40"/>
      <c r="FA87" s="41"/>
      <c r="FB87" s="40"/>
      <c r="FC87" s="41"/>
      <c r="FD87" s="40"/>
      <c r="FE87" s="41"/>
      <c r="FF87" s="40"/>
      <c r="FG87" s="132"/>
      <c r="FH87" s="132"/>
      <c r="FI87" s="39"/>
      <c r="FJ87" s="42"/>
      <c r="FK87" s="43">
        <f t="shared" si="45"/>
        <v>0</v>
      </c>
      <c r="FL87" s="41"/>
      <c r="FM87" s="42"/>
      <c r="FN87" s="43"/>
      <c r="FO87" s="41"/>
      <c r="FP87" s="42"/>
      <c r="FQ87" s="43">
        <f t="shared" si="39"/>
        <v>0</v>
      </c>
      <c r="FR87" s="41"/>
      <c r="FS87" s="42"/>
      <c r="FT87" s="43">
        <f t="shared" si="40"/>
        <v>0</v>
      </c>
      <c r="FU87" s="41"/>
      <c r="FV87" s="42"/>
      <c r="FW87" s="43">
        <f t="shared" si="31"/>
        <v>0</v>
      </c>
      <c r="FX87" s="41"/>
      <c r="FY87" s="40"/>
      <c r="FZ87" s="41"/>
      <c r="GA87" s="42"/>
      <c r="GB87" s="43"/>
      <c r="GC87" s="41"/>
      <c r="GD87" s="42"/>
    </row>
    <row r="88" spans="1:186" s="1" customFormat="1" ht="15" hidden="1" customHeight="1" x14ac:dyDescent="0.3">
      <c r="A88" s="2"/>
      <c r="B88" s="14">
        <v>1302</v>
      </c>
      <c r="C88" s="5" t="s">
        <v>312</v>
      </c>
      <c r="D88" s="15">
        <v>2010</v>
      </c>
      <c r="E88" s="16">
        <f t="shared" si="34"/>
        <v>0</v>
      </c>
      <c r="F88" s="37" t="s">
        <v>160</v>
      </c>
      <c r="G88" s="37"/>
      <c r="H88" s="37" t="s">
        <v>166</v>
      </c>
      <c r="I88" s="37"/>
      <c r="J88" s="38"/>
      <c r="K88" s="39"/>
      <c r="L88" s="40"/>
      <c r="M88" s="41"/>
      <c r="N88" s="42"/>
      <c r="O88" s="38">
        <f t="shared" si="35"/>
        <v>0</v>
      </c>
      <c r="P88" s="39"/>
      <c r="Q88" s="42"/>
      <c r="R88" s="43">
        <f t="shared" si="43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 t="shared" si="36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 t="shared" si="42"/>
        <v>0</v>
      </c>
      <c r="AO88" s="41"/>
      <c r="AP88" s="40"/>
      <c r="AQ88" s="41"/>
      <c r="AR88" s="40"/>
      <c r="AS88" s="41"/>
      <c r="AT88" s="40"/>
      <c r="AU88" s="41"/>
      <c r="AV88" s="42"/>
      <c r="AW88" s="43"/>
      <c r="AX88" s="41"/>
      <c r="AY88" s="40"/>
      <c r="AZ88" s="41"/>
      <c r="BA88" s="40"/>
      <c r="BB88" s="41"/>
      <c r="BC88" s="40"/>
      <c r="BD88" s="41"/>
      <c r="BE88" s="42"/>
      <c r="BF88" s="43">
        <f t="shared" si="44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 t="shared" si="32"/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 t="shared" si="37"/>
        <v>0</v>
      </c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/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35"/>
      <c r="DI88" s="35"/>
      <c r="DJ88" s="41"/>
      <c r="DK88" s="42"/>
      <c r="DL88" s="43">
        <f t="shared" si="38"/>
        <v>0</v>
      </c>
      <c r="DM88" s="41"/>
      <c r="DN88" s="42"/>
      <c r="DO88" s="43"/>
      <c r="DP88" s="41"/>
      <c r="DQ88" s="40"/>
      <c r="DR88" s="41"/>
      <c r="DS88" s="40"/>
      <c r="DT88" s="41"/>
      <c r="DU88" s="40"/>
      <c r="DV88" s="41"/>
      <c r="DW88" s="42"/>
      <c r="DX88" s="43">
        <f t="shared" si="46"/>
        <v>0</v>
      </c>
      <c r="DY88" s="41"/>
      <c r="DZ88" s="40"/>
      <c r="EA88" s="41"/>
      <c r="EB88" s="40"/>
      <c r="EC88" s="41"/>
      <c r="ED88" s="41"/>
      <c r="EE88" s="41"/>
      <c r="EF88" s="42"/>
      <c r="EG88" s="43"/>
      <c r="EH88" s="41"/>
      <c r="EI88" s="40"/>
      <c r="EJ88" s="41"/>
      <c r="EK88" s="40"/>
      <c r="EL88" s="41"/>
      <c r="EM88" s="41"/>
      <c r="EN88" s="41"/>
      <c r="EO88" s="41"/>
      <c r="EP88" s="41"/>
      <c r="EQ88" s="41"/>
      <c r="ER88" s="41"/>
      <c r="ES88" s="42"/>
      <c r="ET88" s="43">
        <f t="shared" si="41"/>
        <v>0</v>
      </c>
      <c r="EU88" s="41"/>
      <c r="EV88" s="40"/>
      <c r="EW88" s="41"/>
      <c r="EX88" s="40"/>
      <c r="EY88" s="41"/>
      <c r="EZ88" s="40"/>
      <c r="FA88" s="41"/>
      <c r="FB88" s="41"/>
      <c r="FC88" s="41"/>
      <c r="FD88" s="41"/>
      <c r="FE88" s="41"/>
      <c r="FF88" s="40"/>
      <c r="FG88" s="132"/>
      <c r="FH88" s="132"/>
      <c r="FI88" s="39"/>
      <c r="FJ88" s="42"/>
      <c r="FK88" s="43">
        <f t="shared" si="45"/>
        <v>0</v>
      </c>
      <c r="FL88" s="41"/>
      <c r="FM88" s="42"/>
      <c r="FN88" s="43"/>
      <c r="FO88" s="41"/>
      <c r="FP88" s="42"/>
      <c r="FQ88" s="43">
        <f t="shared" si="39"/>
        <v>0</v>
      </c>
      <c r="FR88" s="41"/>
      <c r="FS88" s="42"/>
      <c r="FT88" s="43">
        <f t="shared" si="40"/>
        <v>0</v>
      </c>
      <c r="FU88" s="41"/>
      <c r="FV88" s="42"/>
      <c r="FW88" s="43">
        <f t="shared" si="31"/>
        <v>0</v>
      </c>
      <c r="FX88" s="41"/>
      <c r="FY88" s="40"/>
      <c r="FZ88" s="41"/>
      <c r="GA88" s="42"/>
      <c r="GB88" s="43"/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266</v>
      </c>
      <c r="D89" s="15">
        <v>2012</v>
      </c>
      <c r="E89" s="16">
        <f t="shared" si="34"/>
        <v>0</v>
      </c>
      <c r="F89" s="37" t="s">
        <v>156</v>
      </c>
      <c r="G89" s="37"/>
      <c r="H89" s="37" t="s">
        <v>267</v>
      </c>
      <c r="I89" s="37"/>
      <c r="J89" s="38"/>
      <c r="K89" s="39"/>
      <c r="L89" s="40"/>
      <c r="M89" s="41"/>
      <c r="N89" s="42"/>
      <c r="O89" s="38">
        <f t="shared" si="35"/>
        <v>0</v>
      </c>
      <c r="P89" s="39"/>
      <c r="Q89" s="42"/>
      <c r="R89" s="43">
        <f t="shared" si="43"/>
        <v>0</v>
      </c>
      <c r="S89" s="44"/>
      <c r="T89" s="45"/>
      <c r="U89" s="135"/>
      <c r="V89" s="45"/>
      <c r="W89" s="44"/>
      <c r="X89" s="45"/>
      <c r="Y89" s="135"/>
      <c r="Z89" s="45"/>
      <c r="AA89" s="44"/>
      <c r="AB89" s="78"/>
      <c r="AC89" s="82">
        <f t="shared" si="36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 t="shared" si="42"/>
        <v>0</v>
      </c>
      <c r="AO89" s="41"/>
      <c r="AP89" s="40"/>
      <c r="AQ89" s="41"/>
      <c r="AR89" s="40"/>
      <c r="AS89" s="41"/>
      <c r="AT89" s="40"/>
      <c r="AU89" s="41"/>
      <c r="AV89" s="42"/>
      <c r="AW89" s="43"/>
      <c r="AX89" s="41"/>
      <c r="AY89" s="40"/>
      <c r="AZ89" s="41"/>
      <c r="BA89" s="40"/>
      <c r="BB89" s="41"/>
      <c r="BC89" s="40"/>
      <c r="BD89" s="41"/>
      <c r="BE89" s="42"/>
      <c r="BF89" s="43">
        <f t="shared" si="44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 t="shared" si="32"/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 t="shared" si="37"/>
        <v>0</v>
      </c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/>
      <c r="CL89" s="41"/>
      <c r="CM89" s="40"/>
      <c r="CN89" s="41"/>
      <c r="CO89" s="40"/>
      <c r="CP89" s="41"/>
      <c r="CQ89" s="40"/>
      <c r="CR89" s="41"/>
      <c r="CS89" s="42"/>
      <c r="CT89" s="43"/>
      <c r="CU89" s="86"/>
      <c r="CV89" s="87"/>
      <c r="CW89" s="41"/>
      <c r="CX89" s="40"/>
      <c r="CY89" s="40"/>
      <c r="CZ89" s="40"/>
      <c r="DA89" s="41"/>
      <c r="DB89" s="42"/>
      <c r="DC89" s="43"/>
      <c r="DD89" s="41"/>
      <c r="DE89" s="40"/>
      <c r="DF89" s="40"/>
      <c r="DG89" s="40"/>
      <c r="DH89" s="40"/>
      <c r="DI89" s="40"/>
      <c r="DJ89" s="41"/>
      <c r="DK89" s="42"/>
      <c r="DL89" s="43">
        <f t="shared" si="38"/>
        <v>0</v>
      </c>
      <c r="DM89" s="41"/>
      <c r="DN89" s="42"/>
      <c r="DO89" s="43"/>
      <c r="DP89" s="41"/>
      <c r="DQ89" s="40"/>
      <c r="DR89" s="40"/>
      <c r="DS89" s="40"/>
      <c r="DT89" s="40"/>
      <c r="DU89" s="40"/>
      <c r="DV89" s="41"/>
      <c r="DW89" s="42"/>
      <c r="DX89" s="43">
        <f t="shared" si="46"/>
        <v>0</v>
      </c>
      <c r="DY89" s="41"/>
      <c r="DZ89" s="40"/>
      <c r="EA89" s="40"/>
      <c r="EB89" s="40"/>
      <c r="EC89" s="40"/>
      <c r="ED89" s="40"/>
      <c r="EE89" s="41"/>
      <c r="EF89" s="42"/>
      <c r="EG89" s="43"/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41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2"/>
      <c r="FH89" s="132"/>
      <c r="FI89" s="39"/>
      <c r="FJ89" s="42"/>
      <c r="FK89" s="43">
        <f t="shared" si="45"/>
        <v>0</v>
      </c>
      <c r="FL89" s="41"/>
      <c r="FM89" s="42"/>
      <c r="FN89" s="43"/>
      <c r="FO89" s="41"/>
      <c r="FP89" s="42"/>
      <c r="FQ89" s="43">
        <f t="shared" si="39"/>
        <v>0</v>
      </c>
      <c r="FR89" s="41"/>
      <c r="FS89" s="42"/>
      <c r="FT89" s="43">
        <f t="shared" si="40"/>
        <v>0</v>
      </c>
      <c r="FU89" s="41"/>
      <c r="FV89" s="42"/>
      <c r="FW89" s="43">
        <f t="shared" si="31"/>
        <v>0</v>
      </c>
      <c r="FX89" s="41"/>
      <c r="FY89" s="40"/>
      <c r="FZ89" s="41"/>
      <c r="GA89" s="42"/>
      <c r="GB89" s="43"/>
      <c r="GC89" s="41"/>
      <c r="GD89" s="42"/>
    </row>
    <row r="90" spans="1:186" s="1" customFormat="1" ht="15" hidden="1" customHeight="1" x14ac:dyDescent="0.3">
      <c r="A90" s="2"/>
      <c r="B90" s="14">
        <v>2471</v>
      </c>
      <c r="C90" s="5" t="s">
        <v>17</v>
      </c>
      <c r="D90" s="15">
        <v>2002</v>
      </c>
      <c r="E90" s="16">
        <f t="shared" si="34"/>
        <v>0</v>
      </c>
      <c r="F90" s="37"/>
      <c r="G90" s="37"/>
      <c r="H90" s="37"/>
      <c r="I90" s="37"/>
      <c r="J90" s="38"/>
      <c r="K90" s="39"/>
      <c r="L90" s="40"/>
      <c r="M90" s="41"/>
      <c r="N90" s="42"/>
      <c r="O90" s="38">
        <f t="shared" si="35"/>
        <v>0</v>
      </c>
      <c r="P90" s="39"/>
      <c r="Q90" s="42"/>
      <c r="R90" s="43">
        <f t="shared" si="43"/>
        <v>0</v>
      </c>
      <c r="S90" s="44"/>
      <c r="T90" s="45"/>
      <c r="U90" s="125"/>
      <c r="V90" s="45"/>
      <c r="W90" s="44"/>
      <c r="X90" s="45"/>
      <c r="Y90" s="125"/>
      <c r="Z90" s="45"/>
      <c r="AA90" s="44"/>
      <c r="AB90" s="78"/>
      <c r="AC90" s="82">
        <f t="shared" si="36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>
        <f t="shared" si="42"/>
        <v>0</v>
      </c>
      <c r="AO90" s="41"/>
      <c r="AP90" s="40"/>
      <c r="AQ90" s="41"/>
      <c r="AR90" s="40"/>
      <c r="AS90" s="41"/>
      <c r="AT90" s="40"/>
      <c r="AU90" s="41"/>
      <c r="AV90" s="42"/>
      <c r="AW90" s="43"/>
      <c r="AX90" s="41"/>
      <c r="AY90" s="40"/>
      <c r="AZ90" s="41"/>
      <c r="BA90" s="40"/>
      <c r="BB90" s="41"/>
      <c r="BC90" s="40"/>
      <c r="BD90" s="41"/>
      <c r="BE90" s="42"/>
      <c r="BF90" s="43">
        <f t="shared" si="44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>
        <f t="shared" si="32"/>
        <v>0</v>
      </c>
      <c r="BR90" s="41"/>
      <c r="BS90" s="40"/>
      <c r="BT90" s="41"/>
      <c r="BU90" s="40"/>
      <c r="BV90" s="41"/>
      <c r="BW90" s="40"/>
      <c r="BX90" s="41"/>
      <c r="BY90" s="42"/>
      <c r="BZ90" s="43">
        <f t="shared" si="37"/>
        <v>0</v>
      </c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/>
      <c r="CL90" s="41"/>
      <c r="CM90" s="40"/>
      <c r="CN90" s="41"/>
      <c r="CO90" s="40"/>
      <c r="CP90" s="41"/>
      <c r="CQ90" s="40"/>
      <c r="CR90" s="41"/>
      <c r="CS90" s="42"/>
      <c r="CT90" s="43"/>
      <c r="CU90" s="41"/>
      <c r="CV90" s="40"/>
      <c r="CW90" s="40"/>
      <c r="CX90" s="40"/>
      <c r="CY90" s="40"/>
      <c r="CZ90" s="40"/>
      <c r="DA90" s="41"/>
      <c r="DB90" s="42"/>
      <c r="DC90" s="43"/>
      <c r="DD90" s="41"/>
      <c r="DE90" s="40"/>
      <c r="DF90" s="40"/>
      <c r="DG90" s="40"/>
      <c r="DH90" s="40"/>
      <c r="DI90" s="40"/>
      <c r="DJ90" s="41"/>
      <c r="DK90" s="42"/>
      <c r="DL90" s="43">
        <f t="shared" si="38"/>
        <v>0</v>
      </c>
      <c r="DM90" s="41"/>
      <c r="DN90" s="42"/>
      <c r="DO90" s="43"/>
      <c r="DP90" s="41"/>
      <c r="DQ90" s="40"/>
      <c r="DR90" s="40"/>
      <c r="DS90" s="40"/>
      <c r="DT90" s="40"/>
      <c r="DU90" s="40"/>
      <c r="DV90" s="41"/>
      <c r="DW90" s="42"/>
      <c r="DX90" s="43">
        <f t="shared" si="46"/>
        <v>0</v>
      </c>
      <c r="DY90" s="41"/>
      <c r="DZ90" s="40"/>
      <c r="EA90" s="41"/>
      <c r="EB90" s="40"/>
      <c r="EC90" s="41"/>
      <c r="ED90" s="40"/>
      <c r="EE90" s="41"/>
      <c r="EF90" s="42"/>
      <c r="EG90" s="43"/>
      <c r="EH90" s="41"/>
      <c r="EI90" s="40"/>
      <c r="EJ90" s="41"/>
      <c r="EK90" s="40"/>
      <c r="EL90" s="41"/>
      <c r="EM90" s="40"/>
      <c r="EN90" s="41"/>
      <c r="EO90" s="40"/>
      <c r="EP90" s="41"/>
      <c r="EQ90" s="40"/>
      <c r="ER90" s="41"/>
      <c r="ES90" s="42"/>
      <c r="ET90" s="43">
        <f t="shared" si="41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40"/>
      <c r="FG90" s="132"/>
      <c r="FH90" s="132"/>
      <c r="FI90" s="39"/>
      <c r="FJ90" s="42"/>
      <c r="FK90" s="43">
        <f t="shared" si="45"/>
        <v>0</v>
      </c>
      <c r="FL90" s="41"/>
      <c r="FM90" s="42"/>
      <c r="FN90" s="43"/>
      <c r="FO90" s="41"/>
      <c r="FP90" s="42"/>
      <c r="FQ90" s="43">
        <f t="shared" si="39"/>
        <v>0</v>
      </c>
      <c r="FR90" s="41"/>
      <c r="FS90" s="42"/>
      <c r="FT90" s="43">
        <f t="shared" si="40"/>
        <v>0</v>
      </c>
      <c r="FU90" s="41"/>
      <c r="FV90" s="42"/>
      <c r="FW90" s="43">
        <f t="shared" si="31"/>
        <v>0</v>
      </c>
      <c r="FX90" s="41"/>
      <c r="FY90" s="40"/>
      <c r="FZ90" s="41"/>
      <c r="GA90" s="42"/>
      <c r="GB90" s="43"/>
      <c r="GC90" s="41"/>
      <c r="GD90" s="53"/>
    </row>
    <row r="91" spans="1:186" s="1" customFormat="1" ht="15" hidden="1" customHeight="1" x14ac:dyDescent="0.3">
      <c r="A91" s="2"/>
      <c r="B91" s="14">
        <v>9577</v>
      </c>
      <c r="C91" s="5" t="s">
        <v>288</v>
      </c>
      <c r="D91" s="15">
        <v>2012</v>
      </c>
      <c r="E91" s="16">
        <f t="shared" si="34"/>
        <v>0</v>
      </c>
      <c r="F91" s="37" t="s">
        <v>175</v>
      </c>
      <c r="G91" s="37"/>
      <c r="H91" s="37" t="s">
        <v>289</v>
      </c>
      <c r="I91" s="37" t="s">
        <v>290</v>
      </c>
      <c r="J91" s="38"/>
      <c r="K91" s="39"/>
      <c r="L91" s="40"/>
      <c r="M91" s="41"/>
      <c r="N91" s="42"/>
      <c r="O91" s="38">
        <f t="shared" si="35"/>
        <v>0</v>
      </c>
      <c r="P91" s="39"/>
      <c r="Q91" s="42"/>
      <c r="R91" s="43">
        <f t="shared" si="43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36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 t="shared" si="42"/>
        <v>0</v>
      </c>
      <c r="AO91" s="41"/>
      <c r="AP91" s="40"/>
      <c r="AQ91" s="41"/>
      <c r="AR91" s="40"/>
      <c r="AS91" s="41"/>
      <c r="AT91" s="40"/>
      <c r="AU91" s="41"/>
      <c r="AV91" s="42"/>
      <c r="AW91" s="43"/>
      <c r="AX91" s="41"/>
      <c r="AY91" s="40"/>
      <c r="AZ91" s="41"/>
      <c r="BA91" s="40"/>
      <c r="BB91" s="41"/>
      <c r="BC91" s="40"/>
      <c r="BD91" s="41"/>
      <c r="BE91" s="42"/>
      <c r="BF91" s="43">
        <f t="shared" si="44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 t="shared" si="32"/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 t="shared" si="37"/>
        <v>0</v>
      </c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/>
      <c r="CL91" s="41"/>
      <c r="CM91" s="40"/>
      <c r="CN91" s="41"/>
      <c r="CO91" s="40"/>
      <c r="CP91" s="41"/>
      <c r="CQ91" s="40"/>
      <c r="CR91" s="41"/>
      <c r="CS91" s="42"/>
      <c r="CT91" s="43"/>
      <c r="CU91" s="86"/>
      <c r="CV91" s="87"/>
      <c r="CW91" s="41"/>
      <c r="CX91" s="40"/>
      <c r="CY91" s="40"/>
      <c r="CZ91" s="40"/>
      <c r="DA91" s="35"/>
      <c r="DB91" s="89"/>
      <c r="DC91" s="43"/>
      <c r="DD91" s="41"/>
      <c r="DE91" s="40"/>
      <c r="DF91" s="40"/>
      <c r="DG91" s="40"/>
      <c r="DH91" s="40"/>
      <c r="DI91" s="40"/>
      <c r="DJ91" s="41"/>
      <c r="DK91" s="53"/>
      <c r="DL91" s="43">
        <f t="shared" si="38"/>
        <v>0</v>
      </c>
      <c r="DM91" s="41"/>
      <c r="DN91" s="53"/>
      <c r="DO91" s="43"/>
      <c r="DP91" s="41"/>
      <c r="DQ91" s="40"/>
      <c r="DR91" s="40"/>
      <c r="DS91" s="40"/>
      <c r="DT91" s="40"/>
      <c r="DU91" s="40"/>
      <c r="DV91" s="41"/>
      <c r="DW91" s="53"/>
      <c r="DX91" s="43">
        <f t="shared" si="46"/>
        <v>0</v>
      </c>
      <c r="DY91" s="41"/>
      <c r="DZ91" s="40"/>
      <c r="EA91" s="40"/>
      <c r="EB91" s="40"/>
      <c r="EC91" s="40"/>
      <c r="ED91" s="40"/>
      <c r="EE91" s="41"/>
      <c r="EF91" s="53"/>
      <c r="EG91" s="43"/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41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45"/>
        <v>0</v>
      </c>
      <c r="FL91" s="41"/>
      <c r="FM91" s="53"/>
      <c r="FN91" s="43"/>
      <c r="FO91" s="41"/>
      <c r="FP91" s="53"/>
      <c r="FQ91" s="43">
        <f t="shared" si="39"/>
        <v>0</v>
      </c>
      <c r="FR91" s="41"/>
      <c r="FS91" s="53"/>
      <c r="FT91" s="43">
        <f t="shared" si="40"/>
        <v>0</v>
      </c>
      <c r="FU91" s="41"/>
      <c r="FV91" s="53"/>
      <c r="FW91" s="43">
        <f t="shared" ref="FW91:FW117" si="47">FY91+GA91</f>
        <v>0</v>
      </c>
      <c r="FX91" s="41"/>
      <c r="FY91" s="40"/>
      <c r="FZ91" s="41"/>
      <c r="GA91" s="53"/>
      <c r="GB91" s="43"/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284</v>
      </c>
      <c r="D92" s="15">
        <v>2012</v>
      </c>
      <c r="E92" s="16">
        <f t="shared" si="34"/>
        <v>0</v>
      </c>
      <c r="F92" s="37" t="s">
        <v>158</v>
      </c>
      <c r="G92" s="37"/>
      <c r="H92" s="37" t="s">
        <v>194</v>
      </c>
      <c r="I92" s="37" t="s">
        <v>194</v>
      </c>
      <c r="J92" s="38"/>
      <c r="K92" s="39"/>
      <c r="L92" s="40"/>
      <c r="M92" s="41"/>
      <c r="N92" s="42"/>
      <c r="O92" s="38">
        <f t="shared" si="35"/>
        <v>0</v>
      </c>
      <c r="P92" s="39"/>
      <c r="Q92" s="42"/>
      <c r="R92" s="43">
        <f t="shared" si="43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36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 t="shared" si="42"/>
        <v>0</v>
      </c>
      <c r="AO92" s="41"/>
      <c r="AP92" s="40"/>
      <c r="AQ92" s="41"/>
      <c r="AR92" s="40"/>
      <c r="AS92" s="41"/>
      <c r="AT92" s="40"/>
      <c r="AU92" s="41"/>
      <c r="AV92" s="42"/>
      <c r="AW92" s="43"/>
      <c r="AX92" s="41"/>
      <c r="AY92" s="40"/>
      <c r="AZ92" s="41"/>
      <c r="BA92" s="40"/>
      <c r="BB92" s="41"/>
      <c r="BC92" s="40"/>
      <c r="BD92" s="41"/>
      <c r="BE92" s="42"/>
      <c r="BF92" s="43">
        <f t="shared" si="44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 t="shared" ref="BQ92:BQ123" si="48">BS92+BU92+BW92+BY92</f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 t="shared" si="37"/>
        <v>0</v>
      </c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/>
      <c r="CL92" s="41"/>
      <c r="CM92" s="40"/>
      <c r="CN92" s="41"/>
      <c r="CO92" s="40"/>
      <c r="CP92" s="41"/>
      <c r="CQ92" s="40"/>
      <c r="CR92" s="41"/>
      <c r="CS92" s="42"/>
      <c r="CT92" s="43"/>
      <c r="CU92" s="41"/>
      <c r="CV92" s="40"/>
      <c r="CW92" s="41"/>
      <c r="CX92" s="40"/>
      <c r="CY92" s="40"/>
      <c r="CZ92" s="40"/>
      <c r="DA92" s="86"/>
      <c r="DB92" s="88"/>
      <c r="DC92" s="43"/>
      <c r="DD92" s="41"/>
      <c r="DE92" s="40"/>
      <c r="DF92" s="40"/>
      <c r="DG92" s="40"/>
      <c r="DH92" s="40"/>
      <c r="DI92" s="40"/>
      <c r="DJ92" s="41"/>
      <c r="DK92" s="42"/>
      <c r="DL92" s="43">
        <f t="shared" si="38"/>
        <v>0</v>
      </c>
      <c r="DM92" s="41"/>
      <c r="DN92" s="42"/>
      <c r="DO92" s="43"/>
      <c r="DP92" s="41"/>
      <c r="DQ92" s="40"/>
      <c r="DR92" s="40"/>
      <c r="DS92" s="40"/>
      <c r="DT92" s="40"/>
      <c r="DU92" s="40"/>
      <c r="DV92" s="41"/>
      <c r="DW92" s="42"/>
      <c r="DX92" s="43">
        <f t="shared" si="46"/>
        <v>0</v>
      </c>
      <c r="DY92" s="41"/>
      <c r="DZ92" s="40"/>
      <c r="EA92" s="40"/>
      <c r="EB92" s="40"/>
      <c r="EC92" s="40"/>
      <c r="ED92" s="40"/>
      <c r="EE92" s="41"/>
      <c r="EF92" s="42"/>
      <c r="EG92" s="43"/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41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2"/>
      <c r="FH92" s="132"/>
      <c r="FI92" s="39"/>
      <c r="FJ92" s="42"/>
      <c r="FK92" s="43">
        <f t="shared" si="45"/>
        <v>0</v>
      </c>
      <c r="FL92" s="41"/>
      <c r="FM92" s="42"/>
      <c r="FN92" s="43"/>
      <c r="FO92" s="41"/>
      <c r="FP92" s="42"/>
      <c r="FQ92" s="43">
        <f t="shared" si="39"/>
        <v>0</v>
      </c>
      <c r="FR92" s="41"/>
      <c r="FS92" s="42"/>
      <c r="FT92" s="43">
        <f t="shared" si="40"/>
        <v>0</v>
      </c>
      <c r="FU92" s="41"/>
      <c r="FV92" s="42"/>
      <c r="FW92" s="43">
        <f t="shared" si="47"/>
        <v>0</v>
      </c>
      <c r="FX92" s="41"/>
      <c r="FY92" s="40"/>
      <c r="FZ92" s="41"/>
      <c r="GA92" s="42"/>
      <c r="GB92" s="43"/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34"/>
        <v>0</v>
      </c>
      <c r="F93" s="37" t="s">
        <v>158</v>
      </c>
      <c r="G93" s="37"/>
      <c r="H93" s="37" t="s">
        <v>193</v>
      </c>
      <c r="I93" s="37" t="s">
        <v>283</v>
      </c>
      <c r="J93" s="38"/>
      <c r="K93" s="39"/>
      <c r="L93" s="40"/>
      <c r="M93" s="41"/>
      <c r="N93" s="42"/>
      <c r="O93" s="38">
        <f t="shared" si="35"/>
        <v>0</v>
      </c>
      <c r="P93" s="39"/>
      <c r="Q93" s="42"/>
      <c r="R93" s="43">
        <f t="shared" si="43"/>
        <v>0</v>
      </c>
      <c r="S93" s="44"/>
      <c r="T93" s="45"/>
      <c r="U93" s="135"/>
      <c r="V93" s="45"/>
      <c r="W93" s="44"/>
      <c r="X93" s="45"/>
      <c r="Y93" s="135"/>
      <c r="Z93" s="45"/>
      <c r="AA93" s="44"/>
      <c r="AB93" s="78"/>
      <c r="AC93" s="82">
        <f t="shared" si="36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 t="shared" si="42"/>
        <v>0</v>
      </c>
      <c r="AO93" s="41"/>
      <c r="AP93" s="40"/>
      <c r="AQ93" s="41"/>
      <c r="AR93" s="40"/>
      <c r="AS93" s="41"/>
      <c r="AT93" s="40"/>
      <c r="AU93" s="41"/>
      <c r="AV93" s="42"/>
      <c r="AW93" s="43"/>
      <c r="AX93" s="41"/>
      <c r="AY93" s="40"/>
      <c r="AZ93" s="41"/>
      <c r="BA93" s="40"/>
      <c r="BB93" s="41"/>
      <c r="BC93" s="40"/>
      <c r="BD93" s="41"/>
      <c r="BE93" s="53"/>
      <c r="BF93" s="43">
        <f t="shared" si="44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>
        <f t="shared" si="48"/>
        <v>0</v>
      </c>
      <c r="BR93" s="41"/>
      <c r="BS93" s="40"/>
      <c r="BT93" s="41"/>
      <c r="BU93" s="40"/>
      <c r="BV93" s="41"/>
      <c r="BW93" s="40"/>
      <c r="BX93" s="41"/>
      <c r="BY93" s="53"/>
      <c r="BZ93" s="43">
        <f t="shared" si="37"/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/>
      <c r="CL93" s="41"/>
      <c r="CM93" s="40"/>
      <c r="CN93" s="41"/>
      <c r="CO93" s="40"/>
      <c r="CP93" s="41"/>
      <c r="CQ93" s="40"/>
      <c r="CR93" s="41"/>
      <c r="CS93" s="53"/>
      <c r="CT93" s="43"/>
      <c r="CU93" s="41"/>
      <c r="CV93" s="40"/>
      <c r="CW93" s="41"/>
      <c r="CX93" s="40"/>
      <c r="CY93" s="40"/>
      <c r="CZ93" s="40"/>
      <c r="DA93" s="86"/>
      <c r="DB93" s="88"/>
      <c r="DC93" s="43"/>
      <c r="DD93" s="41"/>
      <c r="DE93" s="40"/>
      <c r="DF93" s="41"/>
      <c r="DG93" s="40"/>
      <c r="DH93" s="41"/>
      <c r="DI93" s="40"/>
      <c r="DJ93" s="41"/>
      <c r="DK93" s="42"/>
      <c r="DL93" s="43">
        <f t="shared" si="38"/>
        <v>0</v>
      </c>
      <c r="DM93" s="41"/>
      <c r="DN93" s="42"/>
      <c r="DO93" s="43"/>
      <c r="DP93" s="41"/>
      <c r="DQ93" s="40"/>
      <c r="DR93" s="41"/>
      <c r="DS93" s="40"/>
      <c r="DT93" s="40"/>
      <c r="DU93" s="40"/>
      <c r="DV93" s="41"/>
      <c r="DW93" s="42"/>
      <c r="DX93" s="43">
        <f t="shared" si="46"/>
        <v>0</v>
      </c>
      <c r="DY93" s="41"/>
      <c r="DZ93" s="40"/>
      <c r="EA93" s="41"/>
      <c r="EB93" s="40"/>
      <c r="EC93" s="41"/>
      <c r="ED93" s="40"/>
      <c r="EE93" s="41"/>
      <c r="EF93" s="42"/>
      <c r="EG93" s="43"/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41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2"/>
      <c r="FH93" s="132"/>
      <c r="FI93" s="39"/>
      <c r="FJ93" s="42"/>
      <c r="FK93" s="43">
        <f t="shared" si="45"/>
        <v>0</v>
      </c>
      <c r="FL93" s="41"/>
      <c r="FM93" s="42"/>
      <c r="FN93" s="43"/>
      <c r="FO93" s="41"/>
      <c r="FP93" s="42"/>
      <c r="FQ93" s="43">
        <f t="shared" si="39"/>
        <v>0</v>
      </c>
      <c r="FR93" s="41"/>
      <c r="FS93" s="42"/>
      <c r="FT93" s="43">
        <f t="shared" si="40"/>
        <v>0</v>
      </c>
      <c r="FU93" s="41"/>
      <c r="FV93" s="42"/>
      <c r="FW93" s="43">
        <f t="shared" si="47"/>
        <v>0</v>
      </c>
      <c r="FX93" s="41"/>
      <c r="FY93" s="40"/>
      <c r="FZ93" s="41"/>
      <c r="GA93" s="42"/>
      <c r="GB93" s="43"/>
      <c r="GC93" s="41"/>
      <c r="GD93" s="42"/>
    </row>
    <row r="94" spans="1:186" s="1" customFormat="1" ht="15" hidden="1" customHeight="1" x14ac:dyDescent="0.3">
      <c r="A94" s="2"/>
      <c r="B94" s="14">
        <v>7059</v>
      </c>
      <c r="C94" s="5" t="s">
        <v>299</v>
      </c>
      <c r="D94" s="15">
        <v>2009</v>
      </c>
      <c r="E94" s="16">
        <f t="shared" si="34"/>
        <v>0</v>
      </c>
      <c r="F94" s="37" t="s">
        <v>163</v>
      </c>
      <c r="G94" s="37"/>
      <c r="H94" s="37" t="s">
        <v>300</v>
      </c>
      <c r="I94" s="37" t="s">
        <v>213</v>
      </c>
      <c r="J94" s="38"/>
      <c r="K94" s="39"/>
      <c r="L94" s="40"/>
      <c r="M94" s="41"/>
      <c r="N94" s="42"/>
      <c r="O94" s="38">
        <f t="shared" si="35"/>
        <v>0</v>
      </c>
      <c r="P94" s="39"/>
      <c r="Q94" s="42"/>
      <c r="R94" s="43">
        <f t="shared" si="43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36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>
        <f t="shared" si="42"/>
        <v>0</v>
      </c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>
        <f t="shared" si="44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>
        <f t="shared" si="48"/>
        <v>0</v>
      </c>
      <c r="BR94" s="41"/>
      <c r="BS94" s="40"/>
      <c r="BT94" s="41"/>
      <c r="BU94" s="40"/>
      <c r="BV94" s="41"/>
      <c r="BW94" s="40"/>
      <c r="BX94" s="41"/>
      <c r="BY94" s="42"/>
      <c r="BZ94" s="43">
        <f t="shared" si="37"/>
        <v>0</v>
      </c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86"/>
      <c r="DK94" s="88"/>
      <c r="DL94" s="43">
        <f t="shared" si="38"/>
        <v>0</v>
      </c>
      <c r="DM94" s="41"/>
      <c r="DN94" s="42"/>
      <c r="DO94" s="43"/>
      <c r="DP94" s="41"/>
      <c r="DQ94" s="40"/>
      <c r="DR94" s="41"/>
      <c r="DS94" s="40"/>
      <c r="DT94" s="41"/>
      <c r="DU94" s="40"/>
      <c r="DV94" s="41"/>
      <c r="DW94" s="42"/>
      <c r="DX94" s="43">
        <f t="shared" si="46"/>
        <v>0</v>
      </c>
      <c r="DY94" s="41"/>
      <c r="DZ94" s="40"/>
      <c r="EA94" s="41"/>
      <c r="EB94" s="40"/>
      <c r="EC94" s="41"/>
      <c r="ED94" s="40"/>
      <c r="EE94" s="41"/>
      <c r="EF94" s="42"/>
      <c r="EG94" s="43"/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41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2"/>
      <c r="FH94" s="132"/>
      <c r="FI94" s="39"/>
      <c r="FJ94" s="42"/>
      <c r="FK94" s="43">
        <f t="shared" si="45"/>
        <v>0</v>
      </c>
      <c r="FL94" s="41"/>
      <c r="FM94" s="42"/>
      <c r="FN94" s="43"/>
      <c r="FO94" s="41"/>
      <c r="FP94" s="42"/>
      <c r="FQ94" s="43">
        <f t="shared" si="39"/>
        <v>0</v>
      </c>
      <c r="FR94" s="41"/>
      <c r="FS94" s="42"/>
      <c r="FT94" s="43">
        <f t="shared" si="40"/>
        <v>0</v>
      </c>
      <c r="FU94" s="41"/>
      <c r="FV94" s="42"/>
      <c r="FW94" s="43">
        <f t="shared" si="47"/>
        <v>0</v>
      </c>
      <c r="FX94" s="41"/>
      <c r="FY94" s="40"/>
      <c r="FZ94" s="41"/>
      <c r="GA94" s="42"/>
      <c r="GB94" s="43"/>
      <c r="GC94" s="41"/>
      <c r="GD94" s="42"/>
    </row>
    <row r="95" spans="1:186" s="1" customFormat="1" ht="15" hidden="1" customHeight="1" x14ac:dyDescent="0.3">
      <c r="A95" s="2"/>
      <c r="B95" s="14">
        <v>6643</v>
      </c>
      <c r="C95" s="5" t="s">
        <v>84</v>
      </c>
      <c r="D95" s="15">
        <v>2009</v>
      </c>
      <c r="E95" s="16">
        <f t="shared" si="34"/>
        <v>0</v>
      </c>
      <c r="F95" s="37" t="s">
        <v>225</v>
      </c>
      <c r="G95" s="37"/>
      <c r="H95" s="37" t="s">
        <v>226</v>
      </c>
      <c r="I95" s="37" t="s">
        <v>227</v>
      </c>
      <c r="J95" s="38"/>
      <c r="K95" s="39"/>
      <c r="L95" s="40"/>
      <c r="M95" s="41"/>
      <c r="N95" s="42"/>
      <c r="O95" s="38">
        <f t="shared" si="35"/>
        <v>0</v>
      </c>
      <c r="P95" s="39"/>
      <c r="Q95" s="42"/>
      <c r="R95" s="43">
        <f t="shared" si="43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>
        <f t="shared" si="36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>
        <f t="shared" si="42"/>
        <v>0</v>
      </c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35"/>
      <c r="BA95" s="34"/>
      <c r="BB95" s="41"/>
      <c r="BC95" s="40"/>
      <c r="BD95" s="86"/>
      <c r="BE95" s="92"/>
      <c r="BF95" s="43">
        <f t="shared" si="44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97"/>
      <c r="BQ95" s="43">
        <f t="shared" si="48"/>
        <v>0</v>
      </c>
      <c r="BR95" s="41"/>
      <c r="BS95" s="40"/>
      <c r="BT95" s="41"/>
      <c r="BU95" s="40"/>
      <c r="BV95" s="41"/>
      <c r="BW95" s="40"/>
      <c r="BX95" s="41"/>
      <c r="BY95" s="97"/>
      <c r="BZ95" s="43">
        <f t="shared" si="37"/>
        <v>0</v>
      </c>
      <c r="CA95" s="106"/>
      <c r="CB95" s="102"/>
      <c r="CC95" s="41"/>
      <c r="CD95" s="40"/>
      <c r="CE95" s="41"/>
      <c r="CF95" s="40"/>
      <c r="CG95" s="41"/>
      <c r="CH95" s="40"/>
      <c r="CI95" s="41"/>
      <c r="CJ95" s="97"/>
      <c r="CK95" s="43"/>
      <c r="CL95" s="41"/>
      <c r="CM95" s="40"/>
      <c r="CN95" s="41"/>
      <c r="CO95" s="40"/>
      <c r="CP95" s="41"/>
      <c r="CQ95" s="40"/>
      <c r="CR95" s="41"/>
      <c r="CS95" s="97"/>
      <c r="CT95" s="43"/>
      <c r="CU95" s="41"/>
      <c r="CV95" s="40"/>
      <c r="CW95" s="40"/>
      <c r="CX95" s="40"/>
      <c r="CY95" s="40"/>
      <c r="CZ95" s="40"/>
      <c r="DA95" s="41"/>
      <c r="DB95" s="97"/>
      <c r="DC95" s="43"/>
      <c r="DD95" s="86"/>
      <c r="DE95" s="87"/>
      <c r="DF95" s="41"/>
      <c r="DG95" s="40"/>
      <c r="DH95" s="41"/>
      <c r="DI95" s="40"/>
      <c r="DJ95" s="41"/>
      <c r="DK95" s="97"/>
      <c r="DL95" s="43">
        <f t="shared" si="38"/>
        <v>0</v>
      </c>
      <c r="DM95" s="41"/>
      <c r="DN95" s="97"/>
      <c r="DO95" s="43"/>
      <c r="DP95" s="41"/>
      <c r="DQ95" s="40"/>
      <c r="DR95" s="35"/>
      <c r="DS95" s="34"/>
      <c r="DT95" s="41"/>
      <c r="DU95" s="40"/>
      <c r="DV95" s="41"/>
      <c r="DW95" s="97"/>
      <c r="DX95" s="43">
        <f t="shared" si="46"/>
        <v>0</v>
      </c>
      <c r="DY95" s="41"/>
      <c r="DZ95" s="40"/>
      <c r="EA95" s="41"/>
      <c r="EB95" s="40"/>
      <c r="EC95" s="41"/>
      <c r="ED95" s="40"/>
      <c r="EE95" s="41"/>
      <c r="EF95" s="97"/>
      <c r="EG95" s="43"/>
      <c r="EH95" s="41"/>
      <c r="EI95" s="40"/>
      <c r="EJ95" s="41"/>
      <c r="EK95" s="40"/>
      <c r="EL95" s="41"/>
      <c r="EM95" s="40"/>
      <c r="EN95" s="41"/>
      <c r="EO95" s="40"/>
      <c r="EP95" s="41"/>
      <c r="EQ95" s="41"/>
      <c r="ER95" s="41"/>
      <c r="ES95" s="97"/>
      <c r="ET95" s="43">
        <f t="shared" si="41"/>
        <v>0</v>
      </c>
      <c r="EU95" s="41"/>
      <c r="EV95" s="40"/>
      <c r="EW95" s="41"/>
      <c r="EX95" s="40"/>
      <c r="EY95" s="41"/>
      <c r="EZ95" s="40"/>
      <c r="FA95" s="41"/>
      <c r="FB95" s="40"/>
      <c r="FC95" s="41"/>
      <c r="FD95" s="40"/>
      <c r="FE95" s="41"/>
      <c r="FF95" s="91"/>
      <c r="FG95" s="133"/>
      <c r="FH95" s="133"/>
      <c r="FI95" s="39"/>
      <c r="FJ95" s="97"/>
      <c r="FK95" s="43">
        <f t="shared" si="45"/>
        <v>0</v>
      </c>
      <c r="FL95" s="41"/>
      <c r="FM95" s="97"/>
      <c r="FN95" s="43"/>
      <c r="FO95" s="41"/>
      <c r="FP95" s="97"/>
      <c r="FQ95" s="43">
        <f t="shared" si="39"/>
        <v>0</v>
      </c>
      <c r="FR95" s="41"/>
      <c r="FS95" s="97"/>
      <c r="FT95" s="43">
        <f t="shared" si="40"/>
        <v>0</v>
      </c>
      <c r="FU95" s="41"/>
      <c r="FV95" s="97"/>
      <c r="FW95" s="43">
        <f t="shared" si="47"/>
        <v>0</v>
      </c>
      <c r="FX95" s="41"/>
      <c r="FY95" s="40"/>
      <c r="FZ95" s="41"/>
      <c r="GA95" s="97"/>
      <c r="GB95" s="43"/>
      <c r="GC95" s="41"/>
      <c r="GD95" s="42"/>
    </row>
    <row r="96" spans="1:186" s="1" customFormat="1" ht="15" hidden="1" customHeight="1" x14ac:dyDescent="0.3">
      <c r="A96" s="2"/>
      <c r="B96" s="14">
        <v>9754</v>
      </c>
      <c r="C96" s="5" t="s">
        <v>130</v>
      </c>
      <c r="D96" s="15">
        <v>2010</v>
      </c>
      <c r="E96" s="16">
        <f t="shared" si="34"/>
        <v>0</v>
      </c>
      <c r="F96" s="37" t="s">
        <v>161</v>
      </c>
      <c r="G96" s="37"/>
      <c r="H96" s="37" t="s">
        <v>183</v>
      </c>
      <c r="I96" s="37"/>
      <c r="J96" s="38"/>
      <c r="K96" s="39"/>
      <c r="L96" s="40"/>
      <c r="M96" s="41"/>
      <c r="N96" s="42"/>
      <c r="O96" s="38">
        <f t="shared" si="35"/>
        <v>0</v>
      </c>
      <c r="P96" s="39"/>
      <c r="Q96" s="42"/>
      <c r="R96" s="43">
        <f t="shared" si="43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>
        <f t="shared" si="36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>
        <f t="shared" si="42"/>
        <v>0</v>
      </c>
      <c r="AO96" s="41"/>
      <c r="AP96" s="40"/>
      <c r="AQ96" s="41"/>
      <c r="AR96" s="40"/>
      <c r="AS96" s="41"/>
      <c r="AT96" s="40"/>
      <c r="AU96" s="41"/>
      <c r="AV96" s="42"/>
      <c r="AW96" s="43"/>
      <c r="AX96" s="41"/>
      <c r="AY96" s="40"/>
      <c r="AZ96" s="41"/>
      <c r="BA96" s="40"/>
      <c r="BB96" s="41"/>
      <c r="BC96" s="40"/>
      <c r="BD96" s="41"/>
      <c r="BE96" s="42"/>
      <c r="BF96" s="43">
        <f t="shared" si="44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>
        <f t="shared" si="48"/>
        <v>0</v>
      </c>
      <c r="BR96" s="41"/>
      <c r="BS96" s="40"/>
      <c r="BT96" s="41"/>
      <c r="BU96" s="40"/>
      <c r="BV96" s="41"/>
      <c r="BW96" s="40"/>
      <c r="BX96" s="41"/>
      <c r="BY96" s="42"/>
      <c r="BZ96" s="43">
        <f t="shared" si="37"/>
        <v>0</v>
      </c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/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1"/>
      <c r="DG96" s="40"/>
      <c r="DH96" s="41"/>
      <c r="DI96" s="40"/>
      <c r="DJ96" s="86"/>
      <c r="DK96" s="88"/>
      <c r="DL96" s="43">
        <f t="shared" si="38"/>
        <v>0</v>
      </c>
      <c r="DM96" s="41"/>
      <c r="DN96" s="42"/>
      <c r="DO96" s="43"/>
      <c r="DP96" s="41"/>
      <c r="DQ96" s="40"/>
      <c r="DR96" s="41"/>
      <c r="DS96" s="40"/>
      <c r="DT96" s="41"/>
      <c r="DU96" s="40"/>
      <c r="DV96" s="41"/>
      <c r="DW96" s="42"/>
      <c r="DX96" s="43">
        <f t="shared" si="46"/>
        <v>0</v>
      </c>
      <c r="DY96" s="41"/>
      <c r="DZ96" s="40"/>
      <c r="EA96" s="41"/>
      <c r="EB96" s="40"/>
      <c r="EC96" s="41"/>
      <c r="ED96" s="40"/>
      <c r="EE96" s="41"/>
      <c r="EF96" s="42"/>
      <c r="EG96" s="43"/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si="41"/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2"/>
      <c r="FH96" s="132"/>
      <c r="FI96" s="39"/>
      <c r="FJ96" s="42"/>
      <c r="FK96" s="43">
        <f t="shared" si="45"/>
        <v>0</v>
      </c>
      <c r="FL96" s="41"/>
      <c r="FM96" s="42"/>
      <c r="FN96" s="43"/>
      <c r="FO96" s="41"/>
      <c r="FP96" s="42"/>
      <c r="FQ96" s="43">
        <f t="shared" si="39"/>
        <v>0</v>
      </c>
      <c r="FR96" s="41"/>
      <c r="FS96" s="42"/>
      <c r="FT96" s="43">
        <f t="shared" si="40"/>
        <v>0</v>
      </c>
      <c r="FU96" s="41"/>
      <c r="FV96" s="42"/>
      <c r="FW96" s="43">
        <f t="shared" si="47"/>
        <v>0</v>
      </c>
      <c r="FX96" s="41"/>
      <c r="FY96" s="40"/>
      <c r="FZ96" s="41"/>
      <c r="GA96" s="42"/>
      <c r="GB96" s="43"/>
      <c r="GC96" s="41"/>
      <c r="GD96" s="42"/>
    </row>
    <row r="97" spans="1:186" s="1" customFormat="1" ht="15" customHeight="1" x14ac:dyDescent="0.3">
      <c r="A97" s="140"/>
      <c r="B97" s="141">
        <v>5955</v>
      </c>
      <c r="C97" s="142" t="s">
        <v>62</v>
      </c>
      <c r="D97" s="143">
        <v>2008</v>
      </c>
      <c r="E97" s="144">
        <f t="shared" si="34"/>
        <v>0</v>
      </c>
      <c r="F97" s="145" t="s">
        <v>161</v>
      </c>
      <c r="G97" s="145"/>
      <c r="H97" s="37" t="s">
        <v>245</v>
      </c>
      <c r="I97" s="37" t="s">
        <v>246</v>
      </c>
      <c r="J97" s="38"/>
      <c r="K97" s="39"/>
      <c r="L97" s="40"/>
      <c r="M97" s="41"/>
      <c r="N97" s="42"/>
      <c r="O97" s="146">
        <f t="shared" si="35"/>
        <v>0</v>
      </c>
      <c r="P97" s="39"/>
      <c r="Q97" s="42"/>
      <c r="R97" s="149">
        <f t="shared" si="43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150">
        <f t="shared" si="36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151">
        <f t="shared" si="42"/>
        <v>0</v>
      </c>
      <c r="AO97" s="41"/>
      <c r="AP97" s="40"/>
      <c r="AQ97" s="41"/>
      <c r="AR97" s="40"/>
      <c r="AS97" s="41"/>
      <c r="AT97" s="40"/>
      <c r="AU97" s="41"/>
      <c r="AV97" s="42"/>
      <c r="AW97" s="43"/>
      <c r="AX97" s="41"/>
      <c r="AY97" s="40"/>
      <c r="AZ97" s="41"/>
      <c r="BA97" s="40"/>
      <c r="BB97" s="41"/>
      <c r="BC97" s="40"/>
      <c r="BD97" s="41"/>
      <c r="BE97" s="42"/>
      <c r="BF97" s="149">
        <f>BH97+BJ97+BL97</f>
        <v>0</v>
      </c>
      <c r="BG97" s="41"/>
      <c r="BH97" s="40"/>
      <c r="BI97" s="41"/>
      <c r="BJ97" s="40"/>
      <c r="BK97" s="41"/>
      <c r="BL97" s="40"/>
      <c r="BM97" s="35">
        <v>6</v>
      </c>
      <c r="BN97" s="35" t="s">
        <v>110</v>
      </c>
      <c r="BO97" s="35">
        <v>9</v>
      </c>
      <c r="BP97" s="89" t="s">
        <v>110</v>
      </c>
      <c r="BQ97" s="149">
        <f t="shared" si="48"/>
        <v>0</v>
      </c>
      <c r="BR97" s="41"/>
      <c r="BS97" s="40"/>
      <c r="BT97" s="41"/>
      <c r="BU97" s="40"/>
      <c r="BV97" s="41"/>
      <c r="BW97" s="40"/>
      <c r="BX97" s="41"/>
      <c r="BY97" s="53"/>
      <c r="BZ97" s="149">
        <f t="shared" si="37"/>
        <v>0</v>
      </c>
      <c r="CA97" s="106"/>
      <c r="CB97" s="102"/>
      <c r="CC97" s="41"/>
      <c r="CD97" s="40"/>
      <c r="CE97" s="41"/>
      <c r="CF97" s="40"/>
      <c r="CG97" s="41"/>
      <c r="CH97" s="40"/>
      <c r="CI97" s="41"/>
      <c r="CJ97" s="53"/>
      <c r="CK97" s="43"/>
      <c r="CL97" s="41"/>
      <c r="CM97" s="40"/>
      <c r="CN97" s="41"/>
      <c r="CO97" s="40"/>
      <c r="CP97" s="41"/>
      <c r="CQ97" s="40"/>
      <c r="CR97" s="41"/>
      <c r="CS97" s="53"/>
      <c r="CT97" s="43"/>
      <c r="CU97" s="41"/>
      <c r="CV97" s="40"/>
      <c r="CW97" s="40"/>
      <c r="CX97" s="40"/>
      <c r="CY97" s="40"/>
      <c r="CZ97" s="40"/>
      <c r="DA97" s="41"/>
      <c r="DB97" s="53"/>
      <c r="DC97" s="43"/>
      <c r="DD97" s="41"/>
      <c r="DE97" s="40"/>
      <c r="DF97" s="40"/>
      <c r="DG97" s="40"/>
      <c r="DH97" s="40"/>
      <c r="DI97" s="40"/>
      <c r="DJ97" s="41"/>
      <c r="DK97" s="53"/>
      <c r="DL97" s="149">
        <f t="shared" si="38"/>
        <v>0</v>
      </c>
      <c r="DM97" s="41"/>
      <c r="DN97" s="53"/>
      <c r="DO97" s="43"/>
      <c r="DP97" s="41"/>
      <c r="DQ97" s="40"/>
      <c r="DR97" s="41"/>
      <c r="DS97" s="40"/>
      <c r="DT97" s="41"/>
      <c r="DU97" s="40"/>
      <c r="DV97" s="41"/>
      <c r="DW97" s="53"/>
      <c r="DX97" s="149">
        <f t="shared" si="46"/>
        <v>0</v>
      </c>
      <c r="DY97" s="41"/>
      <c r="DZ97" s="40"/>
      <c r="EA97" s="41"/>
      <c r="EB97" s="40"/>
      <c r="EC97" s="41"/>
      <c r="ED97" s="40"/>
      <c r="EE97" s="41"/>
      <c r="EF97" s="53"/>
      <c r="EG97" s="43"/>
      <c r="EH97" s="41"/>
      <c r="EI97" s="40"/>
      <c r="EJ97" s="41"/>
      <c r="EK97" s="40"/>
      <c r="EL97" s="41"/>
      <c r="EM97" s="40"/>
      <c r="EN97" s="41"/>
      <c r="EO97" s="40"/>
      <c r="EP97" s="41"/>
      <c r="EQ97" s="40"/>
      <c r="ER97" s="41"/>
      <c r="ES97" s="53"/>
      <c r="ET97" s="149">
        <f>EV97+EX97+EZ97+FD97+FF97+FH97+FJ97</f>
        <v>0</v>
      </c>
      <c r="EU97" s="41"/>
      <c r="EV97" s="40"/>
      <c r="EW97" s="41"/>
      <c r="EX97" s="40"/>
      <c r="EY97" s="41"/>
      <c r="EZ97" s="40"/>
      <c r="FA97" s="35">
        <v>9</v>
      </c>
      <c r="FB97" s="35" t="s">
        <v>110</v>
      </c>
      <c r="FC97" s="41"/>
      <c r="FD97" s="41"/>
      <c r="FE97" s="41"/>
      <c r="FF97" s="41"/>
      <c r="FG97" s="39"/>
      <c r="FH97" s="39"/>
      <c r="FI97" s="39"/>
      <c r="FJ97" s="53"/>
      <c r="FK97" s="149">
        <f t="shared" si="45"/>
        <v>0</v>
      </c>
      <c r="FL97" s="41"/>
      <c r="FM97" s="53"/>
      <c r="FN97" s="43"/>
      <c r="FO97" s="41"/>
      <c r="FP97" s="53"/>
      <c r="FQ97" s="149">
        <f t="shared" si="39"/>
        <v>0</v>
      </c>
      <c r="FR97" s="41"/>
      <c r="FS97" s="53"/>
      <c r="FT97" s="149">
        <f t="shared" si="40"/>
        <v>0</v>
      </c>
      <c r="FU97" s="41"/>
      <c r="FV97" s="53"/>
      <c r="FW97" s="149">
        <f t="shared" si="47"/>
        <v>0</v>
      </c>
      <c r="FX97" s="41"/>
      <c r="FY97" s="40"/>
      <c r="FZ97" s="41"/>
      <c r="GA97" s="53"/>
      <c r="GB97" s="43"/>
      <c r="GC97" s="41"/>
      <c r="GD97" s="42"/>
    </row>
    <row r="98" spans="1:186" s="1" customFormat="1" ht="15" hidden="1" customHeight="1" x14ac:dyDescent="0.3">
      <c r="A98" s="2"/>
      <c r="B98" s="14">
        <v>7112</v>
      </c>
      <c r="C98" s="5" t="s">
        <v>93</v>
      </c>
      <c r="D98" s="15">
        <v>2009</v>
      </c>
      <c r="E98" s="16">
        <f t="shared" si="34"/>
        <v>0</v>
      </c>
      <c r="F98" s="37"/>
      <c r="G98" s="37"/>
      <c r="H98" s="37"/>
      <c r="I98" s="37"/>
      <c r="J98" s="38"/>
      <c r="K98" s="39"/>
      <c r="L98" s="40"/>
      <c r="M98" s="41"/>
      <c r="N98" s="42"/>
      <c r="O98" s="38">
        <f t="shared" si="35"/>
        <v>0</v>
      </c>
      <c r="P98" s="39"/>
      <c r="Q98" s="42"/>
      <c r="R98" s="43">
        <f t="shared" si="43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36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 t="shared" si="42"/>
        <v>0</v>
      </c>
      <c r="AO98" s="41"/>
      <c r="AP98" s="40"/>
      <c r="AQ98" s="41"/>
      <c r="AR98" s="40"/>
      <c r="AS98" s="41"/>
      <c r="AT98" s="40"/>
      <c r="AU98" s="41"/>
      <c r="AV98" s="42"/>
      <c r="AW98" s="43"/>
      <c r="AX98" s="41"/>
      <c r="AY98" s="40"/>
      <c r="AZ98" s="41"/>
      <c r="BA98" s="40"/>
      <c r="BB98" s="41"/>
      <c r="BC98" s="40"/>
      <c r="BD98" s="41"/>
      <c r="BE98" s="42"/>
      <c r="BF98" s="43">
        <f t="shared" ref="BF98:BF129" si="49">BH98+BJ98+BL98+BN98+BP98</f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>
        <f t="shared" si="48"/>
        <v>0</v>
      </c>
      <c r="BR98" s="41"/>
      <c r="BS98" s="40"/>
      <c r="BT98" s="41"/>
      <c r="BU98" s="40"/>
      <c r="BV98" s="41"/>
      <c r="BW98" s="40"/>
      <c r="BX98" s="41"/>
      <c r="BY98" s="42"/>
      <c r="BZ98" s="43">
        <f t="shared" si="37"/>
        <v>0</v>
      </c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/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1"/>
      <c r="DG98" s="40"/>
      <c r="DH98" s="41"/>
      <c r="DI98" s="40"/>
      <c r="DJ98" s="41"/>
      <c r="DK98" s="42"/>
      <c r="DL98" s="43">
        <f t="shared" si="38"/>
        <v>0</v>
      </c>
      <c r="DM98" s="41"/>
      <c r="DN98" s="42"/>
      <c r="DO98" s="43"/>
      <c r="DP98" s="41"/>
      <c r="DQ98" s="40"/>
      <c r="DR98" s="41"/>
      <c r="DS98" s="40"/>
      <c r="DT98" s="41"/>
      <c r="DU98" s="40"/>
      <c r="DV98" s="41"/>
      <c r="DW98" s="42"/>
      <c r="DX98" s="43">
        <f t="shared" si="46"/>
        <v>0</v>
      </c>
      <c r="DY98" s="41"/>
      <c r="DZ98" s="40"/>
      <c r="EA98" s="41"/>
      <c r="EB98" s="40"/>
      <c r="EC98" s="41"/>
      <c r="ED98" s="40"/>
      <c r="EE98" s="41"/>
      <c r="EF98" s="42"/>
      <c r="EG98" s="43"/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ref="ET98:ET129" si="50">EV98+EX98+EZ98+FB98+FD98+FF98+FH98+FJ98</f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2"/>
      <c r="FH98" s="132"/>
      <c r="FI98" s="39"/>
      <c r="FJ98" s="42"/>
      <c r="FK98" s="43">
        <f t="shared" si="45"/>
        <v>0</v>
      </c>
      <c r="FL98" s="41"/>
      <c r="FM98" s="42"/>
      <c r="FN98" s="43"/>
      <c r="FO98" s="41"/>
      <c r="FP98" s="42"/>
      <c r="FQ98" s="43">
        <f t="shared" si="39"/>
        <v>0</v>
      </c>
      <c r="FR98" s="41"/>
      <c r="FS98" s="42"/>
      <c r="FT98" s="43">
        <f t="shared" si="40"/>
        <v>0</v>
      </c>
      <c r="FU98" s="41"/>
      <c r="FV98" s="42"/>
      <c r="FW98" s="43">
        <f t="shared" si="47"/>
        <v>0</v>
      </c>
      <c r="FX98" s="41"/>
      <c r="FY98" s="40"/>
      <c r="FZ98" s="41"/>
      <c r="GA98" s="42"/>
      <c r="GB98" s="43"/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269</v>
      </c>
      <c r="D99" s="15">
        <v>2011</v>
      </c>
      <c r="E99" s="16">
        <f t="shared" si="34"/>
        <v>0</v>
      </c>
      <c r="F99" s="37" t="s">
        <v>162</v>
      </c>
      <c r="G99" s="37"/>
      <c r="H99" s="37" t="s">
        <v>270</v>
      </c>
      <c r="I99" s="37" t="s">
        <v>271</v>
      </c>
      <c r="J99" s="38"/>
      <c r="K99" s="39"/>
      <c r="L99" s="40"/>
      <c r="M99" s="41"/>
      <c r="N99" s="42"/>
      <c r="O99" s="38">
        <f t="shared" si="35"/>
        <v>0</v>
      </c>
      <c r="P99" s="39"/>
      <c r="Q99" s="42"/>
      <c r="R99" s="43">
        <f t="shared" si="43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36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 t="shared" si="42"/>
        <v>0</v>
      </c>
      <c r="AO99" s="41"/>
      <c r="AP99" s="40"/>
      <c r="AQ99" s="41"/>
      <c r="AR99" s="40"/>
      <c r="AS99" s="41"/>
      <c r="AT99" s="40"/>
      <c r="AU99" s="41"/>
      <c r="AV99" s="42"/>
      <c r="AW99" s="43"/>
      <c r="AX99" s="41"/>
      <c r="AY99" s="40"/>
      <c r="AZ99" s="41"/>
      <c r="BA99" s="40"/>
      <c r="BB99" s="41"/>
      <c r="BC99" s="40"/>
      <c r="BD99" s="41"/>
      <c r="BE99" s="42"/>
      <c r="BF99" s="43">
        <f t="shared" si="49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 t="shared" si="48"/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 t="shared" si="37"/>
        <v>0</v>
      </c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/>
      <c r="CL99" s="41"/>
      <c r="CM99" s="40"/>
      <c r="CN99" s="41"/>
      <c r="CO99" s="40"/>
      <c r="CP99" s="41"/>
      <c r="CQ99" s="40"/>
      <c r="CR99" s="41"/>
      <c r="CS99" s="42"/>
      <c r="CT99" s="43"/>
      <c r="CU99" s="41"/>
      <c r="CV99" s="40"/>
      <c r="CW99" s="41"/>
      <c r="CX99" s="40"/>
      <c r="CY99" s="40"/>
      <c r="CZ99" s="40"/>
      <c r="DA99" s="41"/>
      <c r="DB99" s="42"/>
      <c r="DC99" s="43"/>
      <c r="DD99" s="41"/>
      <c r="DE99" s="40"/>
      <c r="DF99" s="41"/>
      <c r="DG99" s="40"/>
      <c r="DH99" s="41"/>
      <c r="DI99" s="40"/>
      <c r="DJ99" s="41"/>
      <c r="DK99" s="42"/>
      <c r="DL99" s="43">
        <f t="shared" si="38"/>
        <v>0</v>
      </c>
      <c r="DM99" s="41"/>
      <c r="DN99" s="42"/>
      <c r="DO99" s="43"/>
      <c r="DP99" s="41"/>
      <c r="DQ99" s="40"/>
      <c r="DR99" s="41"/>
      <c r="DS99" s="40"/>
      <c r="DT99" s="40"/>
      <c r="DU99" s="40"/>
      <c r="DV99" s="41"/>
      <c r="DW99" s="42"/>
      <c r="DX99" s="43">
        <f t="shared" si="46"/>
        <v>0</v>
      </c>
      <c r="DY99" s="41"/>
      <c r="DZ99" s="40"/>
      <c r="EA99" s="41"/>
      <c r="EB99" s="40"/>
      <c r="EC99" s="41"/>
      <c r="ED99" s="40"/>
      <c r="EE99" s="41"/>
      <c r="EF99" s="42"/>
      <c r="EG99" s="43"/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50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2"/>
      <c r="FH99" s="132"/>
      <c r="FI99" s="39"/>
      <c r="FJ99" s="42"/>
      <c r="FK99" s="43">
        <f t="shared" si="45"/>
        <v>0</v>
      </c>
      <c r="FL99" s="41"/>
      <c r="FM99" s="42"/>
      <c r="FN99" s="43"/>
      <c r="FO99" s="41"/>
      <c r="FP99" s="42"/>
      <c r="FQ99" s="43">
        <f t="shared" si="39"/>
        <v>0</v>
      </c>
      <c r="FR99" s="41"/>
      <c r="FS99" s="42"/>
      <c r="FT99" s="43">
        <f t="shared" si="40"/>
        <v>0</v>
      </c>
      <c r="FU99" s="41"/>
      <c r="FV99" s="42"/>
      <c r="FW99" s="43">
        <f t="shared" si="47"/>
        <v>0</v>
      </c>
      <c r="FX99" s="41"/>
      <c r="FY99" s="40"/>
      <c r="FZ99" s="41"/>
      <c r="GA99" s="42"/>
      <c r="GB99" s="43"/>
      <c r="GC99" s="41"/>
      <c r="GD99" s="42"/>
    </row>
    <row r="100" spans="1:186" s="1" customFormat="1" ht="15" hidden="1" customHeight="1" x14ac:dyDescent="0.3">
      <c r="A100" s="2"/>
      <c r="B100" s="14">
        <v>6656</v>
      </c>
      <c r="C100" s="5" t="s">
        <v>126</v>
      </c>
      <c r="D100" s="15">
        <v>2008</v>
      </c>
      <c r="E100" s="16">
        <f t="shared" si="34"/>
        <v>0</v>
      </c>
      <c r="F100" s="37" t="s">
        <v>160</v>
      </c>
      <c r="G100" s="37"/>
      <c r="H100" s="37" t="s">
        <v>322</v>
      </c>
      <c r="I100" s="37"/>
      <c r="J100" s="38"/>
      <c r="K100" s="39"/>
      <c r="L100" s="40"/>
      <c r="M100" s="41"/>
      <c r="N100" s="42"/>
      <c r="O100" s="38">
        <f t="shared" si="35"/>
        <v>0</v>
      </c>
      <c r="P100" s="39"/>
      <c r="Q100" s="42"/>
      <c r="R100" s="43">
        <f t="shared" si="43"/>
        <v>0</v>
      </c>
      <c r="S100" s="44"/>
      <c r="T100" s="45"/>
      <c r="U100" s="44"/>
      <c r="V100" s="45"/>
      <c r="W100" s="138"/>
      <c r="X100" s="45"/>
      <c r="Y100" s="44"/>
      <c r="Z100" s="45"/>
      <c r="AA100" s="44"/>
      <c r="AB100" s="78"/>
      <c r="AC100" s="82">
        <f t="shared" si="36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 t="shared" si="42"/>
        <v>0</v>
      </c>
      <c r="AO100" s="41"/>
      <c r="AP100" s="40"/>
      <c r="AQ100" s="41"/>
      <c r="AR100" s="40"/>
      <c r="AS100" s="41"/>
      <c r="AT100" s="40"/>
      <c r="AU100" s="41"/>
      <c r="AV100" s="42"/>
      <c r="AW100" s="43"/>
      <c r="AX100" s="41"/>
      <c r="AY100" s="40"/>
      <c r="AZ100" s="41"/>
      <c r="BA100" s="40"/>
      <c r="BB100" s="41"/>
      <c r="BC100" s="40"/>
      <c r="BD100" s="41"/>
      <c r="BE100" s="42"/>
      <c r="BF100" s="43">
        <f t="shared" si="49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>
        <f t="shared" si="48"/>
        <v>0</v>
      </c>
      <c r="BR100" s="41"/>
      <c r="BS100" s="40"/>
      <c r="BT100" s="41"/>
      <c r="BU100" s="40"/>
      <c r="BV100" s="41"/>
      <c r="BW100" s="40"/>
      <c r="BX100" s="41"/>
      <c r="BY100" s="42"/>
      <c r="BZ100" s="43">
        <f t="shared" si="37"/>
        <v>0</v>
      </c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/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0"/>
      <c r="DG100" s="40"/>
      <c r="DH100" s="40"/>
      <c r="DI100" s="40"/>
      <c r="DJ100" s="41"/>
      <c r="DK100" s="42"/>
      <c r="DL100" s="43">
        <f t="shared" si="38"/>
        <v>0</v>
      </c>
      <c r="DM100" s="41"/>
      <c r="DN100" s="42"/>
      <c r="DO100" s="43"/>
      <c r="DP100" s="41"/>
      <c r="DQ100" s="40"/>
      <c r="DR100" s="41"/>
      <c r="DS100" s="40"/>
      <c r="DT100" s="41"/>
      <c r="DU100" s="40"/>
      <c r="DV100" s="41"/>
      <c r="DW100" s="42"/>
      <c r="DX100" s="43">
        <f t="shared" si="46"/>
        <v>0</v>
      </c>
      <c r="DY100" s="41"/>
      <c r="DZ100" s="40"/>
      <c r="EA100" s="41"/>
      <c r="EB100" s="40"/>
      <c r="EC100" s="41"/>
      <c r="ED100" s="40"/>
      <c r="EE100" s="41"/>
      <c r="EF100" s="42"/>
      <c r="EG100" s="43"/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50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2"/>
      <c r="FH100" s="132"/>
      <c r="FI100" s="39"/>
      <c r="FJ100" s="42"/>
      <c r="FK100" s="43">
        <f t="shared" si="45"/>
        <v>0</v>
      </c>
      <c r="FL100" s="41"/>
      <c r="FM100" s="42"/>
      <c r="FN100" s="43"/>
      <c r="FO100" s="41"/>
      <c r="FP100" s="42"/>
      <c r="FQ100" s="43">
        <f t="shared" si="39"/>
        <v>0</v>
      </c>
      <c r="FR100" s="41"/>
      <c r="FS100" s="42"/>
      <c r="FT100" s="43">
        <f t="shared" si="40"/>
        <v>0</v>
      </c>
      <c r="FU100" s="41"/>
      <c r="FV100" s="42"/>
      <c r="FW100" s="43">
        <f t="shared" si="47"/>
        <v>0</v>
      </c>
      <c r="FX100" s="41"/>
      <c r="FY100" s="40"/>
      <c r="FZ100" s="41"/>
      <c r="GA100" s="42"/>
      <c r="GB100" s="43"/>
      <c r="GC100" s="41"/>
      <c r="GD100" s="42"/>
    </row>
    <row r="101" spans="1:186" s="1" customFormat="1" ht="15" hidden="1" customHeight="1" x14ac:dyDescent="0.3">
      <c r="A101" s="2"/>
      <c r="B101" s="14">
        <v>6654</v>
      </c>
      <c r="C101" s="5" t="s">
        <v>125</v>
      </c>
      <c r="D101" s="15">
        <v>2008</v>
      </c>
      <c r="E101" s="16">
        <f t="shared" si="34"/>
        <v>0</v>
      </c>
      <c r="F101" s="37"/>
      <c r="G101" s="37"/>
      <c r="H101" s="37"/>
      <c r="I101" s="37"/>
      <c r="J101" s="38"/>
      <c r="K101" s="39"/>
      <c r="L101" s="40"/>
      <c r="M101" s="41"/>
      <c r="N101" s="42"/>
      <c r="O101" s="38">
        <f t="shared" si="35"/>
        <v>0</v>
      </c>
      <c r="P101" s="39"/>
      <c r="Q101" s="42"/>
      <c r="R101" s="43">
        <f t="shared" si="43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36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>
        <f t="shared" si="42"/>
        <v>0</v>
      </c>
      <c r="AO101" s="41"/>
      <c r="AP101" s="40"/>
      <c r="AQ101" s="41"/>
      <c r="AR101" s="40"/>
      <c r="AS101" s="41"/>
      <c r="AT101" s="40"/>
      <c r="AU101" s="41"/>
      <c r="AV101" s="42"/>
      <c r="AW101" s="43"/>
      <c r="AX101" s="41"/>
      <c r="AY101" s="40"/>
      <c r="AZ101" s="41"/>
      <c r="BA101" s="40"/>
      <c r="BB101" s="41"/>
      <c r="BC101" s="40"/>
      <c r="BD101" s="41"/>
      <c r="BE101" s="42"/>
      <c r="BF101" s="43">
        <f t="shared" si="49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>
        <f t="shared" si="48"/>
        <v>0</v>
      </c>
      <c r="BR101" s="41"/>
      <c r="BS101" s="40"/>
      <c r="BT101" s="41"/>
      <c r="BU101" s="40"/>
      <c r="BV101" s="41"/>
      <c r="BW101" s="40"/>
      <c r="BX101" s="41"/>
      <c r="BY101" s="42"/>
      <c r="BZ101" s="43">
        <f t="shared" si="37"/>
        <v>0</v>
      </c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/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0"/>
      <c r="DG101" s="40"/>
      <c r="DH101" s="40"/>
      <c r="DI101" s="40"/>
      <c r="DJ101" s="41"/>
      <c r="DK101" s="42"/>
      <c r="DL101" s="43">
        <f t="shared" si="38"/>
        <v>0</v>
      </c>
      <c r="DM101" s="41"/>
      <c r="DN101" s="42"/>
      <c r="DO101" s="43"/>
      <c r="DP101" s="41"/>
      <c r="DQ101" s="40"/>
      <c r="DR101" s="41"/>
      <c r="DS101" s="40"/>
      <c r="DT101" s="41"/>
      <c r="DU101" s="40"/>
      <c r="DV101" s="41"/>
      <c r="DW101" s="42"/>
      <c r="DX101" s="43">
        <f t="shared" si="46"/>
        <v>0</v>
      </c>
      <c r="DY101" s="41"/>
      <c r="DZ101" s="40"/>
      <c r="EA101" s="41"/>
      <c r="EB101" s="40"/>
      <c r="EC101" s="41"/>
      <c r="ED101" s="40"/>
      <c r="EE101" s="41"/>
      <c r="EF101" s="42"/>
      <c r="EG101" s="43"/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42"/>
      <c r="ET101" s="43">
        <f t="shared" si="50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0"/>
      <c r="FG101" s="132"/>
      <c r="FH101" s="132"/>
      <c r="FI101" s="39"/>
      <c r="FJ101" s="42"/>
      <c r="FK101" s="43">
        <f t="shared" si="45"/>
        <v>0</v>
      </c>
      <c r="FL101" s="41"/>
      <c r="FM101" s="42"/>
      <c r="FN101" s="43"/>
      <c r="FO101" s="41"/>
      <c r="FP101" s="42"/>
      <c r="FQ101" s="43">
        <f t="shared" si="39"/>
        <v>0</v>
      </c>
      <c r="FR101" s="41"/>
      <c r="FS101" s="42"/>
      <c r="FT101" s="43">
        <f t="shared" si="40"/>
        <v>0</v>
      </c>
      <c r="FU101" s="41"/>
      <c r="FV101" s="42"/>
      <c r="FW101" s="43">
        <f t="shared" si="47"/>
        <v>0</v>
      </c>
      <c r="FX101" s="41"/>
      <c r="FY101" s="40"/>
      <c r="FZ101" s="41"/>
      <c r="GA101" s="42"/>
      <c r="GB101" s="43"/>
      <c r="GC101" s="41"/>
      <c r="GD101" s="42"/>
    </row>
    <row r="102" spans="1:186" s="1" customFormat="1" ht="15" hidden="1" customHeight="1" x14ac:dyDescent="0.3">
      <c r="A102" s="2"/>
      <c r="B102" s="14">
        <v>9716</v>
      </c>
      <c r="C102" s="5" t="s">
        <v>272</v>
      </c>
      <c r="D102" s="15">
        <v>2011</v>
      </c>
      <c r="E102" s="16">
        <f t="shared" si="34"/>
        <v>0</v>
      </c>
      <c r="F102" s="37" t="s">
        <v>167</v>
      </c>
      <c r="G102" s="37"/>
      <c r="H102" s="37" t="s">
        <v>273</v>
      </c>
      <c r="I102" s="37"/>
      <c r="J102" s="38"/>
      <c r="K102" s="39"/>
      <c r="L102" s="40"/>
      <c r="M102" s="41"/>
      <c r="N102" s="42"/>
      <c r="O102" s="38">
        <f t="shared" si="35"/>
        <v>0</v>
      </c>
      <c r="P102" s="39"/>
      <c r="Q102" s="42"/>
      <c r="R102" s="43">
        <f t="shared" si="43"/>
        <v>0</v>
      </c>
      <c r="S102" s="44"/>
      <c r="T102" s="45"/>
      <c r="U102" s="44"/>
      <c r="V102" s="45"/>
      <c r="W102" s="125"/>
      <c r="X102" s="45"/>
      <c r="Y102" s="44"/>
      <c r="Z102" s="45"/>
      <c r="AA102" s="44"/>
      <c r="AB102" s="78"/>
      <c r="AC102" s="82">
        <f t="shared" si="36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 t="shared" si="42"/>
        <v>0</v>
      </c>
      <c r="AO102" s="41"/>
      <c r="AP102" s="40"/>
      <c r="AQ102" s="41"/>
      <c r="AR102" s="40"/>
      <c r="AS102" s="41"/>
      <c r="AT102" s="40"/>
      <c r="AU102" s="41"/>
      <c r="AV102" s="42"/>
      <c r="AW102" s="43"/>
      <c r="AX102" s="41"/>
      <c r="AY102" s="40"/>
      <c r="AZ102" s="41"/>
      <c r="BA102" s="40"/>
      <c r="BB102" s="41"/>
      <c r="BC102" s="40"/>
      <c r="BD102" s="41"/>
      <c r="BE102" s="42"/>
      <c r="BF102" s="43">
        <f t="shared" si="49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 t="shared" si="48"/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 t="shared" si="37"/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/>
      <c r="CL102" s="41"/>
      <c r="CM102" s="40"/>
      <c r="CN102" s="41"/>
      <c r="CO102" s="40"/>
      <c r="CP102" s="41"/>
      <c r="CQ102" s="40"/>
      <c r="CR102" s="41"/>
      <c r="CS102" s="42"/>
      <c r="CT102" s="43"/>
      <c r="CU102" s="41"/>
      <c r="CV102" s="40"/>
      <c r="CW102" s="41"/>
      <c r="CX102" s="40"/>
      <c r="CY102" s="40"/>
      <c r="CZ102" s="40"/>
      <c r="DA102" s="41"/>
      <c r="DB102" s="42"/>
      <c r="DC102" s="43"/>
      <c r="DD102" s="41"/>
      <c r="DE102" s="40"/>
      <c r="DF102" s="41"/>
      <c r="DG102" s="40"/>
      <c r="DH102" s="41"/>
      <c r="DI102" s="40"/>
      <c r="DJ102" s="41"/>
      <c r="DK102" s="42"/>
      <c r="DL102" s="43">
        <f t="shared" si="38"/>
        <v>0</v>
      </c>
      <c r="DM102" s="41"/>
      <c r="DN102" s="42"/>
      <c r="DO102" s="43"/>
      <c r="DP102" s="41"/>
      <c r="DQ102" s="40"/>
      <c r="DR102" s="41"/>
      <c r="DS102" s="40"/>
      <c r="DT102" s="40"/>
      <c r="DU102" s="40"/>
      <c r="DV102" s="41"/>
      <c r="DW102" s="42"/>
      <c r="DX102" s="43">
        <f t="shared" si="46"/>
        <v>0</v>
      </c>
      <c r="DY102" s="41"/>
      <c r="DZ102" s="40"/>
      <c r="EA102" s="41"/>
      <c r="EB102" s="40"/>
      <c r="EC102" s="41"/>
      <c r="ED102" s="40"/>
      <c r="EE102" s="41"/>
      <c r="EF102" s="42"/>
      <c r="EG102" s="43"/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50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2"/>
      <c r="FH102" s="132"/>
      <c r="FI102" s="39"/>
      <c r="FJ102" s="42"/>
      <c r="FK102" s="43">
        <f t="shared" si="45"/>
        <v>0</v>
      </c>
      <c r="FL102" s="41"/>
      <c r="FM102" s="42"/>
      <c r="FN102" s="43"/>
      <c r="FO102" s="41"/>
      <c r="FP102" s="42"/>
      <c r="FQ102" s="43">
        <f t="shared" si="39"/>
        <v>0</v>
      </c>
      <c r="FR102" s="41"/>
      <c r="FS102" s="42"/>
      <c r="FT102" s="43">
        <f t="shared" si="40"/>
        <v>0</v>
      </c>
      <c r="FU102" s="41"/>
      <c r="FV102" s="42"/>
      <c r="FW102" s="43">
        <f t="shared" si="47"/>
        <v>0</v>
      </c>
      <c r="FX102" s="41"/>
      <c r="FY102" s="40"/>
      <c r="FZ102" s="41"/>
      <c r="GA102" s="42"/>
      <c r="GB102" s="43"/>
      <c r="GC102" s="41"/>
      <c r="GD102" s="42"/>
    </row>
    <row r="103" spans="1:186" s="1" customFormat="1" ht="15" hidden="1" customHeight="1" x14ac:dyDescent="0.3">
      <c r="A103" s="2"/>
      <c r="B103" s="14">
        <v>151</v>
      </c>
      <c r="C103" s="5" t="s">
        <v>320</v>
      </c>
      <c r="D103" s="15">
        <v>2010</v>
      </c>
      <c r="E103" s="16">
        <f t="shared" si="34"/>
        <v>0</v>
      </c>
      <c r="F103" s="37" t="s">
        <v>225</v>
      </c>
      <c r="G103" s="37"/>
      <c r="H103" s="37" t="s">
        <v>321</v>
      </c>
      <c r="I103" s="37" t="s">
        <v>232</v>
      </c>
      <c r="J103" s="38"/>
      <c r="K103" s="39"/>
      <c r="L103" s="40"/>
      <c r="M103" s="41"/>
      <c r="N103" s="42"/>
      <c r="O103" s="38">
        <f t="shared" si="35"/>
        <v>0</v>
      </c>
      <c r="P103" s="39"/>
      <c r="Q103" s="42"/>
      <c r="R103" s="43">
        <f t="shared" si="43"/>
        <v>0</v>
      </c>
      <c r="S103" s="44"/>
      <c r="T103" s="45"/>
      <c r="U103" s="44"/>
      <c r="V103" s="45"/>
      <c r="W103" s="135"/>
      <c r="X103" s="45"/>
      <c r="Y103" s="44"/>
      <c r="Z103" s="45"/>
      <c r="AA103" s="44"/>
      <c r="AB103" s="78"/>
      <c r="AC103" s="82">
        <f t="shared" si="36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 t="shared" si="42"/>
        <v>0</v>
      </c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>
        <f t="shared" si="49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 t="shared" si="48"/>
        <v>0</v>
      </c>
      <c r="BR103" s="41"/>
      <c r="BS103" s="40"/>
      <c r="BT103" s="41"/>
      <c r="BU103" s="40"/>
      <c r="BV103" s="41"/>
      <c r="BW103" s="40"/>
      <c r="BX103" s="41"/>
      <c r="BY103" s="42"/>
      <c r="BZ103" s="43">
        <f t="shared" si="37"/>
        <v>0</v>
      </c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/>
      <c r="DD103" s="41"/>
      <c r="DE103" s="40"/>
      <c r="DF103" s="41"/>
      <c r="DG103" s="40"/>
      <c r="DH103" s="41"/>
      <c r="DI103" s="40"/>
      <c r="DJ103" s="41"/>
      <c r="DK103" s="42"/>
      <c r="DL103" s="43">
        <f t="shared" si="38"/>
        <v>0</v>
      </c>
      <c r="DM103" s="41"/>
      <c r="DN103" s="42"/>
      <c r="DO103" s="43"/>
      <c r="DP103" s="41"/>
      <c r="DQ103" s="40"/>
      <c r="DR103" s="41"/>
      <c r="DS103" s="40"/>
      <c r="DT103" s="41"/>
      <c r="DU103" s="40"/>
      <c r="DV103" s="41"/>
      <c r="DW103" s="42"/>
      <c r="DX103" s="43">
        <f t="shared" si="46"/>
        <v>0</v>
      </c>
      <c r="DY103" s="41"/>
      <c r="DZ103" s="40"/>
      <c r="EA103" s="41"/>
      <c r="EB103" s="40"/>
      <c r="EC103" s="41"/>
      <c r="ED103" s="40"/>
      <c r="EE103" s="41"/>
      <c r="EF103" s="42"/>
      <c r="EG103" s="43"/>
      <c r="EH103" s="41"/>
      <c r="EI103" s="40"/>
      <c r="EJ103" s="41"/>
      <c r="EK103" s="40"/>
      <c r="EL103" s="41"/>
      <c r="EM103" s="40"/>
      <c r="EN103" s="41"/>
      <c r="EO103" s="40"/>
      <c r="EP103" s="41"/>
      <c r="EQ103" s="40"/>
      <c r="ER103" s="41"/>
      <c r="ES103" s="42"/>
      <c r="ET103" s="43">
        <f t="shared" si="50"/>
        <v>0</v>
      </c>
      <c r="EU103" s="41"/>
      <c r="EV103" s="40"/>
      <c r="EW103" s="41"/>
      <c r="EX103" s="40"/>
      <c r="EY103" s="41"/>
      <c r="EZ103" s="40"/>
      <c r="FA103" s="41"/>
      <c r="FB103" s="40"/>
      <c r="FC103" s="41"/>
      <c r="FD103" s="40"/>
      <c r="FE103" s="41"/>
      <c r="FF103" s="40"/>
      <c r="FG103" s="132"/>
      <c r="FH103" s="132"/>
      <c r="FI103" s="39"/>
      <c r="FJ103" s="42"/>
      <c r="FK103" s="43">
        <f t="shared" si="45"/>
        <v>0</v>
      </c>
      <c r="FL103" s="41"/>
      <c r="FM103" s="42"/>
      <c r="FN103" s="43"/>
      <c r="FO103" s="41"/>
      <c r="FP103" s="42"/>
      <c r="FQ103" s="43">
        <f t="shared" si="39"/>
        <v>0</v>
      </c>
      <c r="FR103" s="41"/>
      <c r="FS103" s="42"/>
      <c r="FT103" s="43">
        <f t="shared" si="40"/>
        <v>0</v>
      </c>
      <c r="FU103" s="41"/>
      <c r="FV103" s="42"/>
      <c r="FW103" s="43">
        <f t="shared" si="47"/>
        <v>0</v>
      </c>
      <c r="FX103" s="41"/>
      <c r="FY103" s="40"/>
      <c r="FZ103" s="41"/>
      <c r="GA103" s="42"/>
      <c r="GB103" s="43"/>
      <c r="GC103" s="41"/>
      <c r="GD103" s="53"/>
    </row>
    <row r="104" spans="1:186" s="1" customFormat="1" ht="15" hidden="1" customHeight="1" x14ac:dyDescent="0.3">
      <c r="A104" s="2"/>
      <c r="B104" s="14">
        <v>5610</v>
      </c>
      <c r="C104" s="5" t="s">
        <v>30</v>
      </c>
      <c r="D104" s="15">
        <v>2005</v>
      </c>
      <c r="E104" s="16">
        <f t="shared" si="34"/>
        <v>0</v>
      </c>
      <c r="F104" s="37"/>
      <c r="G104" s="37"/>
      <c r="H104" s="37"/>
      <c r="I104" s="37"/>
      <c r="J104" s="38"/>
      <c r="K104" s="39"/>
      <c r="L104" s="40"/>
      <c r="M104" s="41"/>
      <c r="N104" s="42"/>
      <c r="O104" s="38">
        <f t="shared" si="35"/>
        <v>0</v>
      </c>
      <c r="P104" s="39"/>
      <c r="Q104" s="42"/>
      <c r="R104" s="43">
        <f t="shared" si="43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>
        <f t="shared" si="36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>
        <f t="shared" si="42"/>
        <v>0</v>
      </c>
      <c r="AO104" s="41"/>
      <c r="AP104" s="40"/>
      <c r="AQ104" s="41"/>
      <c r="AR104" s="40"/>
      <c r="AS104" s="41"/>
      <c r="AT104" s="40"/>
      <c r="AU104" s="41"/>
      <c r="AV104" s="42"/>
      <c r="AW104" s="43"/>
      <c r="AX104" s="41"/>
      <c r="AY104" s="40"/>
      <c r="AZ104" s="41"/>
      <c r="BA104" s="40"/>
      <c r="BB104" s="41"/>
      <c r="BC104" s="40"/>
      <c r="BD104" s="41"/>
      <c r="BE104" s="42"/>
      <c r="BF104" s="43">
        <f t="shared" si="49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>
        <f t="shared" si="48"/>
        <v>0</v>
      </c>
      <c r="BR104" s="41"/>
      <c r="BS104" s="40"/>
      <c r="BT104" s="41"/>
      <c r="BU104" s="40"/>
      <c r="BV104" s="41"/>
      <c r="BW104" s="40"/>
      <c r="BX104" s="41"/>
      <c r="BY104" s="42"/>
      <c r="BZ104" s="43">
        <f t="shared" si="37"/>
        <v>0</v>
      </c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/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>
        <f t="shared" si="38"/>
        <v>0</v>
      </c>
      <c r="DM104" s="41"/>
      <c r="DN104" s="42"/>
      <c r="DO104" s="43"/>
      <c r="DP104" s="41"/>
      <c r="DQ104" s="40"/>
      <c r="DR104" s="40"/>
      <c r="DS104" s="40"/>
      <c r="DT104" s="40"/>
      <c r="DU104" s="40"/>
      <c r="DV104" s="41"/>
      <c r="DW104" s="42"/>
      <c r="DX104" s="43">
        <f t="shared" si="46"/>
        <v>0</v>
      </c>
      <c r="DY104" s="41"/>
      <c r="DZ104" s="40"/>
      <c r="EA104" s="41"/>
      <c r="EB104" s="40"/>
      <c r="EC104" s="41"/>
      <c r="ED104" s="40"/>
      <c r="EE104" s="41"/>
      <c r="EF104" s="42"/>
      <c r="EG104" s="43"/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si="50"/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2"/>
      <c r="FH104" s="132"/>
      <c r="FI104" s="39"/>
      <c r="FJ104" s="42"/>
      <c r="FK104" s="43">
        <f t="shared" si="45"/>
        <v>0</v>
      </c>
      <c r="FL104" s="41"/>
      <c r="FM104" s="42"/>
      <c r="FN104" s="43"/>
      <c r="FO104" s="41"/>
      <c r="FP104" s="42"/>
      <c r="FQ104" s="43">
        <f t="shared" si="39"/>
        <v>0</v>
      </c>
      <c r="FR104" s="41"/>
      <c r="FS104" s="42"/>
      <c r="FT104" s="43">
        <f t="shared" si="40"/>
        <v>0</v>
      </c>
      <c r="FU104" s="41"/>
      <c r="FV104" s="42"/>
      <c r="FW104" s="43">
        <f t="shared" si="47"/>
        <v>0</v>
      </c>
      <c r="FX104" s="41"/>
      <c r="FY104" s="40"/>
      <c r="FZ104" s="41"/>
      <c r="GA104" s="42"/>
      <c r="GB104" s="43"/>
      <c r="GC104" s="41"/>
      <c r="GD104" s="42"/>
    </row>
    <row r="105" spans="1:186" s="1" customFormat="1" ht="15" hidden="1" customHeight="1" x14ac:dyDescent="0.3">
      <c r="A105" s="2"/>
      <c r="B105" s="14">
        <v>9611</v>
      </c>
      <c r="C105" s="5" t="s">
        <v>310</v>
      </c>
      <c r="D105" s="15">
        <v>2009</v>
      </c>
      <c r="E105" s="16">
        <f t="shared" ref="E105:E136" si="51">J105+O105+R105+AC105+AN105+AW105+BF105+BQ105+BZ105+CK105+CT105+DC105+DL105+DO105+DX105+EG105+ET105+FK105+FN105+FQ105+FT105+FW105+GB105</f>
        <v>0</v>
      </c>
      <c r="F105" s="37" t="s">
        <v>175</v>
      </c>
      <c r="G105" s="37"/>
      <c r="H105" s="37" t="s">
        <v>311</v>
      </c>
      <c r="I105" s="37" t="s">
        <v>176</v>
      </c>
      <c r="J105" s="38"/>
      <c r="K105" s="39"/>
      <c r="L105" s="40"/>
      <c r="M105" s="41"/>
      <c r="N105" s="42"/>
      <c r="O105" s="38">
        <f t="shared" ref="O105:O136" si="52">Q105</f>
        <v>0</v>
      </c>
      <c r="P105" s="39"/>
      <c r="Q105" s="42"/>
      <c r="R105" s="43">
        <f t="shared" si="43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>
        <f t="shared" ref="AC105:AC136" si="53">AE105+AG105+AI105+AK105+AM105</f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>
        <f t="shared" si="42"/>
        <v>0</v>
      </c>
      <c r="AO105" s="41"/>
      <c r="AP105" s="40"/>
      <c r="AQ105" s="41"/>
      <c r="AR105" s="40"/>
      <c r="AS105" s="41"/>
      <c r="AT105" s="40"/>
      <c r="AU105" s="41"/>
      <c r="AV105" s="42"/>
      <c r="AW105" s="43"/>
      <c r="AX105" s="41"/>
      <c r="AY105" s="40"/>
      <c r="AZ105" s="41"/>
      <c r="BA105" s="40"/>
      <c r="BB105" s="41"/>
      <c r="BC105" s="40"/>
      <c r="BD105" s="41"/>
      <c r="BE105" s="42"/>
      <c r="BF105" s="43">
        <f t="shared" si="49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>
        <f t="shared" si="48"/>
        <v>0</v>
      </c>
      <c r="BR105" s="41"/>
      <c r="BS105" s="40"/>
      <c r="BT105" s="41"/>
      <c r="BU105" s="40"/>
      <c r="BV105" s="41"/>
      <c r="BW105" s="40"/>
      <c r="BX105" s="41"/>
      <c r="BY105" s="42"/>
      <c r="BZ105" s="43">
        <f t="shared" ref="BZ105:BZ136" si="54">CB105+CD105+CF105+CH105+CJ105</f>
        <v>0</v>
      </c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/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>
        <f t="shared" ref="DL105:DL136" si="55">DN105</f>
        <v>0</v>
      </c>
      <c r="DM105" s="41"/>
      <c r="DN105" s="42"/>
      <c r="DO105" s="43"/>
      <c r="DP105" s="41"/>
      <c r="DQ105" s="40"/>
      <c r="DR105" s="41"/>
      <c r="DS105" s="40"/>
      <c r="DT105" s="41"/>
      <c r="DU105" s="40"/>
      <c r="DV105" s="41"/>
      <c r="DW105" s="42"/>
      <c r="DX105" s="43">
        <f t="shared" si="46"/>
        <v>0</v>
      </c>
      <c r="DY105" s="41"/>
      <c r="DZ105" s="40"/>
      <c r="EA105" s="41"/>
      <c r="EB105" s="40"/>
      <c r="EC105" s="41"/>
      <c r="ED105" s="41"/>
      <c r="EE105" s="41"/>
      <c r="EF105" s="42"/>
      <c r="EG105" s="43"/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50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2"/>
      <c r="FH105" s="132"/>
      <c r="FI105" s="39"/>
      <c r="FJ105" s="42"/>
      <c r="FK105" s="43">
        <f t="shared" si="45"/>
        <v>0</v>
      </c>
      <c r="FL105" s="41"/>
      <c r="FM105" s="42"/>
      <c r="FN105" s="43"/>
      <c r="FO105" s="41"/>
      <c r="FP105" s="42"/>
      <c r="FQ105" s="43">
        <f t="shared" ref="FQ105:FQ136" si="56">FS105</f>
        <v>0</v>
      </c>
      <c r="FR105" s="41"/>
      <c r="FS105" s="42"/>
      <c r="FT105" s="43">
        <f t="shared" ref="FT105:FT136" si="57">FV105</f>
        <v>0</v>
      </c>
      <c r="FU105" s="41"/>
      <c r="FV105" s="42"/>
      <c r="FW105" s="43">
        <f t="shared" si="47"/>
        <v>0</v>
      </c>
      <c r="FX105" s="41"/>
      <c r="FY105" s="40"/>
      <c r="FZ105" s="41"/>
      <c r="GA105" s="42"/>
      <c r="GB105" s="43"/>
      <c r="GC105" s="41"/>
      <c r="GD105" s="42"/>
    </row>
    <row r="106" spans="1:186" s="1" customFormat="1" ht="15" hidden="1" customHeight="1" x14ac:dyDescent="0.3">
      <c r="A106" s="2"/>
      <c r="B106" s="14">
        <v>7237</v>
      </c>
      <c r="C106" s="5" t="s">
        <v>87</v>
      </c>
      <c r="D106" s="15">
        <v>2009</v>
      </c>
      <c r="E106" s="16">
        <f t="shared" si="51"/>
        <v>0</v>
      </c>
      <c r="F106" s="37" t="s">
        <v>162</v>
      </c>
      <c r="G106" s="37"/>
      <c r="H106" s="37" t="s">
        <v>187</v>
      </c>
      <c r="I106" s="37"/>
      <c r="J106" s="38"/>
      <c r="K106" s="39"/>
      <c r="L106" s="40"/>
      <c r="M106" s="41"/>
      <c r="N106" s="42"/>
      <c r="O106" s="38">
        <f t="shared" si="52"/>
        <v>0</v>
      </c>
      <c r="P106" s="39"/>
      <c r="Q106" s="42"/>
      <c r="R106" s="43">
        <f t="shared" si="43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53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>
        <f t="shared" si="42"/>
        <v>0</v>
      </c>
      <c r="AO106" s="41"/>
      <c r="AP106" s="40"/>
      <c r="AQ106" s="41"/>
      <c r="AR106" s="40"/>
      <c r="AS106" s="41"/>
      <c r="AT106" s="40"/>
      <c r="AU106" s="41"/>
      <c r="AV106" s="42"/>
      <c r="AW106" s="43"/>
      <c r="AX106" s="41"/>
      <c r="AY106" s="40"/>
      <c r="AZ106" s="41"/>
      <c r="BA106" s="40"/>
      <c r="BB106" s="41"/>
      <c r="BC106" s="40"/>
      <c r="BD106" s="41"/>
      <c r="BE106" s="42"/>
      <c r="BF106" s="43">
        <f t="shared" si="49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>
        <f t="shared" si="48"/>
        <v>0</v>
      </c>
      <c r="BR106" s="41"/>
      <c r="BS106" s="40"/>
      <c r="BT106" s="41"/>
      <c r="BU106" s="40"/>
      <c r="BV106" s="41"/>
      <c r="BW106" s="40"/>
      <c r="BX106" s="41"/>
      <c r="BY106" s="42"/>
      <c r="BZ106" s="43">
        <f t="shared" si="54"/>
        <v>0</v>
      </c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/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86"/>
      <c r="DE106" s="87"/>
      <c r="DF106" s="41"/>
      <c r="DG106" s="40"/>
      <c r="DH106" s="41"/>
      <c r="DI106" s="40"/>
      <c r="DJ106" s="86"/>
      <c r="DK106" s="88"/>
      <c r="DL106" s="43">
        <f t="shared" si="55"/>
        <v>0</v>
      </c>
      <c r="DM106" s="41"/>
      <c r="DN106" s="42"/>
      <c r="DO106" s="43"/>
      <c r="DP106" s="41"/>
      <c r="DQ106" s="40"/>
      <c r="DR106" s="41"/>
      <c r="DS106" s="40"/>
      <c r="DT106" s="35"/>
      <c r="DU106" s="34"/>
      <c r="DV106" s="41"/>
      <c r="DW106" s="42"/>
      <c r="DX106" s="43">
        <f t="shared" si="46"/>
        <v>0</v>
      </c>
      <c r="DY106" s="41"/>
      <c r="DZ106" s="40"/>
      <c r="EA106" s="41"/>
      <c r="EB106" s="40"/>
      <c r="EC106" s="41"/>
      <c r="ED106" s="40"/>
      <c r="EE106" s="41"/>
      <c r="EF106" s="42"/>
      <c r="EG106" s="43"/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50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2"/>
      <c r="FH106" s="132"/>
      <c r="FI106" s="39"/>
      <c r="FJ106" s="42"/>
      <c r="FK106" s="43">
        <f t="shared" si="45"/>
        <v>0</v>
      </c>
      <c r="FL106" s="41"/>
      <c r="FM106" s="42"/>
      <c r="FN106" s="43"/>
      <c r="FO106" s="41"/>
      <c r="FP106" s="42"/>
      <c r="FQ106" s="43">
        <f t="shared" si="56"/>
        <v>0</v>
      </c>
      <c r="FR106" s="41"/>
      <c r="FS106" s="42"/>
      <c r="FT106" s="43">
        <f t="shared" si="57"/>
        <v>0</v>
      </c>
      <c r="FU106" s="41"/>
      <c r="FV106" s="42"/>
      <c r="FW106" s="43">
        <f t="shared" si="47"/>
        <v>0</v>
      </c>
      <c r="FX106" s="41"/>
      <c r="FY106" s="40"/>
      <c r="FZ106" s="41"/>
      <c r="GA106" s="42"/>
      <c r="GB106" s="43"/>
      <c r="GC106" s="41"/>
      <c r="GD106" s="42"/>
    </row>
    <row r="107" spans="1:186" s="1" customFormat="1" ht="15" hidden="1" customHeight="1" x14ac:dyDescent="0.3">
      <c r="A107" s="2"/>
      <c r="B107" s="14">
        <v>3</v>
      </c>
      <c r="C107" s="5" t="s">
        <v>42</v>
      </c>
      <c r="D107" s="15">
        <v>1994</v>
      </c>
      <c r="E107" s="16">
        <f t="shared" si="51"/>
        <v>0</v>
      </c>
      <c r="F107" s="37"/>
      <c r="G107" s="37"/>
      <c r="H107" s="37"/>
      <c r="I107" s="37"/>
      <c r="J107" s="38"/>
      <c r="K107" s="39"/>
      <c r="L107" s="40"/>
      <c r="M107" s="41"/>
      <c r="N107" s="42"/>
      <c r="O107" s="38">
        <f t="shared" si="52"/>
        <v>0</v>
      </c>
      <c r="P107" s="39"/>
      <c r="Q107" s="42"/>
      <c r="R107" s="43">
        <f t="shared" si="43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53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 t="shared" ref="AN107:AN137" si="58"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/>
      <c r="AX107" s="41"/>
      <c r="AY107" s="40"/>
      <c r="AZ107" s="41"/>
      <c r="BA107" s="40"/>
      <c r="BB107" s="41"/>
      <c r="BC107" s="40"/>
      <c r="BD107" s="41"/>
      <c r="BE107" s="42"/>
      <c r="BF107" s="43">
        <f t="shared" si="49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 t="shared" si="48"/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 t="shared" si="54"/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/>
      <c r="CL107" s="41"/>
      <c r="CM107" s="40"/>
      <c r="CN107" s="41"/>
      <c r="CO107" s="40"/>
      <c r="CP107" s="41"/>
      <c r="CQ107" s="40"/>
      <c r="CR107" s="41"/>
      <c r="CS107" s="42"/>
      <c r="CT107" s="43"/>
      <c r="CU107" s="41"/>
      <c r="CV107" s="40"/>
      <c r="CW107" s="40"/>
      <c r="CX107" s="40"/>
      <c r="CY107" s="40"/>
      <c r="CZ107" s="40"/>
      <c r="DA107" s="41"/>
      <c r="DB107" s="42"/>
      <c r="DC107" s="43"/>
      <c r="DD107" s="41"/>
      <c r="DE107" s="40"/>
      <c r="DF107" s="40"/>
      <c r="DG107" s="40"/>
      <c r="DH107" s="40"/>
      <c r="DI107" s="40"/>
      <c r="DJ107" s="41"/>
      <c r="DK107" s="42"/>
      <c r="DL107" s="43">
        <f t="shared" si="55"/>
        <v>0</v>
      </c>
      <c r="DM107" s="41"/>
      <c r="DN107" s="42"/>
      <c r="DO107" s="43"/>
      <c r="DP107" s="41"/>
      <c r="DQ107" s="40"/>
      <c r="DR107" s="40"/>
      <c r="DS107" s="40"/>
      <c r="DT107" s="40"/>
      <c r="DU107" s="40"/>
      <c r="DV107" s="41"/>
      <c r="DW107" s="42"/>
      <c r="DX107" s="43">
        <f t="shared" si="46"/>
        <v>0</v>
      </c>
      <c r="DY107" s="41"/>
      <c r="DZ107" s="40"/>
      <c r="EA107" s="40"/>
      <c r="EB107" s="40"/>
      <c r="EC107" s="40"/>
      <c r="ED107" s="40"/>
      <c r="EE107" s="41"/>
      <c r="EF107" s="42"/>
      <c r="EG107" s="43"/>
      <c r="EH107" s="41"/>
      <c r="EI107" s="40"/>
      <c r="EJ107" s="40"/>
      <c r="EK107" s="40"/>
      <c r="EL107" s="40"/>
      <c r="EM107" s="40"/>
      <c r="EN107" s="41"/>
      <c r="EO107" s="40"/>
      <c r="EP107" s="41"/>
      <c r="EQ107" s="40"/>
      <c r="ER107" s="41"/>
      <c r="ES107" s="42"/>
      <c r="ET107" s="43">
        <f t="shared" si="50"/>
        <v>0</v>
      </c>
      <c r="EU107" s="41"/>
      <c r="EV107" s="40"/>
      <c r="EW107" s="41"/>
      <c r="EX107" s="40"/>
      <c r="EY107" s="41"/>
      <c r="EZ107" s="40"/>
      <c r="FA107" s="40"/>
      <c r="FB107" s="40"/>
      <c r="FC107" s="41"/>
      <c r="FD107" s="40"/>
      <c r="FE107" s="41"/>
      <c r="FF107" s="40"/>
      <c r="FG107" s="132"/>
      <c r="FH107" s="132"/>
      <c r="FI107" s="39"/>
      <c r="FJ107" s="42"/>
      <c r="FK107" s="43">
        <f t="shared" si="45"/>
        <v>0</v>
      </c>
      <c r="FL107" s="41"/>
      <c r="FM107" s="42"/>
      <c r="FN107" s="43"/>
      <c r="FO107" s="41"/>
      <c r="FP107" s="42"/>
      <c r="FQ107" s="43">
        <f t="shared" si="56"/>
        <v>0</v>
      </c>
      <c r="FR107" s="41"/>
      <c r="FS107" s="42"/>
      <c r="FT107" s="43">
        <f t="shared" si="57"/>
        <v>0</v>
      </c>
      <c r="FU107" s="41"/>
      <c r="FV107" s="42"/>
      <c r="FW107" s="43">
        <f t="shared" si="47"/>
        <v>0</v>
      </c>
      <c r="FX107" s="41"/>
      <c r="FY107" s="40"/>
      <c r="FZ107" s="41"/>
      <c r="GA107" s="42"/>
      <c r="GB107" s="43"/>
      <c r="GC107" s="41"/>
      <c r="GD107" s="42"/>
    </row>
    <row r="108" spans="1:186" s="1" customFormat="1" ht="15" hidden="1" customHeight="1" x14ac:dyDescent="0.3">
      <c r="A108" s="2"/>
      <c r="B108" s="14">
        <v>6454</v>
      </c>
      <c r="C108" s="5" t="s">
        <v>65</v>
      </c>
      <c r="D108" s="15">
        <v>2007</v>
      </c>
      <c r="E108" s="16">
        <f t="shared" si="51"/>
        <v>0</v>
      </c>
      <c r="F108" s="37" t="s">
        <v>175</v>
      </c>
      <c r="G108" s="37"/>
      <c r="H108" s="37" t="s">
        <v>239</v>
      </c>
      <c r="I108" s="37"/>
      <c r="J108" s="38"/>
      <c r="K108" s="39"/>
      <c r="L108" s="40"/>
      <c r="M108" s="41"/>
      <c r="N108" s="42"/>
      <c r="O108" s="38">
        <f t="shared" si="52"/>
        <v>0</v>
      </c>
      <c r="P108" s="39"/>
      <c r="Q108" s="42"/>
      <c r="R108" s="43">
        <f t="shared" si="43"/>
        <v>0</v>
      </c>
      <c r="S108" s="138"/>
      <c r="T108" s="45"/>
      <c r="U108" s="44"/>
      <c r="V108" s="45"/>
      <c r="W108" s="44"/>
      <c r="X108" s="45"/>
      <c r="Y108" s="138"/>
      <c r="Z108" s="45"/>
      <c r="AA108" s="44"/>
      <c r="AB108" s="78"/>
      <c r="AC108" s="82">
        <f t="shared" si="53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 t="shared" si="58"/>
        <v>0</v>
      </c>
      <c r="AO108" s="41"/>
      <c r="AP108" s="40"/>
      <c r="AQ108" s="41"/>
      <c r="AR108" s="40"/>
      <c r="AS108" s="41"/>
      <c r="AT108" s="40"/>
      <c r="AU108" s="41"/>
      <c r="AV108" s="42"/>
      <c r="AW108" s="43"/>
      <c r="AX108" s="41"/>
      <c r="AY108" s="40"/>
      <c r="AZ108" s="41"/>
      <c r="BA108" s="40"/>
      <c r="BB108" s="90"/>
      <c r="BC108" s="91"/>
      <c r="BD108" s="41"/>
      <c r="BE108" s="42"/>
      <c r="BF108" s="43">
        <f t="shared" si="49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 t="shared" si="48"/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 t="shared" si="54"/>
        <v>0</v>
      </c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/>
      <c r="CL108" s="41"/>
      <c r="CM108" s="40"/>
      <c r="CN108" s="41"/>
      <c r="CO108" s="40"/>
      <c r="CP108" s="41"/>
      <c r="CQ108" s="40"/>
      <c r="CR108" s="41"/>
      <c r="CS108" s="42"/>
      <c r="CT108" s="43"/>
      <c r="CU108" s="41"/>
      <c r="CV108" s="40"/>
      <c r="CW108" s="40"/>
      <c r="CX108" s="40"/>
      <c r="CY108" s="40"/>
      <c r="CZ108" s="40"/>
      <c r="DA108" s="41"/>
      <c r="DB108" s="42"/>
      <c r="DC108" s="43"/>
      <c r="DD108" s="41"/>
      <c r="DE108" s="40"/>
      <c r="DF108" s="40"/>
      <c r="DG108" s="40"/>
      <c r="DH108" s="40"/>
      <c r="DI108" s="40"/>
      <c r="DJ108" s="41"/>
      <c r="DK108" s="42"/>
      <c r="DL108" s="43">
        <f t="shared" si="55"/>
        <v>0</v>
      </c>
      <c r="DM108" s="41"/>
      <c r="DN108" s="42"/>
      <c r="DO108" s="43"/>
      <c r="DP108" s="41"/>
      <c r="DQ108" s="40"/>
      <c r="DR108" s="41"/>
      <c r="DS108" s="40"/>
      <c r="DT108" s="41"/>
      <c r="DU108" s="40"/>
      <c r="DV108" s="41"/>
      <c r="DW108" s="42"/>
      <c r="DX108" s="43">
        <f t="shared" si="46"/>
        <v>0</v>
      </c>
      <c r="DY108" s="41"/>
      <c r="DZ108" s="40"/>
      <c r="EA108" s="41"/>
      <c r="EB108" s="40"/>
      <c r="EC108" s="41"/>
      <c r="ED108" s="40"/>
      <c r="EE108" s="41"/>
      <c r="EF108" s="42"/>
      <c r="EG108" s="43"/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50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2"/>
      <c r="FH108" s="132"/>
      <c r="FI108" s="39"/>
      <c r="FJ108" s="42"/>
      <c r="FK108" s="43">
        <f t="shared" si="45"/>
        <v>0</v>
      </c>
      <c r="FL108" s="41"/>
      <c r="FM108" s="42"/>
      <c r="FN108" s="43"/>
      <c r="FO108" s="41"/>
      <c r="FP108" s="42"/>
      <c r="FQ108" s="43">
        <f t="shared" si="56"/>
        <v>0</v>
      </c>
      <c r="FR108" s="41"/>
      <c r="FS108" s="42"/>
      <c r="FT108" s="43">
        <f t="shared" si="57"/>
        <v>0</v>
      </c>
      <c r="FU108" s="41"/>
      <c r="FV108" s="42"/>
      <c r="FW108" s="43">
        <f t="shared" si="47"/>
        <v>0</v>
      </c>
      <c r="FX108" s="41"/>
      <c r="FY108" s="40"/>
      <c r="FZ108" s="41"/>
      <c r="GA108" s="42"/>
      <c r="GB108" s="43"/>
      <c r="GC108" s="41"/>
      <c r="GD108" s="42"/>
    </row>
    <row r="109" spans="1:186" s="1" customFormat="1" ht="15" hidden="1" customHeight="1" x14ac:dyDescent="0.3">
      <c r="A109" s="2"/>
      <c r="B109" s="14">
        <v>6013</v>
      </c>
      <c r="C109" s="5" t="s">
        <v>116</v>
      </c>
      <c r="D109" s="15">
        <v>2008</v>
      </c>
      <c r="E109" s="16">
        <f t="shared" si="51"/>
        <v>0</v>
      </c>
      <c r="F109" s="37"/>
      <c r="G109" s="37"/>
      <c r="H109" s="37"/>
      <c r="I109" s="37"/>
      <c r="J109" s="38"/>
      <c r="K109" s="39"/>
      <c r="L109" s="40"/>
      <c r="M109" s="41"/>
      <c r="N109" s="42"/>
      <c r="O109" s="38">
        <f t="shared" si="52"/>
        <v>0</v>
      </c>
      <c r="P109" s="39"/>
      <c r="Q109" s="42"/>
      <c r="R109" s="43">
        <f t="shared" si="43"/>
        <v>0</v>
      </c>
      <c r="S109" s="120"/>
      <c r="T109" s="45"/>
      <c r="U109" s="44"/>
      <c r="V109" s="45"/>
      <c r="W109" s="44"/>
      <c r="X109" s="45"/>
      <c r="Y109" s="120"/>
      <c r="Z109" s="45"/>
      <c r="AA109" s="44"/>
      <c r="AB109" s="78"/>
      <c r="AC109" s="82">
        <f t="shared" si="53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 t="shared" si="58"/>
        <v>0</v>
      </c>
      <c r="AO109" s="41"/>
      <c r="AP109" s="40"/>
      <c r="AQ109" s="41"/>
      <c r="AR109" s="40"/>
      <c r="AS109" s="41"/>
      <c r="AT109" s="40"/>
      <c r="AU109" s="41"/>
      <c r="AV109" s="42"/>
      <c r="AW109" s="43"/>
      <c r="AX109" s="41"/>
      <c r="AY109" s="40"/>
      <c r="AZ109" s="41"/>
      <c r="BA109" s="40"/>
      <c r="BB109" s="41"/>
      <c r="BC109" s="40"/>
      <c r="BD109" s="41"/>
      <c r="BE109" s="42"/>
      <c r="BF109" s="43">
        <f t="shared" si="49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 t="shared" si="48"/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 t="shared" si="54"/>
        <v>0</v>
      </c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/>
      <c r="CL109" s="41"/>
      <c r="CM109" s="40"/>
      <c r="CN109" s="41"/>
      <c r="CO109" s="40"/>
      <c r="CP109" s="41"/>
      <c r="CQ109" s="40"/>
      <c r="CR109" s="41"/>
      <c r="CS109" s="42"/>
      <c r="CT109" s="43"/>
      <c r="CU109" s="41"/>
      <c r="CV109" s="40"/>
      <c r="CW109" s="40"/>
      <c r="CX109" s="40"/>
      <c r="CY109" s="40"/>
      <c r="CZ109" s="40"/>
      <c r="DA109" s="41"/>
      <c r="DB109" s="42"/>
      <c r="DC109" s="43"/>
      <c r="DD109" s="41"/>
      <c r="DE109" s="40"/>
      <c r="DF109" s="40"/>
      <c r="DG109" s="40"/>
      <c r="DH109" s="40"/>
      <c r="DI109" s="40"/>
      <c r="DJ109" s="41"/>
      <c r="DK109" s="42"/>
      <c r="DL109" s="43">
        <f t="shared" si="55"/>
        <v>0</v>
      </c>
      <c r="DM109" s="41"/>
      <c r="DN109" s="42"/>
      <c r="DO109" s="43"/>
      <c r="DP109" s="41"/>
      <c r="DQ109" s="40"/>
      <c r="DR109" s="41"/>
      <c r="DS109" s="40"/>
      <c r="DT109" s="41"/>
      <c r="DU109" s="40"/>
      <c r="DV109" s="41"/>
      <c r="DW109" s="42"/>
      <c r="DX109" s="43">
        <f t="shared" si="46"/>
        <v>0</v>
      </c>
      <c r="DY109" s="41"/>
      <c r="DZ109" s="40"/>
      <c r="EA109" s="41"/>
      <c r="EB109" s="40"/>
      <c r="EC109" s="41"/>
      <c r="ED109" s="40"/>
      <c r="EE109" s="41"/>
      <c r="EF109" s="42"/>
      <c r="EG109" s="43"/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50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2"/>
      <c r="FH109" s="132"/>
      <c r="FI109" s="39"/>
      <c r="FJ109" s="42"/>
      <c r="FK109" s="43">
        <f t="shared" si="45"/>
        <v>0</v>
      </c>
      <c r="FL109" s="41"/>
      <c r="FM109" s="42"/>
      <c r="FN109" s="43"/>
      <c r="FO109" s="41"/>
      <c r="FP109" s="42"/>
      <c r="FQ109" s="43">
        <f t="shared" si="56"/>
        <v>0</v>
      </c>
      <c r="FR109" s="41"/>
      <c r="FS109" s="42"/>
      <c r="FT109" s="43">
        <f t="shared" si="57"/>
        <v>0</v>
      </c>
      <c r="FU109" s="41"/>
      <c r="FV109" s="42"/>
      <c r="FW109" s="43">
        <f t="shared" si="47"/>
        <v>0</v>
      </c>
      <c r="FX109" s="41"/>
      <c r="FY109" s="40"/>
      <c r="FZ109" s="41"/>
      <c r="GA109" s="42"/>
      <c r="GB109" s="43"/>
      <c r="GC109" s="41"/>
      <c r="GD109" s="42"/>
    </row>
    <row r="110" spans="1:186" s="1" customFormat="1" ht="15" hidden="1" customHeight="1" x14ac:dyDescent="0.3">
      <c r="A110" s="2"/>
      <c r="B110" s="14">
        <v>3993</v>
      </c>
      <c r="C110" s="5" t="s">
        <v>34</v>
      </c>
      <c r="D110" s="15">
        <v>2003</v>
      </c>
      <c r="E110" s="16">
        <f t="shared" si="51"/>
        <v>0</v>
      </c>
      <c r="F110" s="37"/>
      <c r="G110" s="37"/>
      <c r="H110" s="37"/>
      <c r="I110" s="37"/>
      <c r="J110" s="38"/>
      <c r="K110" s="39"/>
      <c r="L110" s="40"/>
      <c r="M110" s="41"/>
      <c r="N110" s="42"/>
      <c r="O110" s="38">
        <f t="shared" si="52"/>
        <v>0</v>
      </c>
      <c r="P110" s="39"/>
      <c r="Q110" s="42"/>
      <c r="R110" s="43">
        <f t="shared" si="43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53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 t="shared" si="58"/>
        <v>0</v>
      </c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42"/>
      <c r="BF110" s="43">
        <f t="shared" si="49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 t="shared" si="48"/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 t="shared" si="54"/>
        <v>0</v>
      </c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/>
      <c r="CL110" s="41"/>
      <c r="CM110" s="40"/>
      <c r="CN110" s="41"/>
      <c r="CO110" s="40"/>
      <c r="CP110" s="41"/>
      <c r="CQ110" s="40"/>
      <c r="CR110" s="41"/>
      <c r="CS110" s="42"/>
      <c r="CT110" s="43"/>
      <c r="CU110" s="41"/>
      <c r="CV110" s="40"/>
      <c r="CW110" s="40"/>
      <c r="CX110" s="40"/>
      <c r="CY110" s="40"/>
      <c r="CZ110" s="40"/>
      <c r="DA110" s="41"/>
      <c r="DB110" s="42"/>
      <c r="DC110" s="43"/>
      <c r="DD110" s="41"/>
      <c r="DE110" s="40"/>
      <c r="DF110" s="40"/>
      <c r="DG110" s="40"/>
      <c r="DH110" s="40"/>
      <c r="DI110" s="40"/>
      <c r="DJ110" s="41"/>
      <c r="DK110" s="42"/>
      <c r="DL110" s="43">
        <f t="shared" si="55"/>
        <v>0</v>
      </c>
      <c r="DM110" s="41"/>
      <c r="DN110" s="42"/>
      <c r="DO110" s="43"/>
      <c r="DP110" s="41"/>
      <c r="DQ110" s="40"/>
      <c r="DR110" s="40"/>
      <c r="DS110" s="40"/>
      <c r="DT110" s="40"/>
      <c r="DU110" s="40"/>
      <c r="DV110" s="41"/>
      <c r="DW110" s="42"/>
      <c r="DX110" s="43">
        <f t="shared" si="46"/>
        <v>0</v>
      </c>
      <c r="DY110" s="41"/>
      <c r="DZ110" s="40"/>
      <c r="EA110" s="41"/>
      <c r="EB110" s="40"/>
      <c r="EC110" s="41"/>
      <c r="ED110" s="40"/>
      <c r="EE110" s="41"/>
      <c r="EF110" s="42"/>
      <c r="EG110" s="43"/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50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2"/>
      <c r="FH110" s="132"/>
      <c r="FI110" s="39"/>
      <c r="FJ110" s="42"/>
      <c r="FK110" s="43">
        <f t="shared" si="45"/>
        <v>0</v>
      </c>
      <c r="FL110" s="41"/>
      <c r="FM110" s="42"/>
      <c r="FN110" s="43"/>
      <c r="FO110" s="41"/>
      <c r="FP110" s="42"/>
      <c r="FQ110" s="43">
        <f t="shared" si="56"/>
        <v>0</v>
      </c>
      <c r="FR110" s="41"/>
      <c r="FS110" s="42"/>
      <c r="FT110" s="43">
        <f t="shared" si="57"/>
        <v>0</v>
      </c>
      <c r="FU110" s="41"/>
      <c r="FV110" s="42"/>
      <c r="FW110" s="43">
        <f t="shared" si="47"/>
        <v>0</v>
      </c>
      <c r="FX110" s="41"/>
      <c r="FY110" s="40"/>
      <c r="FZ110" s="41"/>
      <c r="GA110" s="42"/>
      <c r="GB110" s="43"/>
      <c r="GC110" s="41"/>
      <c r="GD110" s="42"/>
    </row>
    <row r="111" spans="1:186" s="1" customFormat="1" ht="15" hidden="1" customHeight="1" x14ac:dyDescent="0.3">
      <c r="A111" s="2"/>
      <c r="B111" s="14">
        <v>9535</v>
      </c>
      <c r="C111" s="5" t="s">
        <v>141</v>
      </c>
      <c r="D111" s="15">
        <v>2010</v>
      </c>
      <c r="E111" s="16">
        <f t="shared" si="51"/>
        <v>0</v>
      </c>
      <c r="F111" s="37" t="s">
        <v>160</v>
      </c>
      <c r="G111" s="37"/>
      <c r="H111" s="37" t="s">
        <v>303</v>
      </c>
      <c r="I111" s="37"/>
      <c r="J111" s="38"/>
      <c r="K111" s="39"/>
      <c r="L111" s="40"/>
      <c r="M111" s="41"/>
      <c r="N111" s="42"/>
      <c r="O111" s="38">
        <f t="shared" si="52"/>
        <v>0</v>
      </c>
      <c r="P111" s="39"/>
      <c r="Q111" s="42"/>
      <c r="R111" s="43">
        <f t="shared" si="43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>
        <f t="shared" si="53"/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>
        <f t="shared" si="58"/>
        <v>0</v>
      </c>
      <c r="AO111" s="41"/>
      <c r="AP111" s="40"/>
      <c r="AQ111" s="41"/>
      <c r="AR111" s="40"/>
      <c r="AS111" s="41"/>
      <c r="AT111" s="40"/>
      <c r="AU111" s="41"/>
      <c r="AV111" s="42"/>
      <c r="AW111" s="43"/>
      <c r="AX111" s="41"/>
      <c r="AY111" s="40"/>
      <c r="AZ111" s="41"/>
      <c r="BA111" s="40"/>
      <c r="BB111" s="41"/>
      <c r="BC111" s="40"/>
      <c r="BD111" s="41"/>
      <c r="BE111" s="53"/>
      <c r="BF111" s="43">
        <f t="shared" si="49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53"/>
      <c r="BQ111" s="43">
        <f t="shared" si="48"/>
        <v>0</v>
      </c>
      <c r="BR111" s="41"/>
      <c r="BS111" s="40"/>
      <c r="BT111" s="41"/>
      <c r="BU111" s="40"/>
      <c r="BV111" s="41"/>
      <c r="BW111" s="40"/>
      <c r="BX111" s="41"/>
      <c r="BY111" s="53"/>
      <c r="BZ111" s="43">
        <f t="shared" si="54"/>
        <v>0</v>
      </c>
      <c r="CA111" s="106"/>
      <c r="CB111" s="102"/>
      <c r="CC111" s="41"/>
      <c r="CD111" s="40"/>
      <c r="CE111" s="41"/>
      <c r="CF111" s="40"/>
      <c r="CG111" s="41"/>
      <c r="CH111" s="40"/>
      <c r="CI111" s="41"/>
      <c r="CJ111" s="53"/>
      <c r="CK111" s="43"/>
      <c r="CL111" s="41"/>
      <c r="CM111" s="40"/>
      <c r="CN111" s="41"/>
      <c r="CO111" s="40"/>
      <c r="CP111" s="41"/>
      <c r="CQ111" s="40"/>
      <c r="CR111" s="41"/>
      <c r="CS111" s="53"/>
      <c r="CT111" s="43"/>
      <c r="CU111" s="41"/>
      <c r="CV111" s="40"/>
      <c r="CW111" s="40"/>
      <c r="CX111" s="40"/>
      <c r="CY111" s="40"/>
      <c r="CZ111" s="40"/>
      <c r="DA111" s="41"/>
      <c r="DB111" s="53"/>
      <c r="DC111" s="43"/>
      <c r="DD111" s="41"/>
      <c r="DE111" s="40"/>
      <c r="DF111" s="41"/>
      <c r="DG111" s="40"/>
      <c r="DH111" s="41"/>
      <c r="DI111" s="40"/>
      <c r="DJ111" s="86"/>
      <c r="DK111" s="88"/>
      <c r="DL111" s="43">
        <f t="shared" si="55"/>
        <v>0</v>
      </c>
      <c r="DM111" s="41"/>
      <c r="DN111" s="42"/>
      <c r="DO111" s="43"/>
      <c r="DP111" s="41"/>
      <c r="DQ111" s="40"/>
      <c r="DR111" s="41"/>
      <c r="DS111" s="40"/>
      <c r="DT111" s="41"/>
      <c r="DU111" s="40"/>
      <c r="DV111" s="41"/>
      <c r="DW111" s="42"/>
      <c r="DX111" s="43">
        <f t="shared" si="46"/>
        <v>0</v>
      </c>
      <c r="DY111" s="41"/>
      <c r="DZ111" s="40"/>
      <c r="EA111" s="41"/>
      <c r="EB111" s="40"/>
      <c r="EC111" s="41"/>
      <c r="ED111" s="40"/>
      <c r="EE111" s="41"/>
      <c r="EF111" s="42"/>
      <c r="EG111" s="43"/>
      <c r="EH111" s="41"/>
      <c r="EI111" s="40"/>
      <c r="EJ111" s="41"/>
      <c r="EK111" s="40"/>
      <c r="EL111" s="41"/>
      <c r="EM111" s="40"/>
      <c r="EN111" s="41"/>
      <c r="EO111" s="40"/>
      <c r="EP111" s="41"/>
      <c r="EQ111" s="40"/>
      <c r="ER111" s="41"/>
      <c r="ES111" s="42"/>
      <c r="ET111" s="43">
        <f t="shared" si="50"/>
        <v>0</v>
      </c>
      <c r="EU111" s="41"/>
      <c r="EV111" s="40"/>
      <c r="EW111" s="41"/>
      <c r="EX111" s="40"/>
      <c r="EY111" s="41"/>
      <c r="EZ111" s="40"/>
      <c r="FA111" s="41"/>
      <c r="FB111" s="40"/>
      <c r="FC111" s="41"/>
      <c r="FD111" s="40"/>
      <c r="FE111" s="41"/>
      <c r="FF111" s="40"/>
      <c r="FG111" s="132"/>
      <c r="FH111" s="132"/>
      <c r="FI111" s="39"/>
      <c r="FJ111" s="42"/>
      <c r="FK111" s="43">
        <f t="shared" si="45"/>
        <v>0</v>
      </c>
      <c r="FL111" s="41"/>
      <c r="FM111" s="42"/>
      <c r="FN111" s="43"/>
      <c r="FO111" s="41"/>
      <c r="FP111" s="42"/>
      <c r="FQ111" s="43">
        <f t="shared" si="56"/>
        <v>0</v>
      </c>
      <c r="FR111" s="41"/>
      <c r="FS111" s="42"/>
      <c r="FT111" s="43">
        <f t="shared" si="57"/>
        <v>0</v>
      </c>
      <c r="FU111" s="41"/>
      <c r="FV111" s="42"/>
      <c r="FW111" s="43">
        <f t="shared" si="47"/>
        <v>0</v>
      </c>
      <c r="FX111" s="41"/>
      <c r="FY111" s="40"/>
      <c r="FZ111" s="41"/>
      <c r="GA111" s="42"/>
      <c r="GB111" s="43"/>
      <c r="GC111" s="41"/>
      <c r="GD111" s="42"/>
    </row>
    <row r="112" spans="1:186" s="1" customFormat="1" ht="15" hidden="1" customHeight="1" x14ac:dyDescent="0.3">
      <c r="A112" s="2"/>
      <c r="B112" s="14">
        <v>6949</v>
      </c>
      <c r="C112" s="5" t="s">
        <v>81</v>
      </c>
      <c r="D112" s="15">
        <v>2010</v>
      </c>
      <c r="E112" s="16">
        <f t="shared" si="51"/>
        <v>0</v>
      </c>
      <c r="F112" s="37" t="s">
        <v>184</v>
      </c>
      <c r="G112" s="37"/>
      <c r="H112" s="37" t="s">
        <v>233</v>
      </c>
      <c r="I112" s="37"/>
      <c r="J112" s="38"/>
      <c r="K112" s="39"/>
      <c r="L112" s="40"/>
      <c r="M112" s="41"/>
      <c r="N112" s="42"/>
      <c r="O112" s="38">
        <f t="shared" si="52"/>
        <v>0</v>
      </c>
      <c r="P112" s="39"/>
      <c r="Q112" s="42"/>
      <c r="R112" s="43">
        <f t="shared" si="43"/>
        <v>0</v>
      </c>
      <c r="S112" s="138"/>
      <c r="T112" s="45"/>
      <c r="U112" s="138"/>
      <c r="V112" s="45"/>
      <c r="W112" s="138"/>
      <c r="X112" s="45"/>
      <c r="Y112" s="138"/>
      <c r="Z112" s="45"/>
      <c r="AA112" s="138"/>
      <c r="AB112" s="78"/>
      <c r="AC112" s="82">
        <f t="shared" si="53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 t="shared" si="58"/>
        <v>0</v>
      </c>
      <c r="AO112" s="41"/>
      <c r="AP112" s="40"/>
      <c r="AQ112" s="41"/>
      <c r="AR112" s="40"/>
      <c r="AS112" s="41"/>
      <c r="AT112" s="40"/>
      <c r="AU112" s="41"/>
      <c r="AV112" s="42"/>
      <c r="AW112" s="43"/>
      <c r="AX112" s="41"/>
      <c r="AY112" s="40"/>
      <c r="AZ112" s="41"/>
      <c r="BA112" s="40"/>
      <c r="BB112" s="41"/>
      <c r="BC112" s="40"/>
      <c r="BD112" s="86"/>
      <c r="BE112" s="88"/>
      <c r="BF112" s="43">
        <f t="shared" si="49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 t="shared" si="48"/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 t="shared" si="54"/>
        <v>0</v>
      </c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/>
      <c r="CL112" s="41"/>
      <c r="CM112" s="40"/>
      <c r="CN112" s="41"/>
      <c r="CO112" s="40"/>
      <c r="CP112" s="41"/>
      <c r="CQ112" s="40"/>
      <c r="CR112" s="41"/>
      <c r="CS112" s="42"/>
      <c r="CT112" s="43"/>
      <c r="CU112" s="41"/>
      <c r="CV112" s="40"/>
      <c r="CW112" s="40"/>
      <c r="CX112" s="40"/>
      <c r="CY112" s="40"/>
      <c r="CZ112" s="40"/>
      <c r="DA112" s="41"/>
      <c r="DB112" s="42"/>
      <c r="DC112" s="43"/>
      <c r="DD112" s="41"/>
      <c r="DE112" s="40"/>
      <c r="DF112" s="41"/>
      <c r="DG112" s="40"/>
      <c r="DH112" s="41"/>
      <c r="DI112" s="40"/>
      <c r="DJ112" s="86"/>
      <c r="DK112" s="88"/>
      <c r="DL112" s="43">
        <f t="shared" si="55"/>
        <v>0</v>
      </c>
      <c r="DM112" s="41"/>
      <c r="DN112" s="42"/>
      <c r="DO112" s="43"/>
      <c r="DP112" s="41"/>
      <c r="DQ112" s="40"/>
      <c r="DR112" s="41"/>
      <c r="DS112" s="40"/>
      <c r="DT112" s="41"/>
      <c r="DU112" s="40"/>
      <c r="DV112" s="35"/>
      <c r="DW112" s="36"/>
      <c r="DX112" s="43">
        <f t="shared" si="46"/>
        <v>0</v>
      </c>
      <c r="DY112" s="41"/>
      <c r="DZ112" s="40"/>
      <c r="EA112" s="41"/>
      <c r="EB112" s="40"/>
      <c r="EC112" s="41"/>
      <c r="ED112" s="40"/>
      <c r="EE112" s="41"/>
      <c r="EF112" s="42"/>
      <c r="EG112" s="43"/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42"/>
      <c r="ET112" s="43">
        <f t="shared" si="50"/>
        <v>0</v>
      </c>
      <c r="EU112" s="41"/>
      <c r="EV112" s="40"/>
      <c r="EW112" s="41"/>
      <c r="EX112" s="40"/>
      <c r="EY112" s="41"/>
      <c r="EZ112" s="40"/>
      <c r="FA112" s="41"/>
      <c r="FB112" s="40"/>
      <c r="FC112" s="41"/>
      <c r="FD112" s="40"/>
      <c r="FE112" s="41"/>
      <c r="FF112" s="40"/>
      <c r="FG112" s="132"/>
      <c r="FH112" s="132"/>
      <c r="FI112" s="39"/>
      <c r="FJ112" s="42"/>
      <c r="FK112" s="43">
        <f t="shared" si="45"/>
        <v>0</v>
      </c>
      <c r="FL112" s="41"/>
      <c r="FM112" s="42"/>
      <c r="FN112" s="43"/>
      <c r="FO112" s="41"/>
      <c r="FP112" s="42"/>
      <c r="FQ112" s="43">
        <f t="shared" si="56"/>
        <v>0</v>
      </c>
      <c r="FR112" s="41"/>
      <c r="FS112" s="42"/>
      <c r="FT112" s="43">
        <f t="shared" si="57"/>
        <v>0</v>
      </c>
      <c r="FU112" s="41"/>
      <c r="FV112" s="42"/>
      <c r="FW112" s="43">
        <f t="shared" si="47"/>
        <v>0</v>
      </c>
      <c r="FX112" s="41"/>
      <c r="FY112" s="40"/>
      <c r="FZ112" s="41"/>
      <c r="GA112" s="42"/>
      <c r="GB112" s="43"/>
      <c r="GC112" s="41"/>
      <c r="GD112" s="42"/>
    </row>
    <row r="113" spans="1:186" s="1" customFormat="1" ht="15" hidden="1" customHeight="1" x14ac:dyDescent="0.3">
      <c r="A113" s="2"/>
      <c r="B113" s="14">
        <v>6613</v>
      </c>
      <c r="C113" s="5" t="s">
        <v>85</v>
      </c>
      <c r="D113" s="15">
        <v>2009</v>
      </c>
      <c r="E113" s="16">
        <f t="shared" si="51"/>
        <v>0</v>
      </c>
      <c r="F113" s="37" t="s">
        <v>173</v>
      </c>
      <c r="G113" s="37"/>
      <c r="H113" s="37" t="s">
        <v>217</v>
      </c>
      <c r="I113" s="37"/>
      <c r="J113" s="38"/>
      <c r="K113" s="39"/>
      <c r="L113" s="40"/>
      <c r="M113" s="41"/>
      <c r="N113" s="42"/>
      <c r="O113" s="38">
        <f t="shared" si="52"/>
        <v>0</v>
      </c>
      <c r="P113" s="39"/>
      <c r="Q113" s="42"/>
      <c r="R113" s="43">
        <f t="shared" si="43"/>
        <v>0</v>
      </c>
      <c r="S113" s="120"/>
      <c r="T113" s="45"/>
      <c r="U113" s="44"/>
      <c r="V113" s="45"/>
      <c r="W113" s="44"/>
      <c r="X113" s="45"/>
      <c r="Y113" s="120"/>
      <c r="Z113" s="45"/>
      <c r="AA113" s="44"/>
      <c r="AB113" s="78"/>
      <c r="AC113" s="82">
        <f t="shared" si="53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 t="shared" si="58"/>
        <v>0</v>
      </c>
      <c r="AO113" s="41"/>
      <c r="AP113" s="40"/>
      <c r="AQ113" s="41"/>
      <c r="AR113" s="40"/>
      <c r="AS113" s="41"/>
      <c r="AT113" s="40"/>
      <c r="AU113" s="41"/>
      <c r="AV113" s="42"/>
      <c r="AW113" s="43"/>
      <c r="AX113" s="41"/>
      <c r="AY113" s="40"/>
      <c r="AZ113" s="41"/>
      <c r="BA113" s="40"/>
      <c r="BB113" s="41"/>
      <c r="BC113" s="40"/>
      <c r="BD113" s="41"/>
      <c r="BE113" s="42"/>
      <c r="BF113" s="43">
        <f t="shared" si="49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 t="shared" si="48"/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 t="shared" si="54"/>
        <v>0</v>
      </c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/>
      <c r="CL113" s="41"/>
      <c r="CM113" s="40"/>
      <c r="CN113" s="41"/>
      <c r="CO113" s="40"/>
      <c r="CP113" s="41"/>
      <c r="CQ113" s="40"/>
      <c r="CR113" s="41"/>
      <c r="CS113" s="42"/>
      <c r="CT113" s="43"/>
      <c r="CU113" s="41"/>
      <c r="CV113" s="40"/>
      <c r="CW113" s="40"/>
      <c r="CX113" s="40"/>
      <c r="CY113" s="40"/>
      <c r="CZ113" s="40"/>
      <c r="DA113" s="41"/>
      <c r="DB113" s="42"/>
      <c r="DC113" s="43"/>
      <c r="DD113" s="86"/>
      <c r="DE113" s="87"/>
      <c r="DF113" s="41"/>
      <c r="DG113" s="40"/>
      <c r="DH113" s="41"/>
      <c r="DI113" s="40"/>
      <c r="DJ113" s="86"/>
      <c r="DK113" s="88"/>
      <c r="DL113" s="43">
        <f t="shared" si="55"/>
        <v>0</v>
      </c>
      <c r="DM113" s="41"/>
      <c r="DN113" s="42"/>
      <c r="DO113" s="43"/>
      <c r="DP113" s="41"/>
      <c r="DQ113" s="40"/>
      <c r="DR113" s="41"/>
      <c r="DS113" s="40"/>
      <c r="DT113" s="41"/>
      <c r="DU113" s="40"/>
      <c r="DV113" s="41"/>
      <c r="DW113" s="42"/>
      <c r="DX113" s="43">
        <f t="shared" si="46"/>
        <v>0</v>
      </c>
      <c r="DY113" s="41"/>
      <c r="DZ113" s="40"/>
      <c r="EA113" s="41"/>
      <c r="EB113" s="40"/>
      <c r="EC113" s="41"/>
      <c r="ED113" s="40"/>
      <c r="EE113" s="41"/>
      <c r="EF113" s="42"/>
      <c r="EG113" s="43"/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si="50"/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2"/>
      <c r="FH113" s="132"/>
      <c r="FI113" s="39"/>
      <c r="FJ113" s="42"/>
      <c r="FK113" s="43">
        <f t="shared" si="45"/>
        <v>0</v>
      </c>
      <c r="FL113" s="41"/>
      <c r="FM113" s="42"/>
      <c r="FN113" s="43"/>
      <c r="FO113" s="41"/>
      <c r="FP113" s="42"/>
      <c r="FQ113" s="43">
        <f t="shared" si="56"/>
        <v>0</v>
      </c>
      <c r="FR113" s="41"/>
      <c r="FS113" s="42"/>
      <c r="FT113" s="43">
        <f t="shared" si="57"/>
        <v>0</v>
      </c>
      <c r="FU113" s="41"/>
      <c r="FV113" s="42"/>
      <c r="FW113" s="43">
        <f t="shared" si="47"/>
        <v>0</v>
      </c>
      <c r="FX113" s="41"/>
      <c r="FY113" s="40"/>
      <c r="FZ113" s="41"/>
      <c r="GA113" s="42"/>
      <c r="GB113" s="43"/>
      <c r="GC113" s="41"/>
      <c r="GD113" s="42"/>
    </row>
    <row r="114" spans="1:186" s="1" customFormat="1" ht="15" hidden="1" customHeight="1" x14ac:dyDescent="0.3">
      <c r="A114" s="2"/>
      <c r="B114" s="14">
        <v>7030</v>
      </c>
      <c r="C114" s="5" t="s">
        <v>82</v>
      </c>
      <c r="D114" s="15">
        <v>2010</v>
      </c>
      <c r="E114" s="16">
        <f t="shared" si="51"/>
        <v>0</v>
      </c>
      <c r="F114" s="37" t="s">
        <v>163</v>
      </c>
      <c r="G114" s="37"/>
      <c r="H114" s="37" t="s">
        <v>228</v>
      </c>
      <c r="I114" s="37" t="s">
        <v>229</v>
      </c>
      <c r="J114" s="38"/>
      <c r="K114" s="39"/>
      <c r="L114" s="40"/>
      <c r="M114" s="41"/>
      <c r="N114" s="42"/>
      <c r="O114" s="38">
        <f t="shared" si="52"/>
        <v>0</v>
      </c>
      <c r="P114" s="39"/>
      <c r="Q114" s="42"/>
      <c r="R114" s="43">
        <f t="shared" ref="R114:R145" si="59">T114+V114+X114+Z114+AB114</f>
        <v>0</v>
      </c>
      <c r="S114" s="44"/>
      <c r="T114" s="45"/>
      <c r="U114" s="44"/>
      <c r="V114" s="45"/>
      <c r="W114" s="44"/>
      <c r="X114" s="45"/>
      <c r="Y114" s="138"/>
      <c r="Z114" s="45"/>
      <c r="AA114" s="44"/>
      <c r="AB114" s="78"/>
      <c r="AC114" s="82">
        <f t="shared" si="53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 t="shared" si="58"/>
        <v>0</v>
      </c>
      <c r="AO114" s="41"/>
      <c r="AP114" s="40"/>
      <c r="AQ114" s="41"/>
      <c r="AR114" s="40"/>
      <c r="AS114" s="41"/>
      <c r="AT114" s="40"/>
      <c r="AU114" s="41"/>
      <c r="AV114" s="42"/>
      <c r="AW114" s="43"/>
      <c r="AX114" s="41"/>
      <c r="AY114" s="40"/>
      <c r="AZ114" s="41"/>
      <c r="BA114" s="40"/>
      <c r="BB114" s="41"/>
      <c r="BC114" s="40"/>
      <c r="BD114" s="86"/>
      <c r="BE114" s="88"/>
      <c r="BF114" s="43">
        <f t="shared" si="49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 t="shared" si="48"/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 t="shared" si="54"/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/>
      <c r="CL114" s="41"/>
      <c r="CM114" s="40"/>
      <c r="CN114" s="41"/>
      <c r="CO114" s="40"/>
      <c r="CP114" s="41"/>
      <c r="CQ114" s="40"/>
      <c r="CR114" s="41"/>
      <c r="CS114" s="42"/>
      <c r="CT114" s="43"/>
      <c r="CU114" s="41"/>
      <c r="CV114" s="40"/>
      <c r="CW114" s="40"/>
      <c r="CX114" s="40"/>
      <c r="CY114" s="40"/>
      <c r="CZ114" s="40"/>
      <c r="DA114" s="41"/>
      <c r="DB114" s="42"/>
      <c r="DC114" s="43"/>
      <c r="DD114" s="86"/>
      <c r="DE114" s="87"/>
      <c r="DF114" s="41"/>
      <c r="DG114" s="40"/>
      <c r="DH114" s="41"/>
      <c r="DI114" s="40"/>
      <c r="DJ114" s="86"/>
      <c r="DK114" s="88"/>
      <c r="DL114" s="43">
        <f t="shared" si="55"/>
        <v>0</v>
      </c>
      <c r="DM114" s="41"/>
      <c r="DN114" s="42"/>
      <c r="DO114" s="43"/>
      <c r="DP114" s="41"/>
      <c r="DQ114" s="40"/>
      <c r="DR114" s="41"/>
      <c r="DS114" s="40"/>
      <c r="DT114" s="35"/>
      <c r="DU114" s="34"/>
      <c r="DV114" s="41"/>
      <c r="DW114" s="42"/>
      <c r="DX114" s="43">
        <f t="shared" si="46"/>
        <v>0</v>
      </c>
      <c r="DY114" s="41"/>
      <c r="DZ114" s="40"/>
      <c r="EA114" s="41"/>
      <c r="EB114" s="40"/>
      <c r="EC114" s="41"/>
      <c r="ED114" s="40"/>
      <c r="EE114" s="41"/>
      <c r="EF114" s="42"/>
      <c r="EG114" s="43"/>
      <c r="EH114" s="41"/>
      <c r="EI114" s="40"/>
      <c r="EJ114" s="41"/>
      <c r="EK114" s="40"/>
      <c r="EL114" s="35"/>
      <c r="EM114" s="35"/>
      <c r="EN114" s="41"/>
      <c r="EO114" s="41"/>
      <c r="EP114" s="35"/>
      <c r="EQ114" s="35"/>
      <c r="ER114" s="41"/>
      <c r="ES114" s="42"/>
      <c r="ET114" s="43">
        <f t="shared" si="50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2"/>
      <c r="FH114" s="132"/>
      <c r="FI114" s="39"/>
      <c r="FJ114" s="42"/>
      <c r="FK114" s="43">
        <f t="shared" si="45"/>
        <v>0</v>
      </c>
      <c r="FL114" s="41"/>
      <c r="FM114" s="42"/>
      <c r="FN114" s="43"/>
      <c r="FO114" s="41"/>
      <c r="FP114" s="42"/>
      <c r="FQ114" s="43">
        <f t="shared" si="56"/>
        <v>0</v>
      </c>
      <c r="FR114" s="41"/>
      <c r="FS114" s="42"/>
      <c r="FT114" s="43">
        <f t="shared" si="57"/>
        <v>0</v>
      </c>
      <c r="FU114" s="41"/>
      <c r="FV114" s="42"/>
      <c r="FW114" s="43">
        <f t="shared" si="47"/>
        <v>0</v>
      </c>
      <c r="FX114" s="41"/>
      <c r="FY114" s="40"/>
      <c r="FZ114" s="41"/>
      <c r="GA114" s="42"/>
      <c r="GB114" s="43"/>
      <c r="GC114" s="41"/>
      <c r="GD114" s="42"/>
    </row>
    <row r="115" spans="1:186" s="1" customFormat="1" ht="15" hidden="1" customHeight="1" x14ac:dyDescent="0.3">
      <c r="A115" s="2"/>
      <c r="B115" s="14">
        <v>6649</v>
      </c>
      <c r="C115" s="5" t="s">
        <v>90</v>
      </c>
      <c r="D115" s="15">
        <v>2009</v>
      </c>
      <c r="E115" s="16">
        <f t="shared" si="51"/>
        <v>0</v>
      </c>
      <c r="F115" s="37" t="s">
        <v>349</v>
      </c>
      <c r="G115" s="37"/>
      <c r="H115" s="37" t="s">
        <v>350</v>
      </c>
      <c r="I115" s="37"/>
      <c r="J115" s="38"/>
      <c r="K115" s="39"/>
      <c r="L115" s="40"/>
      <c r="M115" s="41"/>
      <c r="N115" s="42"/>
      <c r="O115" s="38">
        <f t="shared" si="52"/>
        <v>0</v>
      </c>
      <c r="P115" s="39"/>
      <c r="Q115" s="42"/>
      <c r="R115" s="43">
        <f t="shared" si="59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53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 t="shared" si="58"/>
        <v>0</v>
      </c>
      <c r="AO115" s="41"/>
      <c r="AP115" s="40"/>
      <c r="AQ115" s="41"/>
      <c r="AR115" s="40"/>
      <c r="AS115" s="41"/>
      <c r="AT115" s="40"/>
      <c r="AU115" s="41"/>
      <c r="AV115" s="42"/>
      <c r="AW115" s="43"/>
      <c r="AX115" s="41"/>
      <c r="AY115" s="40"/>
      <c r="AZ115" s="41"/>
      <c r="BA115" s="40"/>
      <c r="BB115" s="41"/>
      <c r="BC115" s="40"/>
      <c r="BD115" s="41"/>
      <c r="BE115" s="42"/>
      <c r="BF115" s="43">
        <f t="shared" si="49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 t="shared" si="48"/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 t="shared" si="54"/>
        <v>0</v>
      </c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/>
      <c r="CL115" s="41"/>
      <c r="CM115" s="40"/>
      <c r="CN115" s="41"/>
      <c r="CO115" s="40"/>
      <c r="CP115" s="41"/>
      <c r="CQ115" s="40"/>
      <c r="CR115" s="41"/>
      <c r="CS115" s="42"/>
      <c r="CT115" s="43"/>
      <c r="CU115" s="41"/>
      <c r="CV115" s="40"/>
      <c r="CW115" s="40"/>
      <c r="CX115" s="40"/>
      <c r="CY115" s="40"/>
      <c r="CZ115" s="40"/>
      <c r="DA115" s="41"/>
      <c r="DB115" s="42"/>
      <c r="DC115" s="43"/>
      <c r="DD115" s="41"/>
      <c r="DE115" s="40"/>
      <c r="DF115" s="41"/>
      <c r="DG115" s="40"/>
      <c r="DH115" s="41"/>
      <c r="DI115" s="40"/>
      <c r="DJ115" s="41"/>
      <c r="DK115" s="42"/>
      <c r="DL115" s="43">
        <f t="shared" si="55"/>
        <v>0</v>
      </c>
      <c r="DM115" s="41"/>
      <c r="DN115" s="42"/>
      <c r="DO115" s="43"/>
      <c r="DP115" s="41"/>
      <c r="DQ115" s="40"/>
      <c r="DR115" s="41"/>
      <c r="DS115" s="40"/>
      <c r="DT115" s="41"/>
      <c r="DU115" s="40"/>
      <c r="DV115" s="41"/>
      <c r="DW115" s="42"/>
      <c r="DX115" s="43">
        <f t="shared" si="46"/>
        <v>0</v>
      </c>
      <c r="DY115" s="41"/>
      <c r="DZ115" s="40"/>
      <c r="EA115" s="41"/>
      <c r="EB115" s="40"/>
      <c r="EC115" s="41"/>
      <c r="ED115" s="40"/>
      <c r="EE115" s="41"/>
      <c r="EF115" s="42"/>
      <c r="EG115" s="43"/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50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2"/>
      <c r="FH115" s="132"/>
      <c r="FI115" s="39"/>
      <c r="FJ115" s="42"/>
      <c r="FK115" s="43">
        <f t="shared" si="45"/>
        <v>0</v>
      </c>
      <c r="FL115" s="41"/>
      <c r="FM115" s="42"/>
      <c r="FN115" s="43"/>
      <c r="FO115" s="41"/>
      <c r="FP115" s="42"/>
      <c r="FQ115" s="43">
        <f t="shared" si="56"/>
        <v>0</v>
      </c>
      <c r="FR115" s="41"/>
      <c r="FS115" s="42"/>
      <c r="FT115" s="43">
        <f t="shared" si="57"/>
        <v>0</v>
      </c>
      <c r="FU115" s="41"/>
      <c r="FV115" s="42"/>
      <c r="FW115" s="43">
        <f t="shared" si="47"/>
        <v>0</v>
      </c>
      <c r="FX115" s="41"/>
      <c r="FY115" s="40"/>
      <c r="FZ115" s="41"/>
      <c r="GA115" s="42"/>
      <c r="GB115" s="43"/>
      <c r="GC115" s="41"/>
      <c r="GD115" s="42"/>
    </row>
    <row r="116" spans="1:186" s="1" customFormat="1" ht="15" hidden="1" customHeight="1" x14ac:dyDescent="0.3">
      <c r="A116" s="2"/>
      <c r="B116" s="14">
        <v>6659</v>
      </c>
      <c r="C116" s="5" t="s">
        <v>72</v>
      </c>
      <c r="D116" s="15">
        <v>2009</v>
      </c>
      <c r="E116" s="16">
        <f t="shared" si="51"/>
        <v>0</v>
      </c>
      <c r="F116" s="37"/>
      <c r="G116" s="37"/>
      <c r="H116" s="37"/>
      <c r="I116" s="37"/>
      <c r="J116" s="38"/>
      <c r="K116" s="39"/>
      <c r="L116" s="40"/>
      <c r="M116" s="41"/>
      <c r="N116" s="42"/>
      <c r="O116" s="38">
        <f t="shared" si="52"/>
        <v>0</v>
      </c>
      <c r="P116" s="39"/>
      <c r="Q116" s="42"/>
      <c r="R116" s="43">
        <f t="shared" si="59"/>
        <v>0</v>
      </c>
      <c r="S116" s="135"/>
      <c r="T116" s="45"/>
      <c r="U116" s="44"/>
      <c r="V116" s="45"/>
      <c r="W116" s="44"/>
      <c r="X116" s="45"/>
      <c r="Y116" s="135"/>
      <c r="Z116" s="45"/>
      <c r="AA116" s="44"/>
      <c r="AB116" s="78"/>
      <c r="AC116" s="82">
        <f t="shared" si="53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>
        <f t="shared" si="58"/>
        <v>0</v>
      </c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>
        <f t="shared" si="49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>
        <f t="shared" si="48"/>
        <v>0</v>
      </c>
      <c r="BR116" s="41"/>
      <c r="BS116" s="40"/>
      <c r="BT116" s="41"/>
      <c r="BU116" s="40"/>
      <c r="BV116" s="41"/>
      <c r="BW116" s="40"/>
      <c r="BX116" s="41"/>
      <c r="BY116" s="42"/>
      <c r="BZ116" s="43">
        <f t="shared" si="54"/>
        <v>0</v>
      </c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>
        <f t="shared" si="55"/>
        <v>0</v>
      </c>
      <c r="DM116" s="41"/>
      <c r="DN116" s="42"/>
      <c r="DO116" s="43"/>
      <c r="DP116" s="41"/>
      <c r="DQ116" s="40"/>
      <c r="DR116" s="41"/>
      <c r="DS116" s="40"/>
      <c r="DT116" s="41"/>
      <c r="DU116" s="40"/>
      <c r="DV116" s="41"/>
      <c r="DW116" s="42"/>
      <c r="DX116" s="43">
        <f t="shared" si="46"/>
        <v>0</v>
      </c>
      <c r="DY116" s="41"/>
      <c r="DZ116" s="40"/>
      <c r="EA116" s="41"/>
      <c r="EB116" s="40"/>
      <c r="EC116" s="41"/>
      <c r="ED116" s="40"/>
      <c r="EE116" s="41"/>
      <c r="EF116" s="42"/>
      <c r="EG116" s="43"/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50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2"/>
      <c r="FH116" s="132"/>
      <c r="FI116" s="39"/>
      <c r="FJ116" s="42"/>
      <c r="FK116" s="43">
        <f t="shared" si="45"/>
        <v>0</v>
      </c>
      <c r="FL116" s="41"/>
      <c r="FM116" s="42"/>
      <c r="FN116" s="43"/>
      <c r="FO116" s="41"/>
      <c r="FP116" s="42"/>
      <c r="FQ116" s="43">
        <f t="shared" si="56"/>
        <v>0</v>
      </c>
      <c r="FR116" s="41"/>
      <c r="FS116" s="42"/>
      <c r="FT116" s="43">
        <f t="shared" si="57"/>
        <v>0</v>
      </c>
      <c r="FU116" s="41"/>
      <c r="FV116" s="42"/>
      <c r="FW116" s="43">
        <f t="shared" si="47"/>
        <v>0</v>
      </c>
      <c r="FX116" s="41"/>
      <c r="FY116" s="40"/>
      <c r="FZ116" s="41"/>
      <c r="GA116" s="42"/>
      <c r="GB116" s="43"/>
      <c r="GC116" s="41"/>
      <c r="GD116" s="42"/>
    </row>
    <row r="117" spans="1:186" s="1" customFormat="1" ht="15" hidden="1" customHeight="1" x14ac:dyDescent="0.3">
      <c r="A117" s="2"/>
      <c r="B117" s="14">
        <v>7128</v>
      </c>
      <c r="C117" s="5" t="s">
        <v>95</v>
      </c>
      <c r="D117" s="15">
        <v>2010</v>
      </c>
      <c r="E117" s="16">
        <f t="shared" si="51"/>
        <v>0</v>
      </c>
      <c r="F117" s="37" t="s">
        <v>156</v>
      </c>
      <c r="G117" s="37"/>
      <c r="H117" s="126" t="s">
        <v>200</v>
      </c>
      <c r="I117" s="37"/>
      <c r="J117" s="38"/>
      <c r="K117" s="39"/>
      <c r="L117" s="40"/>
      <c r="M117" s="41"/>
      <c r="N117" s="42"/>
      <c r="O117" s="38">
        <f t="shared" si="52"/>
        <v>0</v>
      </c>
      <c r="P117" s="39"/>
      <c r="Q117" s="42"/>
      <c r="R117" s="43">
        <f t="shared" si="59"/>
        <v>0</v>
      </c>
      <c r="S117" s="44"/>
      <c r="T117" s="45"/>
      <c r="U117" s="44"/>
      <c r="V117" s="45"/>
      <c r="W117" s="44"/>
      <c r="X117" s="45"/>
      <c r="Y117" s="125"/>
      <c r="Z117" s="45"/>
      <c r="AA117" s="44"/>
      <c r="AB117" s="78"/>
      <c r="AC117" s="82">
        <f t="shared" si="53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>
        <f t="shared" si="58"/>
        <v>0</v>
      </c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42"/>
      <c r="BF117" s="43">
        <f t="shared" si="49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>
        <f t="shared" si="48"/>
        <v>0</v>
      </c>
      <c r="BR117" s="41"/>
      <c r="BS117" s="40"/>
      <c r="BT117" s="41"/>
      <c r="BU117" s="40"/>
      <c r="BV117" s="41"/>
      <c r="BW117" s="40"/>
      <c r="BX117" s="41"/>
      <c r="BY117" s="42"/>
      <c r="BZ117" s="43">
        <f t="shared" si="54"/>
        <v>0</v>
      </c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/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1"/>
      <c r="DG117" s="40"/>
      <c r="DH117" s="35"/>
      <c r="DI117" s="35"/>
      <c r="DJ117" s="41"/>
      <c r="DK117" s="42"/>
      <c r="DL117" s="43">
        <f t="shared" si="55"/>
        <v>0</v>
      </c>
      <c r="DM117" s="41"/>
      <c r="DN117" s="42"/>
      <c r="DO117" s="43"/>
      <c r="DP117" s="41"/>
      <c r="DQ117" s="40"/>
      <c r="DR117" s="41"/>
      <c r="DS117" s="40"/>
      <c r="DT117" s="41"/>
      <c r="DU117" s="40"/>
      <c r="DV117" s="41"/>
      <c r="DW117" s="42"/>
      <c r="DX117" s="43">
        <f t="shared" si="46"/>
        <v>0</v>
      </c>
      <c r="DY117" s="41"/>
      <c r="DZ117" s="40"/>
      <c r="EA117" s="41"/>
      <c r="EB117" s="40"/>
      <c r="EC117" s="41"/>
      <c r="ED117" s="41"/>
      <c r="EE117" s="41"/>
      <c r="EF117" s="42"/>
      <c r="EG117" s="43"/>
      <c r="EH117" s="41"/>
      <c r="EI117" s="40"/>
      <c r="EJ117" s="41"/>
      <c r="EK117" s="40"/>
      <c r="EL117" s="41"/>
      <c r="EM117" s="41"/>
      <c r="EN117" s="41"/>
      <c r="EO117" s="41"/>
      <c r="EP117" s="41"/>
      <c r="EQ117" s="41"/>
      <c r="ER117" s="41"/>
      <c r="ES117" s="42"/>
      <c r="ET117" s="43">
        <f t="shared" si="50"/>
        <v>0</v>
      </c>
      <c r="EU117" s="41"/>
      <c r="EV117" s="40"/>
      <c r="EW117" s="41"/>
      <c r="EX117" s="40"/>
      <c r="EY117" s="41"/>
      <c r="EZ117" s="40"/>
      <c r="FA117" s="41"/>
      <c r="FB117" s="41"/>
      <c r="FC117" s="41"/>
      <c r="FD117" s="41"/>
      <c r="FE117" s="41"/>
      <c r="FF117" s="40"/>
      <c r="FG117" s="132"/>
      <c r="FH117" s="132"/>
      <c r="FI117" s="39"/>
      <c r="FJ117" s="42"/>
      <c r="FK117" s="43">
        <f t="shared" ref="FK117:FK148" si="60">FM117</f>
        <v>0</v>
      </c>
      <c r="FL117" s="41"/>
      <c r="FM117" s="42"/>
      <c r="FN117" s="43"/>
      <c r="FO117" s="41"/>
      <c r="FP117" s="42"/>
      <c r="FQ117" s="43">
        <f t="shared" si="56"/>
        <v>0</v>
      </c>
      <c r="FR117" s="41"/>
      <c r="FS117" s="42"/>
      <c r="FT117" s="43">
        <f t="shared" si="57"/>
        <v>0</v>
      </c>
      <c r="FU117" s="41"/>
      <c r="FV117" s="42"/>
      <c r="FW117" s="43">
        <f t="shared" si="47"/>
        <v>0</v>
      </c>
      <c r="FX117" s="41"/>
      <c r="FY117" s="40"/>
      <c r="FZ117" s="41"/>
      <c r="GA117" s="42"/>
      <c r="GB117" s="43"/>
      <c r="GC117" s="41"/>
      <c r="GD117" s="42"/>
    </row>
    <row r="118" spans="1:186" s="1" customFormat="1" ht="15" hidden="1" customHeight="1" x14ac:dyDescent="0.3">
      <c r="A118" s="2"/>
      <c r="B118" s="14">
        <v>2675</v>
      </c>
      <c r="C118" s="5" t="s">
        <v>31</v>
      </c>
      <c r="D118" s="15">
        <v>2001</v>
      </c>
      <c r="E118" s="16">
        <f t="shared" si="51"/>
        <v>0</v>
      </c>
      <c r="F118" s="37" t="s">
        <v>160</v>
      </c>
      <c r="G118" s="37"/>
      <c r="H118" s="37" t="s">
        <v>303</v>
      </c>
      <c r="I118" s="37" t="s">
        <v>165</v>
      </c>
      <c r="J118" s="38"/>
      <c r="K118" s="39"/>
      <c r="L118" s="40"/>
      <c r="M118" s="41"/>
      <c r="N118" s="42"/>
      <c r="O118" s="38">
        <f t="shared" si="52"/>
        <v>0</v>
      </c>
      <c r="P118" s="39"/>
      <c r="Q118" s="42"/>
      <c r="R118" s="43">
        <f t="shared" si="59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53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 t="shared" si="58"/>
        <v>0</v>
      </c>
      <c r="AO118" s="41"/>
      <c r="AP118" s="40"/>
      <c r="AQ118" s="41"/>
      <c r="AR118" s="40"/>
      <c r="AS118" s="41"/>
      <c r="AT118" s="40"/>
      <c r="AU118" s="41"/>
      <c r="AV118" s="42"/>
      <c r="AW118" s="43"/>
      <c r="AX118" s="41"/>
      <c r="AY118" s="40"/>
      <c r="AZ118" s="41"/>
      <c r="BA118" s="40"/>
      <c r="BB118" s="41"/>
      <c r="BC118" s="40"/>
      <c r="BD118" s="41"/>
      <c r="BE118" s="42"/>
      <c r="BF118" s="43">
        <f t="shared" si="49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 t="shared" si="48"/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 t="shared" si="54"/>
        <v>0</v>
      </c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/>
      <c r="CL118" s="41"/>
      <c r="CM118" s="40"/>
      <c r="CN118" s="41"/>
      <c r="CO118" s="40"/>
      <c r="CP118" s="41"/>
      <c r="CQ118" s="40"/>
      <c r="CR118" s="41"/>
      <c r="CS118" s="42"/>
      <c r="CT118" s="43"/>
      <c r="CU118" s="41"/>
      <c r="CV118" s="40"/>
      <c r="CW118" s="40"/>
      <c r="CX118" s="40"/>
      <c r="CY118" s="40"/>
      <c r="CZ118" s="40"/>
      <c r="DA118" s="41"/>
      <c r="DB118" s="42"/>
      <c r="DC118" s="43"/>
      <c r="DD118" s="41"/>
      <c r="DE118" s="40"/>
      <c r="DF118" s="40"/>
      <c r="DG118" s="40"/>
      <c r="DH118" s="40"/>
      <c r="DI118" s="40"/>
      <c r="DJ118" s="41"/>
      <c r="DK118" s="42"/>
      <c r="DL118" s="43">
        <f t="shared" si="55"/>
        <v>0</v>
      </c>
      <c r="DM118" s="41"/>
      <c r="DN118" s="42"/>
      <c r="DO118" s="43"/>
      <c r="DP118" s="41"/>
      <c r="DQ118" s="40"/>
      <c r="DR118" s="40"/>
      <c r="DS118" s="40"/>
      <c r="DT118" s="40"/>
      <c r="DU118" s="40"/>
      <c r="DV118" s="41"/>
      <c r="DW118" s="42"/>
      <c r="DX118" s="43">
        <f t="shared" si="46"/>
        <v>0</v>
      </c>
      <c r="DY118" s="41"/>
      <c r="DZ118" s="40"/>
      <c r="EA118" s="40"/>
      <c r="EB118" s="40"/>
      <c r="EC118" s="40"/>
      <c r="ED118" s="40"/>
      <c r="EE118" s="41"/>
      <c r="EF118" s="42"/>
      <c r="EG118" s="43"/>
      <c r="EH118" s="41"/>
      <c r="EI118" s="40"/>
      <c r="EJ118" s="40"/>
      <c r="EK118" s="40"/>
      <c r="EL118" s="40"/>
      <c r="EM118" s="40"/>
      <c r="EN118" s="41"/>
      <c r="EO118" s="40"/>
      <c r="EP118" s="41"/>
      <c r="EQ118" s="40"/>
      <c r="ER118" s="41"/>
      <c r="ES118" s="42"/>
      <c r="ET118" s="43">
        <f t="shared" si="50"/>
        <v>0</v>
      </c>
      <c r="EU118" s="41"/>
      <c r="EV118" s="40"/>
      <c r="EW118" s="41"/>
      <c r="EX118" s="40"/>
      <c r="EY118" s="41"/>
      <c r="EZ118" s="40"/>
      <c r="FA118" s="40"/>
      <c r="FB118" s="40"/>
      <c r="FC118" s="41"/>
      <c r="FD118" s="40"/>
      <c r="FE118" s="41"/>
      <c r="FF118" s="40"/>
      <c r="FG118" s="132"/>
      <c r="FH118" s="132"/>
      <c r="FI118" s="39"/>
      <c r="FJ118" s="42"/>
      <c r="FK118" s="43">
        <f t="shared" si="60"/>
        <v>0</v>
      </c>
      <c r="FL118" s="41"/>
      <c r="FM118" s="42"/>
      <c r="FN118" s="43"/>
      <c r="FO118" s="41"/>
      <c r="FP118" s="42"/>
      <c r="FQ118" s="43">
        <f t="shared" si="56"/>
        <v>0</v>
      </c>
      <c r="FR118" s="41"/>
      <c r="FS118" s="42"/>
      <c r="FT118" s="43">
        <f t="shared" si="57"/>
        <v>0</v>
      </c>
      <c r="FU118" s="41"/>
      <c r="FV118" s="42"/>
      <c r="FW118" s="43">
        <f>FY118</f>
        <v>0</v>
      </c>
      <c r="FX118" s="41"/>
      <c r="FY118" s="40"/>
      <c r="FZ118" s="35">
        <v>9</v>
      </c>
      <c r="GA118" s="89" t="s">
        <v>110</v>
      </c>
      <c r="GB118" s="43"/>
      <c r="GC118" s="41"/>
      <c r="GD118" s="42"/>
    </row>
    <row r="119" spans="1:186" s="1" customFormat="1" ht="15" hidden="1" customHeight="1" x14ac:dyDescent="0.3">
      <c r="A119" s="2"/>
      <c r="B119" s="14">
        <v>974</v>
      </c>
      <c r="C119" s="5" t="s">
        <v>335</v>
      </c>
      <c r="D119" s="15">
        <v>1998</v>
      </c>
      <c r="E119" s="16">
        <f t="shared" si="51"/>
        <v>0</v>
      </c>
      <c r="F119" s="37"/>
      <c r="G119" s="37"/>
      <c r="H119" s="37"/>
      <c r="I119" s="37"/>
      <c r="J119" s="38"/>
      <c r="K119" s="39"/>
      <c r="L119" s="40"/>
      <c r="M119" s="41"/>
      <c r="N119" s="42"/>
      <c r="O119" s="38">
        <f t="shared" si="52"/>
        <v>0</v>
      </c>
      <c r="P119" s="39"/>
      <c r="Q119" s="42"/>
      <c r="R119" s="43">
        <f t="shared" si="59"/>
        <v>0</v>
      </c>
      <c r="S119" s="44"/>
      <c r="T119" s="45"/>
      <c r="U119" s="44"/>
      <c r="V119" s="45"/>
      <c r="W119" s="44"/>
      <c r="X119" s="45"/>
      <c r="Y119" s="125"/>
      <c r="Z119" s="45"/>
      <c r="AA119" s="44"/>
      <c r="AB119" s="78"/>
      <c r="AC119" s="82">
        <f t="shared" si="53"/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>
        <f t="shared" si="58"/>
        <v>0</v>
      </c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>
        <f t="shared" si="49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>
        <f t="shared" si="48"/>
        <v>0</v>
      </c>
      <c r="BR119" s="41"/>
      <c r="BS119" s="40"/>
      <c r="BT119" s="41"/>
      <c r="BU119" s="40"/>
      <c r="BV119" s="41"/>
      <c r="BW119" s="40"/>
      <c r="BX119" s="41"/>
      <c r="BY119" s="42"/>
      <c r="BZ119" s="43">
        <f t="shared" si="54"/>
        <v>0</v>
      </c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42"/>
      <c r="DC119" s="43"/>
      <c r="DD119" s="41"/>
      <c r="DE119" s="40"/>
      <c r="DF119" s="40"/>
      <c r="DG119" s="40"/>
      <c r="DH119" s="40"/>
      <c r="DI119" s="40"/>
      <c r="DJ119" s="41"/>
      <c r="DK119" s="42"/>
      <c r="DL119" s="43">
        <f t="shared" si="55"/>
        <v>0</v>
      </c>
      <c r="DM119" s="41"/>
      <c r="DN119" s="42"/>
      <c r="DO119" s="43"/>
      <c r="DP119" s="41"/>
      <c r="DQ119" s="40"/>
      <c r="DR119" s="40"/>
      <c r="DS119" s="40"/>
      <c r="DT119" s="40"/>
      <c r="DU119" s="40"/>
      <c r="DV119" s="41"/>
      <c r="DW119" s="42"/>
      <c r="DX119" s="43">
        <f t="shared" ref="DX119:DX137" si="61">DZ119+EB119+ED119+EF119</f>
        <v>0</v>
      </c>
      <c r="DY119" s="41"/>
      <c r="DZ119" s="40"/>
      <c r="EA119" s="40"/>
      <c r="EB119" s="40"/>
      <c r="EC119" s="40"/>
      <c r="ED119" s="40"/>
      <c r="EE119" s="41"/>
      <c r="EF119" s="42"/>
      <c r="EG119" s="43"/>
      <c r="EH119" s="41"/>
      <c r="EI119" s="40"/>
      <c r="EJ119" s="40"/>
      <c r="EK119" s="40"/>
      <c r="EL119" s="40"/>
      <c r="EM119" s="40"/>
      <c r="EN119" s="41"/>
      <c r="EO119" s="40"/>
      <c r="EP119" s="41"/>
      <c r="EQ119" s="40"/>
      <c r="ER119" s="41"/>
      <c r="ES119" s="42"/>
      <c r="ET119" s="43">
        <f t="shared" si="50"/>
        <v>0</v>
      </c>
      <c r="EU119" s="41"/>
      <c r="EV119" s="40"/>
      <c r="EW119" s="41"/>
      <c r="EX119" s="40"/>
      <c r="EY119" s="41"/>
      <c r="EZ119" s="40"/>
      <c r="FA119" s="40"/>
      <c r="FB119" s="40"/>
      <c r="FC119" s="41"/>
      <c r="FD119" s="40"/>
      <c r="FE119" s="41"/>
      <c r="FF119" s="40"/>
      <c r="FG119" s="132"/>
      <c r="FH119" s="132"/>
      <c r="FI119" s="39"/>
      <c r="FJ119" s="42"/>
      <c r="FK119" s="43">
        <f t="shared" si="60"/>
        <v>0</v>
      </c>
      <c r="FL119" s="41"/>
      <c r="FM119" s="42"/>
      <c r="FN119" s="43"/>
      <c r="FO119" s="41"/>
      <c r="FP119" s="42"/>
      <c r="FQ119" s="43">
        <f t="shared" si="56"/>
        <v>0</v>
      </c>
      <c r="FR119" s="41"/>
      <c r="FS119" s="42"/>
      <c r="FT119" s="43">
        <f t="shared" si="57"/>
        <v>0</v>
      </c>
      <c r="FU119" s="41"/>
      <c r="FV119" s="42"/>
      <c r="FW119" s="43">
        <f t="shared" ref="FW119:FW160" si="62">FY119+GA119</f>
        <v>0</v>
      </c>
      <c r="FX119" s="41"/>
      <c r="FY119" s="40"/>
      <c r="FZ119" s="41"/>
      <c r="GA119" s="42"/>
      <c r="GB119" s="43"/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51"/>
        <v>0</v>
      </c>
      <c r="F120" s="37"/>
      <c r="G120" s="37"/>
      <c r="H120" s="37"/>
      <c r="I120" s="37"/>
      <c r="J120" s="38"/>
      <c r="K120" s="39"/>
      <c r="L120" s="40"/>
      <c r="M120" s="41"/>
      <c r="N120" s="42"/>
      <c r="O120" s="38">
        <f t="shared" si="52"/>
        <v>0</v>
      </c>
      <c r="P120" s="39"/>
      <c r="Q120" s="42"/>
      <c r="R120" s="43">
        <f t="shared" si="59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 t="shared" si="53"/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 t="shared" si="58"/>
        <v>0</v>
      </c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>
        <f t="shared" si="49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 t="shared" si="48"/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 t="shared" si="54"/>
        <v>0</v>
      </c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42"/>
      <c r="CT120" s="43"/>
      <c r="CU120" s="41"/>
      <c r="CV120" s="40"/>
      <c r="CW120" s="41"/>
      <c r="CX120" s="40"/>
      <c r="CY120" s="40"/>
      <c r="CZ120" s="40"/>
      <c r="DA120" s="41"/>
      <c r="DB120" s="42"/>
      <c r="DC120" s="43"/>
      <c r="DD120" s="41"/>
      <c r="DE120" s="40"/>
      <c r="DF120" s="41"/>
      <c r="DG120" s="40"/>
      <c r="DH120" s="41"/>
      <c r="DI120" s="40"/>
      <c r="DJ120" s="41"/>
      <c r="DK120" s="42"/>
      <c r="DL120" s="43">
        <f t="shared" si="55"/>
        <v>0</v>
      </c>
      <c r="DM120" s="41"/>
      <c r="DN120" s="42"/>
      <c r="DO120" s="43"/>
      <c r="DP120" s="41"/>
      <c r="DQ120" s="40"/>
      <c r="DR120" s="41"/>
      <c r="DS120" s="40"/>
      <c r="DT120" s="40"/>
      <c r="DU120" s="40"/>
      <c r="DV120" s="41"/>
      <c r="DW120" s="42"/>
      <c r="DX120" s="43">
        <f t="shared" si="61"/>
        <v>0</v>
      </c>
      <c r="DY120" s="41"/>
      <c r="DZ120" s="40"/>
      <c r="EA120" s="41"/>
      <c r="EB120" s="40"/>
      <c r="EC120" s="41"/>
      <c r="ED120" s="40"/>
      <c r="EE120" s="41"/>
      <c r="EF120" s="42"/>
      <c r="EG120" s="43"/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50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2"/>
      <c r="FH120" s="132"/>
      <c r="FI120" s="39"/>
      <c r="FJ120" s="42"/>
      <c r="FK120" s="43">
        <f t="shared" si="60"/>
        <v>0</v>
      </c>
      <c r="FL120" s="41"/>
      <c r="FM120" s="42"/>
      <c r="FN120" s="43"/>
      <c r="FO120" s="41"/>
      <c r="FP120" s="42"/>
      <c r="FQ120" s="43">
        <f t="shared" si="56"/>
        <v>0</v>
      </c>
      <c r="FR120" s="41"/>
      <c r="FS120" s="42"/>
      <c r="FT120" s="43">
        <f t="shared" si="57"/>
        <v>0</v>
      </c>
      <c r="FU120" s="41"/>
      <c r="FV120" s="42"/>
      <c r="FW120" s="43">
        <f t="shared" si="62"/>
        <v>0</v>
      </c>
      <c r="FX120" s="41"/>
      <c r="FY120" s="40"/>
      <c r="FZ120" s="41"/>
      <c r="GA120" s="42"/>
      <c r="GB120" s="43"/>
      <c r="GC120" s="41"/>
      <c r="GD120" s="42"/>
    </row>
    <row r="121" spans="1:186" s="1" customFormat="1" ht="15" hidden="1" customHeight="1" x14ac:dyDescent="0.3">
      <c r="A121" s="2"/>
      <c r="B121" s="14">
        <v>9278</v>
      </c>
      <c r="C121" s="5" t="s">
        <v>325</v>
      </c>
      <c r="D121" s="15">
        <v>2008</v>
      </c>
      <c r="E121" s="16">
        <f t="shared" si="51"/>
        <v>0</v>
      </c>
      <c r="F121" s="37" t="s">
        <v>251</v>
      </c>
      <c r="G121" s="37"/>
      <c r="H121" s="37" t="s">
        <v>326</v>
      </c>
      <c r="I121" s="37" t="s">
        <v>327</v>
      </c>
      <c r="J121" s="38"/>
      <c r="K121" s="39"/>
      <c r="L121" s="40"/>
      <c r="M121" s="41"/>
      <c r="N121" s="42"/>
      <c r="O121" s="38">
        <f t="shared" si="52"/>
        <v>0</v>
      </c>
      <c r="P121" s="39"/>
      <c r="Q121" s="42"/>
      <c r="R121" s="43">
        <f t="shared" si="59"/>
        <v>0</v>
      </c>
      <c r="S121" s="44"/>
      <c r="T121" s="45"/>
      <c r="U121" s="44"/>
      <c r="V121" s="45"/>
      <c r="W121" s="44"/>
      <c r="X121" s="45"/>
      <c r="Y121" s="138"/>
      <c r="Z121" s="45"/>
      <c r="AA121" s="44"/>
      <c r="AB121" s="78"/>
      <c r="AC121" s="82">
        <f t="shared" si="53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>
        <f t="shared" si="58"/>
        <v>0</v>
      </c>
      <c r="AO121" s="41"/>
      <c r="AP121" s="40"/>
      <c r="AQ121" s="41"/>
      <c r="AR121" s="40"/>
      <c r="AS121" s="41"/>
      <c r="AT121" s="40"/>
      <c r="AU121" s="41"/>
      <c r="AV121" s="42"/>
      <c r="AW121" s="43"/>
      <c r="AX121" s="41"/>
      <c r="AY121" s="40"/>
      <c r="AZ121" s="41"/>
      <c r="BA121" s="40"/>
      <c r="BB121" s="41"/>
      <c r="BC121" s="40"/>
      <c r="BD121" s="41"/>
      <c r="BE121" s="42"/>
      <c r="BF121" s="43">
        <f t="shared" si="49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>
        <f t="shared" si="48"/>
        <v>0</v>
      </c>
      <c r="BR121" s="41"/>
      <c r="BS121" s="40"/>
      <c r="BT121" s="41"/>
      <c r="BU121" s="40"/>
      <c r="BV121" s="41"/>
      <c r="BW121" s="40"/>
      <c r="BX121" s="41"/>
      <c r="BY121" s="42"/>
      <c r="BZ121" s="43">
        <f t="shared" si="54"/>
        <v>0</v>
      </c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/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1"/>
      <c r="DG121" s="40"/>
      <c r="DH121" s="41"/>
      <c r="DI121" s="40"/>
      <c r="DJ121" s="41"/>
      <c r="DK121" s="42"/>
      <c r="DL121" s="43">
        <f t="shared" si="55"/>
        <v>0</v>
      </c>
      <c r="DM121" s="41"/>
      <c r="DN121" s="42"/>
      <c r="DO121" s="43"/>
      <c r="DP121" s="41"/>
      <c r="DQ121" s="40"/>
      <c r="DR121" s="41"/>
      <c r="DS121" s="40"/>
      <c r="DT121" s="35"/>
      <c r="DU121" s="35"/>
      <c r="DV121" s="41"/>
      <c r="DW121" s="42"/>
      <c r="DX121" s="43">
        <f t="shared" si="61"/>
        <v>0</v>
      </c>
      <c r="DY121" s="41"/>
      <c r="DZ121" s="40"/>
      <c r="EA121" s="41"/>
      <c r="EB121" s="40"/>
      <c r="EC121" s="41"/>
      <c r="ED121" s="40"/>
      <c r="EE121" s="41"/>
      <c r="EF121" s="42"/>
      <c r="EG121" s="43"/>
      <c r="EH121" s="41"/>
      <c r="EI121" s="40"/>
      <c r="EJ121" s="41"/>
      <c r="EK121" s="40"/>
      <c r="EL121" s="41"/>
      <c r="EM121" s="40"/>
      <c r="EN121" s="41"/>
      <c r="EO121" s="40"/>
      <c r="EP121" s="41"/>
      <c r="EQ121" s="40"/>
      <c r="ER121" s="41"/>
      <c r="ES121" s="42"/>
      <c r="ET121" s="43">
        <f t="shared" si="50"/>
        <v>0</v>
      </c>
      <c r="EU121" s="41"/>
      <c r="EV121" s="40"/>
      <c r="EW121" s="41"/>
      <c r="EX121" s="40"/>
      <c r="EY121" s="41"/>
      <c r="EZ121" s="40"/>
      <c r="FA121" s="41"/>
      <c r="FB121" s="40"/>
      <c r="FC121" s="41"/>
      <c r="FD121" s="40"/>
      <c r="FE121" s="41"/>
      <c r="FF121" s="40"/>
      <c r="FG121" s="132"/>
      <c r="FH121" s="132"/>
      <c r="FI121" s="39"/>
      <c r="FJ121" s="42"/>
      <c r="FK121" s="43">
        <f t="shared" si="60"/>
        <v>0</v>
      </c>
      <c r="FL121" s="41"/>
      <c r="FM121" s="42"/>
      <c r="FN121" s="43"/>
      <c r="FO121" s="41"/>
      <c r="FP121" s="42"/>
      <c r="FQ121" s="43">
        <f t="shared" si="56"/>
        <v>0</v>
      </c>
      <c r="FR121" s="41"/>
      <c r="FS121" s="42"/>
      <c r="FT121" s="43">
        <f t="shared" si="57"/>
        <v>0</v>
      </c>
      <c r="FU121" s="41"/>
      <c r="FV121" s="42"/>
      <c r="FW121" s="43">
        <f t="shared" si="62"/>
        <v>0</v>
      </c>
      <c r="FX121" s="41"/>
      <c r="FY121" s="40"/>
      <c r="FZ121" s="41"/>
      <c r="GA121" s="42"/>
      <c r="GB121" s="43"/>
      <c r="GC121" s="41"/>
      <c r="GD121" s="53"/>
    </row>
    <row r="122" spans="1:186" s="1" customFormat="1" ht="15" hidden="1" customHeight="1" x14ac:dyDescent="0.3">
      <c r="A122" s="2"/>
      <c r="B122" s="14">
        <v>6804</v>
      </c>
      <c r="C122" s="5" t="s">
        <v>75</v>
      </c>
      <c r="D122" s="15">
        <v>2008</v>
      </c>
      <c r="E122" s="16">
        <f t="shared" si="51"/>
        <v>0</v>
      </c>
      <c r="F122" s="37"/>
      <c r="G122" s="37"/>
      <c r="H122" s="37"/>
      <c r="I122" s="37"/>
      <c r="J122" s="38"/>
      <c r="K122" s="39"/>
      <c r="L122" s="40"/>
      <c r="M122" s="41"/>
      <c r="N122" s="42"/>
      <c r="O122" s="38">
        <f t="shared" si="52"/>
        <v>0</v>
      </c>
      <c r="P122" s="39"/>
      <c r="Q122" s="42"/>
      <c r="R122" s="43">
        <f t="shared" si="59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53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>
        <f t="shared" si="58"/>
        <v>0</v>
      </c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41"/>
      <c r="BE122" s="42"/>
      <c r="BF122" s="43">
        <f t="shared" si="49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>
        <f t="shared" si="48"/>
        <v>0</v>
      </c>
      <c r="BR122" s="41"/>
      <c r="BS122" s="40"/>
      <c r="BT122" s="41"/>
      <c r="BU122" s="40"/>
      <c r="BV122" s="41"/>
      <c r="BW122" s="40"/>
      <c r="BX122" s="41"/>
      <c r="BY122" s="42"/>
      <c r="BZ122" s="43">
        <f t="shared" si="54"/>
        <v>0</v>
      </c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/>
      <c r="CL122" s="41"/>
      <c r="CM122" s="40"/>
      <c r="CN122" s="41"/>
      <c r="CO122" s="40"/>
      <c r="CP122" s="41"/>
      <c r="CQ122" s="40"/>
      <c r="CR122" s="41"/>
      <c r="CS122" s="42"/>
      <c r="CT122" s="43"/>
      <c r="CU122" s="41"/>
      <c r="CV122" s="40"/>
      <c r="CW122" s="40"/>
      <c r="CX122" s="40"/>
      <c r="CY122" s="40"/>
      <c r="CZ122" s="40"/>
      <c r="DA122" s="41"/>
      <c r="DB122" s="42"/>
      <c r="DC122" s="43"/>
      <c r="DD122" s="41"/>
      <c r="DE122" s="40"/>
      <c r="DF122" s="40"/>
      <c r="DG122" s="40"/>
      <c r="DH122" s="40"/>
      <c r="DI122" s="40"/>
      <c r="DJ122" s="41"/>
      <c r="DK122" s="42"/>
      <c r="DL122" s="43">
        <f t="shared" si="55"/>
        <v>0</v>
      </c>
      <c r="DM122" s="41"/>
      <c r="DN122" s="42"/>
      <c r="DO122" s="43"/>
      <c r="DP122" s="41"/>
      <c r="DQ122" s="40"/>
      <c r="DR122" s="41"/>
      <c r="DS122" s="40"/>
      <c r="DT122" s="41"/>
      <c r="DU122" s="40"/>
      <c r="DV122" s="41"/>
      <c r="DW122" s="42"/>
      <c r="DX122" s="43">
        <f t="shared" si="61"/>
        <v>0</v>
      </c>
      <c r="DY122" s="41"/>
      <c r="DZ122" s="40"/>
      <c r="EA122" s="41"/>
      <c r="EB122" s="40"/>
      <c r="EC122" s="41"/>
      <c r="ED122" s="40"/>
      <c r="EE122" s="41"/>
      <c r="EF122" s="42"/>
      <c r="EG122" s="43"/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42"/>
      <c r="ET122" s="43">
        <f t="shared" si="50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0"/>
      <c r="FG122" s="132"/>
      <c r="FH122" s="132"/>
      <c r="FI122" s="39"/>
      <c r="FJ122" s="42"/>
      <c r="FK122" s="43">
        <f t="shared" si="60"/>
        <v>0</v>
      </c>
      <c r="FL122" s="41"/>
      <c r="FM122" s="42"/>
      <c r="FN122" s="43"/>
      <c r="FO122" s="41"/>
      <c r="FP122" s="42"/>
      <c r="FQ122" s="43">
        <f t="shared" si="56"/>
        <v>0</v>
      </c>
      <c r="FR122" s="41"/>
      <c r="FS122" s="42"/>
      <c r="FT122" s="43">
        <f t="shared" si="57"/>
        <v>0</v>
      </c>
      <c r="FU122" s="41"/>
      <c r="FV122" s="42"/>
      <c r="FW122" s="43">
        <f t="shared" si="62"/>
        <v>0</v>
      </c>
      <c r="FX122" s="41"/>
      <c r="FY122" s="40"/>
      <c r="FZ122" s="41"/>
      <c r="GA122" s="42"/>
      <c r="GB122" s="43"/>
      <c r="GC122" s="41"/>
      <c r="GD122" s="42"/>
    </row>
    <row r="123" spans="1:186" s="1" customFormat="1" ht="15" hidden="1" customHeight="1" x14ac:dyDescent="0.3">
      <c r="A123" s="2"/>
      <c r="B123" s="14">
        <v>9423</v>
      </c>
      <c r="C123" s="5" t="s">
        <v>120</v>
      </c>
      <c r="D123" s="15">
        <v>2008</v>
      </c>
      <c r="E123" s="16">
        <f t="shared" si="51"/>
        <v>0</v>
      </c>
      <c r="F123" s="37"/>
      <c r="G123" s="37"/>
      <c r="H123" s="37"/>
      <c r="I123" s="37"/>
      <c r="J123" s="38"/>
      <c r="K123" s="39"/>
      <c r="L123" s="40"/>
      <c r="M123" s="41"/>
      <c r="N123" s="42"/>
      <c r="O123" s="38">
        <f t="shared" si="52"/>
        <v>0</v>
      </c>
      <c r="P123" s="39"/>
      <c r="Q123" s="42"/>
      <c r="R123" s="43">
        <f t="shared" si="59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53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>
        <f t="shared" si="58"/>
        <v>0</v>
      </c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>
        <f t="shared" si="49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>
        <f t="shared" si="48"/>
        <v>0</v>
      </c>
      <c r="BR123" s="41"/>
      <c r="BS123" s="40"/>
      <c r="BT123" s="41"/>
      <c r="BU123" s="40"/>
      <c r="BV123" s="41"/>
      <c r="BW123" s="40"/>
      <c r="BX123" s="41"/>
      <c r="BY123" s="42"/>
      <c r="BZ123" s="43">
        <f t="shared" si="54"/>
        <v>0</v>
      </c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41"/>
      <c r="DE123" s="40"/>
      <c r="DF123" s="40"/>
      <c r="DG123" s="40"/>
      <c r="DH123" s="40"/>
      <c r="DI123" s="40"/>
      <c r="DJ123" s="41"/>
      <c r="DK123" s="42"/>
      <c r="DL123" s="43">
        <f t="shared" si="55"/>
        <v>0</v>
      </c>
      <c r="DM123" s="41"/>
      <c r="DN123" s="42"/>
      <c r="DO123" s="43"/>
      <c r="DP123" s="41"/>
      <c r="DQ123" s="40"/>
      <c r="DR123" s="41"/>
      <c r="DS123" s="40"/>
      <c r="DT123" s="41"/>
      <c r="DU123" s="40"/>
      <c r="DV123" s="41"/>
      <c r="DW123" s="42"/>
      <c r="DX123" s="43">
        <f t="shared" si="61"/>
        <v>0</v>
      </c>
      <c r="DY123" s="41"/>
      <c r="DZ123" s="40"/>
      <c r="EA123" s="41"/>
      <c r="EB123" s="40"/>
      <c r="EC123" s="41"/>
      <c r="ED123" s="40"/>
      <c r="EE123" s="41"/>
      <c r="EF123" s="42"/>
      <c r="EG123" s="43"/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50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2"/>
      <c r="FH123" s="132"/>
      <c r="FI123" s="39"/>
      <c r="FJ123" s="42"/>
      <c r="FK123" s="43">
        <f t="shared" si="60"/>
        <v>0</v>
      </c>
      <c r="FL123" s="41"/>
      <c r="FM123" s="42"/>
      <c r="FN123" s="43"/>
      <c r="FO123" s="41"/>
      <c r="FP123" s="42"/>
      <c r="FQ123" s="43">
        <f t="shared" si="56"/>
        <v>0</v>
      </c>
      <c r="FR123" s="41"/>
      <c r="FS123" s="42"/>
      <c r="FT123" s="43">
        <f t="shared" si="57"/>
        <v>0</v>
      </c>
      <c r="FU123" s="41"/>
      <c r="FV123" s="42"/>
      <c r="FW123" s="43">
        <f t="shared" si="62"/>
        <v>0</v>
      </c>
      <c r="FX123" s="41"/>
      <c r="FY123" s="40"/>
      <c r="FZ123" s="41"/>
      <c r="GA123" s="42"/>
      <c r="GB123" s="43"/>
      <c r="GC123" s="41"/>
      <c r="GD123" s="42"/>
    </row>
    <row r="124" spans="1:186" s="1" customFormat="1" ht="15" hidden="1" customHeight="1" x14ac:dyDescent="0.3">
      <c r="A124" s="2"/>
      <c r="B124" s="14">
        <v>6115</v>
      </c>
      <c r="C124" s="5" t="s">
        <v>52</v>
      </c>
      <c r="D124" s="15">
        <v>2007</v>
      </c>
      <c r="E124" s="16">
        <f t="shared" si="51"/>
        <v>0</v>
      </c>
      <c r="F124" s="37"/>
      <c r="G124" s="37"/>
      <c r="H124" s="37"/>
      <c r="I124" s="37"/>
      <c r="J124" s="38"/>
      <c r="K124" s="39"/>
      <c r="L124" s="40"/>
      <c r="M124" s="41"/>
      <c r="N124" s="42"/>
      <c r="O124" s="38">
        <f t="shared" si="52"/>
        <v>0</v>
      </c>
      <c r="P124" s="39"/>
      <c r="Q124" s="42"/>
      <c r="R124" s="43">
        <f t="shared" si="59"/>
        <v>0</v>
      </c>
      <c r="S124" s="44"/>
      <c r="T124" s="45"/>
      <c r="U124" s="44"/>
      <c r="V124" s="45"/>
      <c r="W124" s="44"/>
      <c r="X124" s="45"/>
      <c r="Y124" s="135"/>
      <c r="Z124" s="45"/>
      <c r="AA124" s="44"/>
      <c r="AB124" s="78"/>
      <c r="AC124" s="82">
        <f t="shared" si="53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 t="shared" si="58"/>
        <v>0</v>
      </c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>
        <f t="shared" si="49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 t="shared" ref="BQ124:BQ155" si="63">BS124+BU124+BW124+BY124</f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 t="shared" si="54"/>
        <v>0</v>
      </c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43"/>
      <c r="CU124" s="41"/>
      <c r="CV124" s="40"/>
      <c r="CW124" s="40"/>
      <c r="CX124" s="40"/>
      <c r="CY124" s="40"/>
      <c r="CZ124" s="40"/>
      <c r="DA124" s="41"/>
      <c r="DB124" s="42"/>
      <c r="DC124" s="43"/>
      <c r="DD124" s="41"/>
      <c r="DE124" s="40"/>
      <c r="DF124" s="40"/>
      <c r="DG124" s="40"/>
      <c r="DH124" s="40"/>
      <c r="DI124" s="40"/>
      <c r="DJ124" s="41"/>
      <c r="DK124" s="42"/>
      <c r="DL124" s="43">
        <f t="shared" si="55"/>
        <v>0</v>
      </c>
      <c r="DM124" s="41"/>
      <c r="DN124" s="42"/>
      <c r="DO124" s="43"/>
      <c r="DP124" s="41"/>
      <c r="DQ124" s="40"/>
      <c r="DR124" s="41"/>
      <c r="DS124" s="40"/>
      <c r="DT124" s="41"/>
      <c r="DU124" s="40"/>
      <c r="DV124" s="41"/>
      <c r="DW124" s="42"/>
      <c r="DX124" s="43">
        <f t="shared" si="61"/>
        <v>0</v>
      </c>
      <c r="DY124" s="41"/>
      <c r="DZ124" s="40"/>
      <c r="EA124" s="41"/>
      <c r="EB124" s="40"/>
      <c r="EC124" s="41"/>
      <c r="ED124" s="40"/>
      <c r="EE124" s="41"/>
      <c r="EF124" s="42"/>
      <c r="EG124" s="43"/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50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2"/>
      <c r="FH124" s="132"/>
      <c r="FI124" s="39"/>
      <c r="FJ124" s="42"/>
      <c r="FK124" s="43">
        <f t="shared" si="60"/>
        <v>0</v>
      </c>
      <c r="FL124" s="41"/>
      <c r="FM124" s="42"/>
      <c r="FN124" s="43"/>
      <c r="FO124" s="41"/>
      <c r="FP124" s="42"/>
      <c r="FQ124" s="43">
        <f t="shared" si="56"/>
        <v>0</v>
      </c>
      <c r="FR124" s="41"/>
      <c r="FS124" s="42"/>
      <c r="FT124" s="43">
        <f t="shared" si="57"/>
        <v>0</v>
      </c>
      <c r="FU124" s="41"/>
      <c r="FV124" s="42"/>
      <c r="FW124" s="43">
        <f t="shared" si="62"/>
        <v>0</v>
      </c>
      <c r="FX124" s="41"/>
      <c r="FY124" s="40"/>
      <c r="FZ124" s="41"/>
      <c r="GA124" s="42"/>
      <c r="GB124" s="43"/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293</v>
      </c>
      <c r="D125" s="15">
        <v>2011</v>
      </c>
      <c r="E125" s="16">
        <f t="shared" si="51"/>
        <v>0</v>
      </c>
      <c r="F125" s="37" t="s">
        <v>156</v>
      </c>
      <c r="G125" s="37"/>
      <c r="H125" s="37" t="s">
        <v>200</v>
      </c>
      <c r="I125" s="37"/>
      <c r="J125" s="38"/>
      <c r="K125" s="39"/>
      <c r="L125" s="40"/>
      <c r="M125" s="41"/>
      <c r="N125" s="42"/>
      <c r="O125" s="38">
        <f t="shared" si="52"/>
        <v>0</v>
      </c>
      <c r="P125" s="39"/>
      <c r="Q125" s="42"/>
      <c r="R125" s="43">
        <f t="shared" si="59"/>
        <v>0</v>
      </c>
      <c r="S125" s="44"/>
      <c r="T125" s="45"/>
      <c r="U125" s="44"/>
      <c r="V125" s="45"/>
      <c r="W125" s="44"/>
      <c r="X125" s="45"/>
      <c r="Y125" s="120"/>
      <c r="Z125" s="45"/>
      <c r="AA125" s="44"/>
      <c r="AB125" s="78"/>
      <c r="AC125" s="82">
        <f t="shared" si="53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 t="shared" si="58"/>
        <v>0</v>
      </c>
      <c r="AO125" s="41"/>
      <c r="AP125" s="40"/>
      <c r="AQ125" s="41"/>
      <c r="AR125" s="40"/>
      <c r="AS125" s="41"/>
      <c r="AT125" s="40"/>
      <c r="AU125" s="41"/>
      <c r="AV125" s="42"/>
      <c r="AW125" s="43"/>
      <c r="AX125" s="41"/>
      <c r="AY125" s="40"/>
      <c r="AZ125" s="41"/>
      <c r="BA125" s="40"/>
      <c r="BB125" s="41"/>
      <c r="BC125" s="40"/>
      <c r="BD125" s="41"/>
      <c r="BE125" s="42"/>
      <c r="BF125" s="43">
        <f t="shared" si="49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 t="shared" si="63"/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 t="shared" si="54"/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/>
      <c r="CL125" s="41"/>
      <c r="CM125" s="40"/>
      <c r="CN125" s="41"/>
      <c r="CO125" s="40"/>
      <c r="CP125" s="41"/>
      <c r="CQ125" s="40"/>
      <c r="CR125" s="41"/>
      <c r="CS125" s="42"/>
      <c r="CT125" s="43"/>
      <c r="CU125" s="41"/>
      <c r="CV125" s="40"/>
      <c r="CW125" s="41"/>
      <c r="CX125" s="40"/>
      <c r="CY125" s="40"/>
      <c r="CZ125" s="40"/>
      <c r="DA125" s="35"/>
      <c r="DB125" s="89"/>
      <c r="DC125" s="43"/>
      <c r="DD125" s="41"/>
      <c r="DE125" s="40"/>
      <c r="DF125" s="41"/>
      <c r="DG125" s="40"/>
      <c r="DH125" s="41"/>
      <c r="DI125" s="40"/>
      <c r="DJ125" s="41"/>
      <c r="DK125" s="53"/>
      <c r="DL125" s="43">
        <f t="shared" si="55"/>
        <v>0</v>
      </c>
      <c r="DM125" s="41"/>
      <c r="DN125" s="53"/>
      <c r="DO125" s="43"/>
      <c r="DP125" s="41"/>
      <c r="DQ125" s="40"/>
      <c r="DR125" s="41"/>
      <c r="DS125" s="40"/>
      <c r="DT125" s="40"/>
      <c r="DU125" s="40"/>
      <c r="DV125" s="41"/>
      <c r="DW125" s="53"/>
      <c r="DX125" s="43">
        <f t="shared" si="61"/>
        <v>0</v>
      </c>
      <c r="DY125" s="41"/>
      <c r="DZ125" s="40"/>
      <c r="EA125" s="41"/>
      <c r="EB125" s="40"/>
      <c r="EC125" s="41"/>
      <c r="ED125" s="40"/>
      <c r="EE125" s="41"/>
      <c r="EF125" s="53"/>
      <c r="EG125" s="43"/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50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60"/>
        <v>0</v>
      </c>
      <c r="FL125" s="41"/>
      <c r="FM125" s="53"/>
      <c r="FN125" s="43"/>
      <c r="FO125" s="41"/>
      <c r="FP125" s="53"/>
      <c r="FQ125" s="43">
        <f t="shared" si="56"/>
        <v>0</v>
      </c>
      <c r="FR125" s="41"/>
      <c r="FS125" s="53"/>
      <c r="FT125" s="43">
        <f t="shared" si="57"/>
        <v>0</v>
      </c>
      <c r="FU125" s="41"/>
      <c r="FV125" s="53"/>
      <c r="FW125" s="43">
        <f t="shared" si="62"/>
        <v>0</v>
      </c>
      <c r="FX125" s="41"/>
      <c r="FY125" s="40"/>
      <c r="FZ125" s="41"/>
      <c r="GA125" s="53"/>
      <c r="GB125" s="43"/>
      <c r="GC125" s="41"/>
      <c r="GD125" s="53"/>
    </row>
    <row r="126" spans="1:186" s="1" customFormat="1" ht="15" hidden="1" customHeight="1" x14ac:dyDescent="0.3">
      <c r="A126" s="2"/>
      <c r="B126" s="14">
        <v>2709</v>
      </c>
      <c r="C126" s="5" t="s">
        <v>26</v>
      </c>
      <c r="D126" s="15">
        <v>2001</v>
      </c>
      <c r="E126" s="16">
        <f t="shared" si="51"/>
        <v>0</v>
      </c>
      <c r="F126" s="37"/>
      <c r="G126" s="37"/>
      <c r="H126" s="37"/>
      <c r="I126" s="37"/>
      <c r="J126" s="38"/>
      <c r="K126" s="39"/>
      <c r="L126" s="40"/>
      <c r="M126" s="41"/>
      <c r="N126" s="42"/>
      <c r="O126" s="38">
        <f t="shared" si="52"/>
        <v>0</v>
      </c>
      <c r="P126" s="39"/>
      <c r="Q126" s="42"/>
      <c r="R126" s="43">
        <f t="shared" si="59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 t="shared" si="53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 t="shared" si="58"/>
        <v>0</v>
      </c>
      <c r="AO126" s="41"/>
      <c r="AP126" s="40"/>
      <c r="AQ126" s="41"/>
      <c r="AR126" s="40"/>
      <c r="AS126" s="41"/>
      <c r="AT126" s="40"/>
      <c r="AU126" s="41"/>
      <c r="AV126" s="42"/>
      <c r="AW126" s="43"/>
      <c r="AX126" s="41"/>
      <c r="AY126" s="40"/>
      <c r="AZ126" s="41"/>
      <c r="BA126" s="40"/>
      <c r="BB126" s="41"/>
      <c r="BC126" s="40"/>
      <c r="BD126" s="41"/>
      <c r="BE126" s="42"/>
      <c r="BF126" s="43">
        <f t="shared" si="49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 t="shared" si="63"/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 t="shared" si="54"/>
        <v>0</v>
      </c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/>
      <c r="CL126" s="41"/>
      <c r="CM126" s="40"/>
      <c r="CN126" s="41"/>
      <c r="CO126" s="40"/>
      <c r="CP126" s="41"/>
      <c r="CQ126" s="40"/>
      <c r="CR126" s="41"/>
      <c r="CS126" s="42"/>
      <c r="CT126" s="43"/>
      <c r="CU126" s="41"/>
      <c r="CV126" s="40"/>
      <c r="CW126" s="40"/>
      <c r="CX126" s="40"/>
      <c r="CY126" s="40"/>
      <c r="CZ126" s="40"/>
      <c r="DA126" s="41"/>
      <c r="DB126" s="42"/>
      <c r="DC126" s="43"/>
      <c r="DD126" s="41"/>
      <c r="DE126" s="40"/>
      <c r="DF126" s="40"/>
      <c r="DG126" s="40"/>
      <c r="DH126" s="40"/>
      <c r="DI126" s="40"/>
      <c r="DJ126" s="41"/>
      <c r="DK126" s="42"/>
      <c r="DL126" s="43">
        <f t="shared" si="55"/>
        <v>0</v>
      </c>
      <c r="DM126" s="41"/>
      <c r="DN126" s="42"/>
      <c r="DO126" s="43"/>
      <c r="DP126" s="41"/>
      <c r="DQ126" s="40"/>
      <c r="DR126" s="40"/>
      <c r="DS126" s="40"/>
      <c r="DT126" s="40"/>
      <c r="DU126" s="40"/>
      <c r="DV126" s="41"/>
      <c r="DW126" s="42"/>
      <c r="DX126" s="43">
        <f t="shared" si="61"/>
        <v>0</v>
      </c>
      <c r="DY126" s="41"/>
      <c r="DZ126" s="40"/>
      <c r="EA126" s="40"/>
      <c r="EB126" s="40"/>
      <c r="EC126" s="40"/>
      <c r="ED126" s="40"/>
      <c r="EE126" s="41"/>
      <c r="EF126" s="42"/>
      <c r="EG126" s="43"/>
      <c r="EH126" s="41"/>
      <c r="EI126" s="40"/>
      <c r="EJ126" s="40"/>
      <c r="EK126" s="40"/>
      <c r="EL126" s="40"/>
      <c r="EM126" s="40"/>
      <c r="EN126" s="41"/>
      <c r="EO126" s="40"/>
      <c r="EP126" s="41"/>
      <c r="EQ126" s="40"/>
      <c r="ER126" s="41"/>
      <c r="ES126" s="42"/>
      <c r="ET126" s="43">
        <f t="shared" si="50"/>
        <v>0</v>
      </c>
      <c r="EU126" s="41"/>
      <c r="EV126" s="40"/>
      <c r="EW126" s="41"/>
      <c r="EX126" s="40"/>
      <c r="EY126" s="41"/>
      <c r="EZ126" s="40"/>
      <c r="FA126" s="40"/>
      <c r="FB126" s="40"/>
      <c r="FC126" s="41"/>
      <c r="FD126" s="40"/>
      <c r="FE126" s="41"/>
      <c r="FF126" s="40"/>
      <c r="FG126" s="132"/>
      <c r="FH126" s="132"/>
      <c r="FI126" s="39"/>
      <c r="FJ126" s="42"/>
      <c r="FK126" s="43">
        <f t="shared" si="60"/>
        <v>0</v>
      </c>
      <c r="FL126" s="41"/>
      <c r="FM126" s="42"/>
      <c r="FN126" s="43"/>
      <c r="FO126" s="41"/>
      <c r="FP126" s="42"/>
      <c r="FQ126" s="43">
        <f t="shared" si="56"/>
        <v>0</v>
      </c>
      <c r="FR126" s="41"/>
      <c r="FS126" s="42"/>
      <c r="FT126" s="43">
        <f t="shared" si="57"/>
        <v>0</v>
      </c>
      <c r="FU126" s="41"/>
      <c r="FV126" s="42"/>
      <c r="FW126" s="43">
        <f t="shared" si="62"/>
        <v>0</v>
      </c>
      <c r="FX126" s="41"/>
      <c r="FY126" s="40"/>
      <c r="FZ126" s="41"/>
      <c r="GA126" s="42"/>
      <c r="GB126" s="43"/>
      <c r="GC126" s="41"/>
      <c r="GD126" s="42"/>
    </row>
    <row r="127" spans="1:186" s="1" customFormat="1" ht="15" hidden="1" customHeight="1" x14ac:dyDescent="0.3">
      <c r="A127" s="2"/>
      <c r="B127" s="14">
        <v>4506</v>
      </c>
      <c r="C127" s="5" t="s">
        <v>104</v>
      </c>
      <c r="D127" s="15">
        <v>2004</v>
      </c>
      <c r="E127" s="16">
        <f t="shared" si="51"/>
        <v>0</v>
      </c>
      <c r="F127" s="37"/>
      <c r="G127" s="37"/>
      <c r="H127" s="37"/>
      <c r="I127" s="37"/>
      <c r="J127" s="38"/>
      <c r="K127" s="39"/>
      <c r="L127" s="40"/>
      <c r="M127" s="41"/>
      <c r="N127" s="42"/>
      <c r="O127" s="38">
        <f t="shared" si="52"/>
        <v>0</v>
      </c>
      <c r="P127" s="39"/>
      <c r="Q127" s="42"/>
      <c r="R127" s="43">
        <f t="shared" si="59"/>
        <v>0</v>
      </c>
      <c r="S127" s="125"/>
      <c r="T127" s="45"/>
      <c r="U127" s="125"/>
      <c r="V127" s="45"/>
      <c r="W127" s="125"/>
      <c r="X127" s="45"/>
      <c r="Y127" s="125"/>
      <c r="Z127" s="45"/>
      <c r="AA127" s="125"/>
      <c r="AB127" s="78"/>
      <c r="AC127" s="82">
        <f t="shared" si="53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>
        <f t="shared" si="58"/>
        <v>0</v>
      </c>
      <c r="AO127" s="41"/>
      <c r="AP127" s="40"/>
      <c r="AQ127" s="41"/>
      <c r="AR127" s="40"/>
      <c r="AS127" s="41"/>
      <c r="AT127" s="40"/>
      <c r="AU127" s="41"/>
      <c r="AV127" s="42"/>
      <c r="AW127" s="43"/>
      <c r="AX127" s="41"/>
      <c r="AY127" s="40"/>
      <c r="AZ127" s="41"/>
      <c r="BA127" s="40"/>
      <c r="BB127" s="41"/>
      <c r="BC127" s="40"/>
      <c r="BD127" s="41"/>
      <c r="BE127" s="42"/>
      <c r="BF127" s="43">
        <f t="shared" si="49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>
        <f t="shared" si="63"/>
        <v>0</v>
      </c>
      <c r="BR127" s="41"/>
      <c r="BS127" s="40"/>
      <c r="BT127" s="41"/>
      <c r="BU127" s="40"/>
      <c r="BV127" s="41"/>
      <c r="BW127" s="40"/>
      <c r="BX127" s="41"/>
      <c r="BY127" s="42"/>
      <c r="BZ127" s="43">
        <f t="shared" si="54"/>
        <v>0</v>
      </c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/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0"/>
      <c r="DG127" s="40"/>
      <c r="DH127" s="40"/>
      <c r="DI127" s="40"/>
      <c r="DJ127" s="41"/>
      <c r="DK127" s="42"/>
      <c r="DL127" s="43">
        <f t="shared" si="55"/>
        <v>0</v>
      </c>
      <c r="DM127" s="41"/>
      <c r="DN127" s="42"/>
      <c r="DO127" s="43"/>
      <c r="DP127" s="41"/>
      <c r="DQ127" s="40"/>
      <c r="DR127" s="40"/>
      <c r="DS127" s="40"/>
      <c r="DT127" s="40"/>
      <c r="DU127" s="40"/>
      <c r="DV127" s="41"/>
      <c r="DW127" s="42"/>
      <c r="DX127" s="43">
        <f t="shared" si="61"/>
        <v>0</v>
      </c>
      <c r="DY127" s="41"/>
      <c r="DZ127" s="40"/>
      <c r="EA127" s="41"/>
      <c r="EB127" s="40"/>
      <c r="EC127" s="41"/>
      <c r="ED127" s="40"/>
      <c r="EE127" s="41"/>
      <c r="EF127" s="42"/>
      <c r="EG127" s="43"/>
      <c r="EH127" s="41"/>
      <c r="EI127" s="40"/>
      <c r="EJ127" s="41"/>
      <c r="EK127" s="40"/>
      <c r="EL127" s="41"/>
      <c r="EM127" s="40"/>
      <c r="EN127" s="41"/>
      <c r="EO127" s="40"/>
      <c r="EP127" s="41"/>
      <c r="EQ127" s="40"/>
      <c r="ER127" s="41"/>
      <c r="ES127" s="42"/>
      <c r="ET127" s="43">
        <f t="shared" si="50"/>
        <v>0</v>
      </c>
      <c r="EU127" s="41"/>
      <c r="EV127" s="40"/>
      <c r="EW127" s="41"/>
      <c r="EX127" s="40"/>
      <c r="EY127" s="41"/>
      <c r="EZ127" s="40"/>
      <c r="FA127" s="41"/>
      <c r="FB127" s="40"/>
      <c r="FC127" s="41"/>
      <c r="FD127" s="40"/>
      <c r="FE127" s="41"/>
      <c r="FF127" s="40"/>
      <c r="FG127" s="132"/>
      <c r="FH127" s="132"/>
      <c r="FI127" s="39"/>
      <c r="FJ127" s="42"/>
      <c r="FK127" s="43">
        <f t="shared" si="60"/>
        <v>0</v>
      </c>
      <c r="FL127" s="41"/>
      <c r="FM127" s="42"/>
      <c r="FN127" s="43"/>
      <c r="FO127" s="41"/>
      <c r="FP127" s="42"/>
      <c r="FQ127" s="43">
        <f t="shared" si="56"/>
        <v>0</v>
      </c>
      <c r="FR127" s="41"/>
      <c r="FS127" s="42"/>
      <c r="FT127" s="43">
        <f t="shared" si="57"/>
        <v>0</v>
      </c>
      <c r="FU127" s="41"/>
      <c r="FV127" s="42"/>
      <c r="FW127" s="43">
        <f t="shared" si="62"/>
        <v>0</v>
      </c>
      <c r="FX127" s="41"/>
      <c r="FY127" s="40"/>
      <c r="FZ127" s="41"/>
      <c r="GA127" s="42"/>
      <c r="GB127" s="43"/>
      <c r="GC127" s="41"/>
      <c r="GD127" s="53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51"/>
        <v>0</v>
      </c>
      <c r="F128" s="37"/>
      <c r="G128" s="37"/>
      <c r="H128" s="37"/>
      <c r="I128" s="37"/>
      <c r="J128" s="38"/>
      <c r="K128" s="39"/>
      <c r="L128" s="40"/>
      <c r="M128" s="41"/>
      <c r="N128" s="42"/>
      <c r="O128" s="38">
        <f t="shared" si="52"/>
        <v>0</v>
      </c>
      <c r="P128" s="39"/>
      <c r="Q128" s="42"/>
      <c r="R128" s="43">
        <f t="shared" si="59"/>
        <v>0</v>
      </c>
      <c r="S128" s="44"/>
      <c r="T128" s="45"/>
      <c r="U128" s="44"/>
      <c r="V128" s="45"/>
      <c r="W128" s="44"/>
      <c r="X128" s="45"/>
      <c r="Y128" s="135"/>
      <c r="Z128" s="45"/>
      <c r="AA128" s="44"/>
      <c r="AB128" s="78"/>
      <c r="AC128" s="82">
        <f t="shared" si="53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 t="shared" si="58"/>
        <v>0</v>
      </c>
      <c r="AO128" s="41"/>
      <c r="AP128" s="40"/>
      <c r="AQ128" s="41"/>
      <c r="AR128" s="40"/>
      <c r="AS128" s="41"/>
      <c r="AT128" s="40"/>
      <c r="AU128" s="41"/>
      <c r="AV128" s="42"/>
      <c r="AW128" s="43"/>
      <c r="AX128" s="41"/>
      <c r="AY128" s="40"/>
      <c r="AZ128" s="41"/>
      <c r="BA128" s="40"/>
      <c r="BB128" s="41"/>
      <c r="BC128" s="40"/>
      <c r="BD128" s="41"/>
      <c r="BE128" s="42"/>
      <c r="BF128" s="43">
        <f t="shared" si="49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 t="shared" si="63"/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 t="shared" si="54"/>
        <v>0</v>
      </c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/>
      <c r="CL128" s="41"/>
      <c r="CM128" s="40"/>
      <c r="CN128" s="41"/>
      <c r="CO128" s="40"/>
      <c r="CP128" s="41"/>
      <c r="CQ128" s="40"/>
      <c r="CR128" s="41"/>
      <c r="CS128" s="42"/>
      <c r="CT128" s="43"/>
      <c r="CU128" s="41"/>
      <c r="CV128" s="40"/>
      <c r="CW128" s="41"/>
      <c r="CX128" s="40"/>
      <c r="CY128" s="40"/>
      <c r="CZ128" s="40"/>
      <c r="DA128" s="41"/>
      <c r="DB128" s="42"/>
      <c r="DC128" s="43"/>
      <c r="DD128" s="41"/>
      <c r="DE128" s="40"/>
      <c r="DF128" s="41"/>
      <c r="DG128" s="40"/>
      <c r="DH128" s="41"/>
      <c r="DI128" s="40"/>
      <c r="DJ128" s="41"/>
      <c r="DK128" s="42"/>
      <c r="DL128" s="43">
        <f t="shared" si="55"/>
        <v>0</v>
      </c>
      <c r="DM128" s="41"/>
      <c r="DN128" s="42"/>
      <c r="DO128" s="43"/>
      <c r="DP128" s="41"/>
      <c r="DQ128" s="40"/>
      <c r="DR128" s="41"/>
      <c r="DS128" s="40"/>
      <c r="DT128" s="40"/>
      <c r="DU128" s="40"/>
      <c r="DV128" s="41"/>
      <c r="DW128" s="42"/>
      <c r="DX128" s="43">
        <f t="shared" si="61"/>
        <v>0</v>
      </c>
      <c r="DY128" s="41"/>
      <c r="DZ128" s="40"/>
      <c r="EA128" s="41"/>
      <c r="EB128" s="40"/>
      <c r="EC128" s="41"/>
      <c r="ED128" s="40"/>
      <c r="EE128" s="41"/>
      <c r="EF128" s="42"/>
      <c r="EG128" s="43"/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si="50"/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2"/>
      <c r="FH128" s="132"/>
      <c r="FI128" s="39"/>
      <c r="FJ128" s="42"/>
      <c r="FK128" s="43">
        <f t="shared" si="60"/>
        <v>0</v>
      </c>
      <c r="FL128" s="41"/>
      <c r="FM128" s="42"/>
      <c r="FN128" s="43"/>
      <c r="FO128" s="41"/>
      <c r="FP128" s="42"/>
      <c r="FQ128" s="43">
        <f t="shared" si="56"/>
        <v>0</v>
      </c>
      <c r="FR128" s="41"/>
      <c r="FS128" s="42"/>
      <c r="FT128" s="43">
        <f t="shared" si="57"/>
        <v>0</v>
      </c>
      <c r="FU128" s="41"/>
      <c r="FV128" s="42"/>
      <c r="FW128" s="43">
        <f t="shared" si="62"/>
        <v>0</v>
      </c>
      <c r="FX128" s="41"/>
      <c r="FY128" s="40"/>
      <c r="FZ128" s="41"/>
      <c r="GA128" s="42"/>
      <c r="GB128" s="43"/>
      <c r="GC128" s="41"/>
      <c r="GD128" s="42"/>
    </row>
    <row r="129" spans="1:186" s="1" customFormat="1" ht="15" hidden="1" customHeight="1" x14ac:dyDescent="0.3">
      <c r="A129" s="2"/>
      <c r="B129" s="14">
        <v>6551</v>
      </c>
      <c r="C129" s="5" t="s">
        <v>67</v>
      </c>
      <c r="D129" s="15">
        <v>2008</v>
      </c>
      <c r="E129" s="16">
        <f t="shared" si="51"/>
        <v>0</v>
      </c>
      <c r="F129" s="37"/>
      <c r="G129" s="37"/>
      <c r="H129" s="37"/>
      <c r="I129" s="37"/>
      <c r="J129" s="38"/>
      <c r="K129" s="39"/>
      <c r="L129" s="40"/>
      <c r="M129" s="41"/>
      <c r="N129" s="42"/>
      <c r="O129" s="38">
        <f t="shared" si="52"/>
        <v>0</v>
      </c>
      <c r="P129" s="39"/>
      <c r="Q129" s="42"/>
      <c r="R129" s="43">
        <f t="shared" si="59"/>
        <v>0</v>
      </c>
      <c r="S129" s="44"/>
      <c r="T129" s="45"/>
      <c r="U129" s="44"/>
      <c r="V129" s="45"/>
      <c r="W129" s="44"/>
      <c r="X129" s="45"/>
      <c r="Y129" s="135"/>
      <c r="Z129" s="45"/>
      <c r="AA129" s="44"/>
      <c r="AB129" s="78"/>
      <c r="AC129" s="82">
        <f t="shared" si="53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>
        <f t="shared" si="58"/>
        <v>0</v>
      </c>
      <c r="AO129" s="41"/>
      <c r="AP129" s="40"/>
      <c r="AQ129" s="41"/>
      <c r="AR129" s="40"/>
      <c r="AS129" s="41"/>
      <c r="AT129" s="40"/>
      <c r="AU129" s="41"/>
      <c r="AV129" s="42"/>
      <c r="AW129" s="43"/>
      <c r="AX129" s="41"/>
      <c r="AY129" s="40"/>
      <c r="AZ129" s="41"/>
      <c r="BA129" s="40"/>
      <c r="BB129" s="41"/>
      <c r="BC129" s="40"/>
      <c r="BD129" s="41"/>
      <c r="BE129" s="42"/>
      <c r="BF129" s="43">
        <f t="shared" si="49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>
        <f t="shared" si="63"/>
        <v>0</v>
      </c>
      <c r="BR129" s="41"/>
      <c r="BS129" s="40"/>
      <c r="BT129" s="41"/>
      <c r="BU129" s="40"/>
      <c r="BV129" s="41"/>
      <c r="BW129" s="40"/>
      <c r="BX129" s="41"/>
      <c r="BY129" s="42"/>
      <c r="BZ129" s="43">
        <f t="shared" si="54"/>
        <v>0</v>
      </c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/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0"/>
      <c r="DG129" s="40"/>
      <c r="DH129" s="40"/>
      <c r="DI129" s="40"/>
      <c r="DJ129" s="41"/>
      <c r="DK129" s="42"/>
      <c r="DL129" s="43">
        <f t="shared" si="55"/>
        <v>0</v>
      </c>
      <c r="DM129" s="41"/>
      <c r="DN129" s="42"/>
      <c r="DO129" s="43"/>
      <c r="DP129" s="41"/>
      <c r="DQ129" s="40"/>
      <c r="DR129" s="41"/>
      <c r="DS129" s="40"/>
      <c r="DT129" s="41"/>
      <c r="DU129" s="40"/>
      <c r="DV129" s="41"/>
      <c r="DW129" s="42"/>
      <c r="DX129" s="43">
        <f t="shared" si="61"/>
        <v>0</v>
      </c>
      <c r="DY129" s="41"/>
      <c r="DZ129" s="40"/>
      <c r="EA129" s="41"/>
      <c r="EB129" s="40"/>
      <c r="EC129" s="41"/>
      <c r="ED129" s="40"/>
      <c r="EE129" s="41"/>
      <c r="EF129" s="42"/>
      <c r="EG129" s="43"/>
      <c r="EH129" s="41"/>
      <c r="EI129" s="40"/>
      <c r="EJ129" s="41"/>
      <c r="EK129" s="40"/>
      <c r="EL129" s="41"/>
      <c r="EM129" s="40"/>
      <c r="EN129" s="41"/>
      <c r="EO129" s="40"/>
      <c r="EP129" s="41"/>
      <c r="EQ129" s="40"/>
      <c r="ER129" s="41"/>
      <c r="ES129" s="42"/>
      <c r="ET129" s="43">
        <f t="shared" si="50"/>
        <v>0</v>
      </c>
      <c r="EU129" s="41"/>
      <c r="EV129" s="40"/>
      <c r="EW129" s="41"/>
      <c r="EX129" s="40"/>
      <c r="EY129" s="41"/>
      <c r="EZ129" s="40"/>
      <c r="FA129" s="41"/>
      <c r="FB129" s="40"/>
      <c r="FC129" s="41"/>
      <c r="FD129" s="40"/>
      <c r="FE129" s="41"/>
      <c r="FF129" s="40"/>
      <c r="FG129" s="132"/>
      <c r="FH129" s="132"/>
      <c r="FI129" s="39"/>
      <c r="FJ129" s="42"/>
      <c r="FK129" s="43">
        <f t="shared" si="60"/>
        <v>0</v>
      </c>
      <c r="FL129" s="41"/>
      <c r="FM129" s="42"/>
      <c r="FN129" s="43"/>
      <c r="FO129" s="41"/>
      <c r="FP129" s="42"/>
      <c r="FQ129" s="43">
        <f t="shared" si="56"/>
        <v>0</v>
      </c>
      <c r="FR129" s="41"/>
      <c r="FS129" s="42"/>
      <c r="FT129" s="43">
        <f t="shared" si="57"/>
        <v>0</v>
      </c>
      <c r="FU129" s="41"/>
      <c r="FV129" s="42"/>
      <c r="FW129" s="43">
        <f t="shared" si="62"/>
        <v>0</v>
      </c>
      <c r="FX129" s="41"/>
      <c r="FY129" s="40"/>
      <c r="FZ129" s="41"/>
      <c r="GA129" s="42"/>
      <c r="GB129" s="43"/>
      <c r="GC129" s="41"/>
      <c r="GD129" s="42"/>
    </row>
    <row r="130" spans="1:186" s="1" customFormat="1" ht="15" hidden="1" customHeight="1" x14ac:dyDescent="0.3">
      <c r="A130" s="2"/>
      <c r="B130" s="14">
        <v>7109</v>
      </c>
      <c r="C130" s="5" t="s">
        <v>74</v>
      </c>
      <c r="D130" s="15">
        <v>2009</v>
      </c>
      <c r="E130" s="16">
        <f t="shared" si="51"/>
        <v>0</v>
      </c>
      <c r="F130" s="37"/>
      <c r="G130" s="37"/>
      <c r="H130" s="37"/>
      <c r="I130" s="37"/>
      <c r="J130" s="38"/>
      <c r="K130" s="39"/>
      <c r="L130" s="40"/>
      <c r="M130" s="41"/>
      <c r="N130" s="42"/>
      <c r="O130" s="38">
        <f t="shared" si="52"/>
        <v>0</v>
      </c>
      <c r="P130" s="39"/>
      <c r="Q130" s="42"/>
      <c r="R130" s="43">
        <f t="shared" si="59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53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>
        <f t="shared" si="58"/>
        <v>0</v>
      </c>
      <c r="AO130" s="41"/>
      <c r="AP130" s="40"/>
      <c r="AQ130" s="41"/>
      <c r="AR130" s="40"/>
      <c r="AS130" s="41"/>
      <c r="AT130" s="40"/>
      <c r="AU130" s="41"/>
      <c r="AV130" s="42"/>
      <c r="AW130" s="43"/>
      <c r="AX130" s="41"/>
      <c r="AY130" s="40"/>
      <c r="AZ130" s="41"/>
      <c r="BA130" s="40"/>
      <c r="BB130" s="41"/>
      <c r="BC130" s="40"/>
      <c r="BD130" s="41"/>
      <c r="BE130" s="42"/>
      <c r="BF130" s="43">
        <f t="shared" ref="BF130:BF166" si="64">BH130+BJ130+BL130+BN130+BP130</f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>
        <f t="shared" si="63"/>
        <v>0</v>
      </c>
      <c r="BR130" s="41"/>
      <c r="BS130" s="40"/>
      <c r="BT130" s="41"/>
      <c r="BU130" s="40"/>
      <c r="BV130" s="41"/>
      <c r="BW130" s="40"/>
      <c r="BX130" s="41"/>
      <c r="BY130" s="42"/>
      <c r="BZ130" s="43">
        <f t="shared" si="54"/>
        <v>0</v>
      </c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/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41"/>
      <c r="DE130" s="40"/>
      <c r="DF130" s="41"/>
      <c r="DG130" s="40"/>
      <c r="DH130" s="41"/>
      <c r="DI130" s="40"/>
      <c r="DJ130" s="41"/>
      <c r="DK130" s="42"/>
      <c r="DL130" s="43">
        <f t="shared" si="55"/>
        <v>0</v>
      </c>
      <c r="DM130" s="41"/>
      <c r="DN130" s="42"/>
      <c r="DO130" s="43"/>
      <c r="DP130" s="41"/>
      <c r="DQ130" s="40"/>
      <c r="DR130" s="41"/>
      <c r="DS130" s="40"/>
      <c r="DT130" s="41"/>
      <c r="DU130" s="40"/>
      <c r="DV130" s="41"/>
      <c r="DW130" s="42"/>
      <c r="DX130" s="43">
        <f t="shared" si="61"/>
        <v>0</v>
      </c>
      <c r="DY130" s="41"/>
      <c r="DZ130" s="40"/>
      <c r="EA130" s="41"/>
      <c r="EB130" s="40"/>
      <c r="EC130" s="41"/>
      <c r="ED130" s="40"/>
      <c r="EE130" s="41"/>
      <c r="EF130" s="42"/>
      <c r="EG130" s="43"/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43">
        <f t="shared" ref="ET130:ET166" si="65">EV130+EX130+EZ130+FB130+FD130+FF130+FH130+FJ130</f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2"/>
      <c r="FH130" s="132"/>
      <c r="FI130" s="39"/>
      <c r="FJ130" s="42"/>
      <c r="FK130" s="43">
        <f t="shared" si="60"/>
        <v>0</v>
      </c>
      <c r="FL130" s="41"/>
      <c r="FM130" s="42"/>
      <c r="FN130" s="43"/>
      <c r="FO130" s="41"/>
      <c r="FP130" s="42"/>
      <c r="FQ130" s="43">
        <f t="shared" si="56"/>
        <v>0</v>
      </c>
      <c r="FR130" s="41"/>
      <c r="FS130" s="42"/>
      <c r="FT130" s="43">
        <f t="shared" si="57"/>
        <v>0</v>
      </c>
      <c r="FU130" s="41"/>
      <c r="FV130" s="42"/>
      <c r="FW130" s="43">
        <f t="shared" si="62"/>
        <v>0</v>
      </c>
      <c r="FX130" s="41"/>
      <c r="FY130" s="40"/>
      <c r="FZ130" s="41"/>
      <c r="GA130" s="42"/>
      <c r="GB130" s="43"/>
      <c r="GC130" s="41"/>
      <c r="GD130" s="42"/>
    </row>
    <row r="131" spans="1:186" s="1" customFormat="1" ht="15" hidden="1" customHeight="1" x14ac:dyDescent="0.3">
      <c r="A131" s="2"/>
      <c r="B131" s="14">
        <v>39</v>
      </c>
      <c r="C131" s="5" t="s">
        <v>40</v>
      </c>
      <c r="D131" s="15">
        <v>1988</v>
      </c>
      <c r="E131" s="16">
        <f t="shared" si="51"/>
        <v>0</v>
      </c>
      <c r="F131" s="37"/>
      <c r="G131" s="37"/>
      <c r="H131" s="37"/>
      <c r="I131" s="37"/>
      <c r="J131" s="38"/>
      <c r="K131" s="39"/>
      <c r="L131" s="40"/>
      <c r="M131" s="41"/>
      <c r="N131" s="42"/>
      <c r="O131" s="38">
        <f t="shared" si="52"/>
        <v>0</v>
      </c>
      <c r="P131" s="39"/>
      <c r="Q131" s="42"/>
      <c r="R131" s="43">
        <f t="shared" si="59"/>
        <v>0</v>
      </c>
      <c r="S131" s="127"/>
      <c r="T131" s="45"/>
      <c r="U131" s="127"/>
      <c r="V131" s="45"/>
      <c r="W131" s="127"/>
      <c r="X131" s="45"/>
      <c r="Y131" s="127"/>
      <c r="Z131" s="45"/>
      <c r="AA131" s="127"/>
      <c r="AB131" s="78"/>
      <c r="AC131" s="82">
        <f t="shared" si="53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 t="shared" si="58"/>
        <v>0</v>
      </c>
      <c r="AO131" s="41"/>
      <c r="AP131" s="40"/>
      <c r="AQ131" s="41"/>
      <c r="AR131" s="40"/>
      <c r="AS131" s="41"/>
      <c r="AT131" s="40"/>
      <c r="AU131" s="41"/>
      <c r="AV131" s="42"/>
      <c r="AW131" s="43"/>
      <c r="AX131" s="41"/>
      <c r="AY131" s="40"/>
      <c r="AZ131" s="41"/>
      <c r="BA131" s="40"/>
      <c r="BB131" s="41"/>
      <c r="BC131" s="40"/>
      <c r="BD131" s="41"/>
      <c r="BE131" s="42"/>
      <c r="BF131" s="43">
        <f t="shared" si="64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 t="shared" si="63"/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 t="shared" si="54"/>
        <v>0</v>
      </c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/>
      <c r="CL131" s="41"/>
      <c r="CM131" s="40"/>
      <c r="CN131" s="41"/>
      <c r="CO131" s="40"/>
      <c r="CP131" s="41"/>
      <c r="CQ131" s="40"/>
      <c r="CR131" s="41"/>
      <c r="CS131" s="42"/>
      <c r="CT131" s="43"/>
      <c r="CU131" s="41"/>
      <c r="CV131" s="40"/>
      <c r="CW131" s="40"/>
      <c r="CX131" s="40"/>
      <c r="CY131" s="40"/>
      <c r="CZ131" s="40"/>
      <c r="DA131" s="41"/>
      <c r="DB131" s="42"/>
      <c r="DC131" s="43"/>
      <c r="DD131" s="41"/>
      <c r="DE131" s="40"/>
      <c r="DF131" s="40"/>
      <c r="DG131" s="40"/>
      <c r="DH131" s="40"/>
      <c r="DI131" s="40"/>
      <c r="DJ131" s="41"/>
      <c r="DK131" s="42"/>
      <c r="DL131" s="43">
        <f t="shared" si="55"/>
        <v>0</v>
      </c>
      <c r="DM131" s="41"/>
      <c r="DN131" s="42"/>
      <c r="DO131" s="43"/>
      <c r="DP131" s="41"/>
      <c r="DQ131" s="40"/>
      <c r="DR131" s="40"/>
      <c r="DS131" s="40"/>
      <c r="DT131" s="40"/>
      <c r="DU131" s="40"/>
      <c r="DV131" s="41"/>
      <c r="DW131" s="42"/>
      <c r="DX131" s="43">
        <f t="shared" si="61"/>
        <v>0</v>
      </c>
      <c r="DY131" s="41"/>
      <c r="DZ131" s="40"/>
      <c r="EA131" s="40"/>
      <c r="EB131" s="40"/>
      <c r="EC131" s="40"/>
      <c r="ED131" s="40"/>
      <c r="EE131" s="41"/>
      <c r="EF131" s="42"/>
      <c r="EG131" s="43"/>
      <c r="EH131" s="41"/>
      <c r="EI131" s="40"/>
      <c r="EJ131" s="40"/>
      <c r="EK131" s="40"/>
      <c r="EL131" s="40"/>
      <c r="EM131" s="40"/>
      <c r="EN131" s="41"/>
      <c r="EO131" s="40"/>
      <c r="EP131" s="41"/>
      <c r="EQ131" s="40"/>
      <c r="ER131" s="41"/>
      <c r="ES131" s="42"/>
      <c r="ET131" s="43">
        <f t="shared" si="65"/>
        <v>0</v>
      </c>
      <c r="EU131" s="41"/>
      <c r="EV131" s="40"/>
      <c r="EW131" s="41"/>
      <c r="EX131" s="40"/>
      <c r="EY131" s="41"/>
      <c r="EZ131" s="40"/>
      <c r="FA131" s="40"/>
      <c r="FB131" s="40"/>
      <c r="FC131" s="41"/>
      <c r="FD131" s="40"/>
      <c r="FE131" s="41"/>
      <c r="FF131" s="40"/>
      <c r="FG131" s="132"/>
      <c r="FH131" s="132"/>
      <c r="FI131" s="39"/>
      <c r="FJ131" s="42"/>
      <c r="FK131" s="43">
        <f t="shared" si="60"/>
        <v>0</v>
      </c>
      <c r="FL131" s="41"/>
      <c r="FM131" s="42"/>
      <c r="FN131" s="43"/>
      <c r="FO131" s="41"/>
      <c r="FP131" s="42"/>
      <c r="FQ131" s="43">
        <f t="shared" si="56"/>
        <v>0</v>
      </c>
      <c r="FR131" s="41"/>
      <c r="FS131" s="42"/>
      <c r="FT131" s="43">
        <f t="shared" si="57"/>
        <v>0</v>
      </c>
      <c r="FU131" s="41"/>
      <c r="FV131" s="42"/>
      <c r="FW131" s="43">
        <f t="shared" si="62"/>
        <v>0</v>
      </c>
      <c r="FX131" s="41"/>
      <c r="FY131" s="40"/>
      <c r="FZ131" s="41"/>
      <c r="GA131" s="42"/>
      <c r="GB131" s="43"/>
      <c r="GC131" s="41"/>
      <c r="GD131" s="42"/>
    </row>
    <row r="132" spans="1:186" s="1" customFormat="1" ht="15" hidden="1" customHeight="1" x14ac:dyDescent="0.3">
      <c r="A132" s="2"/>
      <c r="B132" s="14">
        <v>6838</v>
      </c>
      <c r="C132" s="5" t="s">
        <v>80</v>
      </c>
      <c r="D132" s="15">
        <v>2009</v>
      </c>
      <c r="E132" s="16">
        <f t="shared" si="51"/>
        <v>0</v>
      </c>
      <c r="F132" s="37" t="s">
        <v>179</v>
      </c>
      <c r="G132" s="37"/>
      <c r="H132" s="37" t="s">
        <v>296</v>
      </c>
      <c r="I132" s="37"/>
      <c r="J132" s="38"/>
      <c r="K132" s="39"/>
      <c r="L132" s="40"/>
      <c r="M132" s="41"/>
      <c r="N132" s="42"/>
      <c r="O132" s="38">
        <f t="shared" si="52"/>
        <v>0</v>
      </c>
      <c r="P132" s="39"/>
      <c r="Q132" s="42"/>
      <c r="R132" s="43">
        <f t="shared" si="59"/>
        <v>0</v>
      </c>
      <c r="S132" s="135"/>
      <c r="T132" s="45"/>
      <c r="U132" s="135"/>
      <c r="V132" s="45"/>
      <c r="W132" s="135"/>
      <c r="X132" s="45"/>
      <c r="Y132" s="135"/>
      <c r="Z132" s="45"/>
      <c r="AA132" s="135"/>
      <c r="AB132" s="78"/>
      <c r="AC132" s="82">
        <f t="shared" si="53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 t="shared" si="58"/>
        <v>0</v>
      </c>
      <c r="AO132" s="41"/>
      <c r="AP132" s="40"/>
      <c r="AQ132" s="41"/>
      <c r="AR132" s="40"/>
      <c r="AS132" s="41"/>
      <c r="AT132" s="40"/>
      <c r="AU132" s="41"/>
      <c r="AV132" s="42"/>
      <c r="AW132" s="43"/>
      <c r="AX132" s="41"/>
      <c r="AY132" s="40"/>
      <c r="AZ132" s="41"/>
      <c r="BA132" s="40"/>
      <c r="BB132" s="41"/>
      <c r="BC132" s="40"/>
      <c r="BD132" s="41"/>
      <c r="BE132" s="42"/>
      <c r="BF132" s="43">
        <f t="shared" si="64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 t="shared" si="63"/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 t="shared" si="54"/>
        <v>0</v>
      </c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/>
      <c r="CL132" s="41"/>
      <c r="CM132" s="40"/>
      <c r="CN132" s="41"/>
      <c r="CO132" s="40"/>
      <c r="CP132" s="41"/>
      <c r="CQ132" s="40"/>
      <c r="CR132" s="41"/>
      <c r="CS132" s="42"/>
      <c r="CT132" s="43"/>
      <c r="CU132" s="41"/>
      <c r="CV132" s="40"/>
      <c r="CW132" s="40"/>
      <c r="CX132" s="40"/>
      <c r="CY132" s="40"/>
      <c r="CZ132" s="40"/>
      <c r="DA132" s="41"/>
      <c r="DB132" s="42"/>
      <c r="DC132" s="43"/>
      <c r="DD132" s="86"/>
      <c r="DE132" s="87"/>
      <c r="DF132" s="41"/>
      <c r="DG132" s="40"/>
      <c r="DH132" s="41"/>
      <c r="DI132" s="40"/>
      <c r="DJ132" s="86"/>
      <c r="DK132" s="88"/>
      <c r="DL132" s="43">
        <f t="shared" si="55"/>
        <v>0</v>
      </c>
      <c r="DM132" s="41"/>
      <c r="DN132" s="42"/>
      <c r="DO132" s="43"/>
      <c r="DP132" s="41"/>
      <c r="DQ132" s="40"/>
      <c r="DR132" s="41"/>
      <c r="DS132" s="40"/>
      <c r="DT132" s="41"/>
      <c r="DU132" s="40"/>
      <c r="DV132" s="41"/>
      <c r="DW132" s="42"/>
      <c r="DX132" s="43">
        <f t="shared" si="61"/>
        <v>0</v>
      </c>
      <c r="DY132" s="41"/>
      <c r="DZ132" s="40"/>
      <c r="EA132" s="41"/>
      <c r="EB132" s="40"/>
      <c r="EC132" s="41"/>
      <c r="ED132" s="40"/>
      <c r="EE132" s="41"/>
      <c r="EF132" s="42"/>
      <c r="EG132" s="43"/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65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2"/>
      <c r="FH132" s="132"/>
      <c r="FI132" s="39"/>
      <c r="FJ132" s="42"/>
      <c r="FK132" s="43">
        <f t="shared" si="60"/>
        <v>0</v>
      </c>
      <c r="FL132" s="41"/>
      <c r="FM132" s="42"/>
      <c r="FN132" s="43"/>
      <c r="FO132" s="41"/>
      <c r="FP132" s="42"/>
      <c r="FQ132" s="43">
        <f t="shared" si="56"/>
        <v>0</v>
      </c>
      <c r="FR132" s="41"/>
      <c r="FS132" s="42"/>
      <c r="FT132" s="43">
        <f t="shared" si="57"/>
        <v>0</v>
      </c>
      <c r="FU132" s="41"/>
      <c r="FV132" s="42"/>
      <c r="FW132" s="43">
        <f t="shared" si="62"/>
        <v>0</v>
      </c>
      <c r="FX132" s="41"/>
      <c r="FY132" s="40"/>
      <c r="FZ132" s="41"/>
      <c r="GA132" s="42"/>
      <c r="GB132" s="43"/>
      <c r="GC132" s="41"/>
      <c r="GD132" s="42"/>
    </row>
    <row r="133" spans="1:186" s="1" customFormat="1" ht="15" hidden="1" customHeight="1" x14ac:dyDescent="0.3">
      <c r="A133" s="2"/>
      <c r="B133" s="14">
        <v>7401</v>
      </c>
      <c r="C133" s="5" t="s">
        <v>86</v>
      </c>
      <c r="D133" s="15">
        <v>2009</v>
      </c>
      <c r="E133" s="16">
        <f t="shared" si="51"/>
        <v>0</v>
      </c>
      <c r="F133" s="37"/>
      <c r="G133" s="37"/>
      <c r="H133" s="37"/>
      <c r="I133" s="37"/>
      <c r="J133" s="38"/>
      <c r="K133" s="39"/>
      <c r="L133" s="40"/>
      <c r="M133" s="41"/>
      <c r="N133" s="42"/>
      <c r="O133" s="38">
        <f t="shared" si="52"/>
        <v>0</v>
      </c>
      <c r="P133" s="39"/>
      <c r="Q133" s="42"/>
      <c r="R133" s="43">
        <f t="shared" si="59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>
        <f t="shared" si="53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>
        <f t="shared" si="58"/>
        <v>0</v>
      </c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41"/>
      <c r="BE133" s="42"/>
      <c r="BF133" s="43">
        <f t="shared" si="64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>
        <f t="shared" si="63"/>
        <v>0</v>
      </c>
      <c r="BR133" s="41"/>
      <c r="BS133" s="40"/>
      <c r="BT133" s="41"/>
      <c r="BU133" s="40"/>
      <c r="BV133" s="41"/>
      <c r="BW133" s="40"/>
      <c r="BX133" s="41"/>
      <c r="BY133" s="42"/>
      <c r="BZ133" s="43">
        <f t="shared" si="54"/>
        <v>0</v>
      </c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1"/>
      <c r="DG133" s="40"/>
      <c r="DH133" s="41"/>
      <c r="DI133" s="40"/>
      <c r="DJ133" s="41"/>
      <c r="DK133" s="42"/>
      <c r="DL133" s="43">
        <f t="shared" si="55"/>
        <v>0</v>
      </c>
      <c r="DM133" s="41"/>
      <c r="DN133" s="42"/>
      <c r="DO133" s="43"/>
      <c r="DP133" s="41"/>
      <c r="DQ133" s="40"/>
      <c r="DR133" s="41"/>
      <c r="DS133" s="40"/>
      <c r="DT133" s="41"/>
      <c r="DU133" s="40"/>
      <c r="DV133" s="41"/>
      <c r="DW133" s="42"/>
      <c r="DX133" s="43">
        <f t="shared" si="61"/>
        <v>0</v>
      </c>
      <c r="DY133" s="41"/>
      <c r="DZ133" s="40"/>
      <c r="EA133" s="41"/>
      <c r="EB133" s="40"/>
      <c r="EC133" s="41"/>
      <c r="ED133" s="40"/>
      <c r="EE133" s="41"/>
      <c r="EF133" s="42"/>
      <c r="EG133" s="43"/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65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2"/>
      <c r="FH133" s="132"/>
      <c r="FI133" s="39"/>
      <c r="FJ133" s="42"/>
      <c r="FK133" s="43">
        <f t="shared" si="60"/>
        <v>0</v>
      </c>
      <c r="FL133" s="41"/>
      <c r="FM133" s="42"/>
      <c r="FN133" s="43"/>
      <c r="FO133" s="41"/>
      <c r="FP133" s="42"/>
      <c r="FQ133" s="43">
        <f t="shared" si="56"/>
        <v>0</v>
      </c>
      <c r="FR133" s="41"/>
      <c r="FS133" s="42"/>
      <c r="FT133" s="43">
        <f t="shared" si="57"/>
        <v>0</v>
      </c>
      <c r="FU133" s="41"/>
      <c r="FV133" s="42"/>
      <c r="FW133" s="43">
        <f t="shared" si="62"/>
        <v>0</v>
      </c>
      <c r="FX133" s="41"/>
      <c r="FY133" s="40"/>
      <c r="FZ133" s="41"/>
      <c r="GA133" s="42"/>
      <c r="GB133" s="43"/>
      <c r="GC133" s="41"/>
      <c r="GD133" s="42"/>
    </row>
    <row r="134" spans="1:186" s="1" customFormat="1" ht="15" hidden="1" customHeight="1" x14ac:dyDescent="0.3">
      <c r="A134" s="2"/>
      <c r="B134" s="14">
        <v>5662</v>
      </c>
      <c r="C134" s="5" t="s">
        <v>89</v>
      </c>
      <c r="D134" s="15">
        <v>2009</v>
      </c>
      <c r="E134" s="16">
        <f t="shared" si="51"/>
        <v>0</v>
      </c>
      <c r="F134" s="37" t="s">
        <v>236</v>
      </c>
      <c r="G134" s="37"/>
      <c r="H134" s="37" t="s">
        <v>237</v>
      </c>
      <c r="I134" s="37" t="s">
        <v>238</v>
      </c>
      <c r="J134" s="38"/>
      <c r="K134" s="39"/>
      <c r="L134" s="40"/>
      <c r="M134" s="41"/>
      <c r="N134" s="42"/>
      <c r="O134" s="38">
        <f t="shared" si="52"/>
        <v>0</v>
      </c>
      <c r="P134" s="39"/>
      <c r="Q134" s="42"/>
      <c r="R134" s="43">
        <f t="shared" si="59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>
        <f t="shared" si="53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>
        <f t="shared" si="58"/>
        <v>0</v>
      </c>
      <c r="AO134" s="41"/>
      <c r="AP134" s="40"/>
      <c r="AQ134" s="41"/>
      <c r="AR134" s="40"/>
      <c r="AS134" s="41"/>
      <c r="AT134" s="40"/>
      <c r="AU134" s="41"/>
      <c r="AV134" s="42"/>
      <c r="AW134" s="43"/>
      <c r="AX134" s="41"/>
      <c r="AY134" s="40"/>
      <c r="AZ134" s="41"/>
      <c r="BA134" s="40"/>
      <c r="BB134" s="90"/>
      <c r="BC134" s="91"/>
      <c r="BD134" s="41"/>
      <c r="BE134" s="42"/>
      <c r="BF134" s="43">
        <f t="shared" si="64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>
        <f t="shared" si="63"/>
        <v>0</v>
      </c>
      <c r="BR134" s="41"/>
      <c r="BS134" s="40"/>
      <c r="BT134" s="41"/>
      <c r="BU134" s="40"/>
      <c r="BV134" s="41"/>
      <c r="BW134" s="40"/>
      <c r="BX134" s="41"/>
      <c r="BY134" s="42"/>
      <c r="BZ134" s="43">
        <f t="shared" si="54"/>
        <v>0</v>
      </c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/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1"/>
      <c r="DG134" s="40"/>
      <c r="DH134" s="41"/>
      <c r="DI134" s="40"/>
      <c r="DJ134" s="41"/>
      <c r="DK134" s="42"/>
      <c r="DL134" s="43">
        <f t="shared" si="55"/>
        <v>0</v>
      </c>
      <c r="DM134" s="41"/>
      <c r="DN134" s="42"/>
      <c r="DO134" s="43"/>
      <c r="DP134" s="41"/>
      <c r="DQ134" s="40"/>
      <c r="DR134" s="41"/>
      <c r="DS134" s="40"/>
      <c r="DT134" s="41"/>
      <c r="DU134" s="40"/>
      <c r="DV134" s="41"/>
      <c r="DW134" s="42"/>
      <c r="DX134" s="43">
        <f t="shared" si="61"/>
        <v>0</v>
      </c>
      <c r="DY134" s="41"/>
      <c r="DZ134" s="40"/>
      <c r="EA134" s="41"/>
      <c r="EB134" s="40"/>
      <c r="EC134" s="41"/>
      <c r="ED134" s="40"/>
      <c r="EE134" s="41"/>
      <c r="EF134" s="42"/>
      <c r="EG134" s="43"/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65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2"/>
      <c r="FH134" s="132"/>
      <c r="FI134" s="39"/>
      <c r="FJ134" s="42"/>
      <c r="FK134" s="43">
        <f t="shared" si="60"/>
        <v>0</v>
      </c>
      <c r="FL134" s="41"/>
      <c r="FM134" s="42"/>
      <c r="FN134" s="43"/>
      <c r="FO134" s="41"/>
      <c r="FP134" s="42"/>
      <c r="FQ134" s="43">
        <f t="shared" si="56"/>
        <v>0</v>
      </c>
      <c r="FR134" s="41"/>
      <c r="FS134" s="42"/>
      <c r="FT134" s="43">
        <f t="shared" si="57"/>
        <v>0</v>
      </c>
      <c r="FU134" s="41"/>
      <c r="FV134" s="42"/>
      <c r="FW134" s="43">
        <f t="shared" si="62"/>
        <v>0</v>
      </c>
      <c r="FX134" s="41"/>
      <c r="FY134" s="40"/>
      <c r="FZ134" s="41"/>
      <c r="GA134" s="42"/>
      <c r="GB134" s="43"/>
      <c r="GC134" s="41"/>
      <c r="GD134" s="42"/>
    </row>
    <row r="135" spans="1:186" s="1" customFormat="1" ht="15" hidden="1" customHeight="1" x14ac:dyDescent="0.3">
      <c r="A135" s="2"/>
      <c r="B135" s="14">
        <v>9632</v>
      </c>
      <c r="C135" s="5" t="s">
        <v>137</v>
      </c>
      <c r="D135" s="15">
        <v>2010</v>
      </c>
      <c r="E135" s="16">
        <f t="shared" si="51"/>
        <v>0</v>
      </c>
      <c r="F135" s="37"/>
      <c r="G135" s="37"/>
      <c r="H135" s="37"/>
      <c r="I135" s="37"/>
      <c r="J135" s="38"/>
      <c r="K135" s="39"/>
      <c r="L135" s="40"/>
      <c r="M135" s="41"/>
      <c r="N135" s="42"/>
      <c r="O135" s="38">
        <f t="shared" si="52"/>
        <v>0</v>
      </c>
      <c r="P135" s="39"/>
      <c r="Q135" s="42"/>
      <c r="R135" s="43">
        <f t="shared" si="59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53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 t="shared" si="58"/>
        <v>0</v>
      </c>
      <c r="AO135" s="41"/>
      <c r="AP135" s="40"/>
      <c r="AQ135" s="41"/>
      <c r="AR135" s="40"/>
      <c r="AS135" s="41"/>
      <c r="AT135" s="40"/>
      <c r="AU135" s="41"/>
      <c r="AV135" s="42"/>
      <c r="AW135" s="43"/>
      <c r="AX135" s="41"/>
      <c r="AY135" s="40"/>
      <c r="AZ135" s="41"/>
      <c r="BA135" s="40"/>
      <c r="BB135" s="41"/>
      <c r="BC135" s="40"/>
      <c r="BD135" s="41"/>
      <c r="BE135" s="42"/>
      <c r="BF135" s="43">
        <f t="shared" si="64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 t="shared" si="63"/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 t="shared" si="54"/>
        <v>0</v>
      </c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/>
      <c r="CL135" s="41"/>
      <c r="CM135" s="40"/>
      <c r="CN135" s="41"/>
      <c r="CO135" s="40"/>
      <c r="CP135" s="41"/>
      <c r="CQ135" s="40"/>
      <c r="CR135" s="41"/>
      <c r="CS135" s="42"/>
      <c r="CT135" s="43"/>
      <c r="CU135" s="41"/>
      <c r="CV135" s="40"/>
      <c r="CW135" s="40"/>
      <c r="CX135" s="40"/>
      <c r="CY135" s="40"/>
      <c r="CZ135" s="40"/>
      <c r="DA135" s="41"/>
      <c r="DB135" s="42"/>
      <c r="DC135" s="43"/>
      <c r="DD135" s="41"/>
      <c r="DE135" s="40"/>
      <c r="DF135" s="41"/>
      <c r="DG135" s="40"/>
      <c r="DH135" s="41"/>
      <c r="DI135" s="40"/>
      <c r="DJ135" s="41"/>
      <c r="DK135" s="42"/>
      <c r="DL135" s="43">
        <f t="shared" si="55"/>
        <v>0</v>
      </c>
      <c r="DM135" s="41"/>
      <c r="DN135" s="42"/>
      <c r="DO135" s="43"/>
      <c r="DP135" s="41"/>
      <c r="DQ135" s="40"/>
      <c r="DR135" s="41"/>
      <c r="DS135" s="40"/>
      <c r="DT135" s="41"/>
      <c r="DU135" s="40"/>
      <c r="DV135" s="41"/>
      <c r="DW135" s="42"/>
      <c r="DX135" s="43">
        <f t="shared" si="61"/>
        <v>0</v>
      </c>
      <c r="DY135" s="41"/>
      <c r="DZ135" s="40"/>
      <c r="EA135" s="41"/>
      <c r="EB135" s="40"/>
      <c r="EC135" s="41"/>
      <c r="ED135" s="40"/>
      <c r="EE135" s="41"/>
      <c r="EF135" s="42"/>
      <c r="EG135" s="43"/>
      <c r="EH135" s="41"/>
      <c r="EI135" s="40"/>
      <c r="EJ135" s="41"/>
      <c r="EK135" s="40"/>
      <c r="EL135" s="41"/>
      <c r="EM135" s="40"/>
      <c r="EN135" s="41"/>
      <c r="EO135" s="40"/>
      <c r="EP135" s="41"/>
      <c r="EQ135" s="40"/>
      <c r="ER135" s="41"/>
      <c r="ES135" s="42"/>
      <c r="ET135" s="43">
        <f t="shared" si="65"/>
        <v>0</v>
      </c>
      <c r="EU135" s="41"/>
      <c r="EV135" s="40"/>
      <c r="EW135" s="41"/>
      <c r="EX135" s="40"/>
      <c r="EY135" s="41"/>
      <c r="EZ135" s="40"/>
      <c r="FA135" s="41"/>
      <c r="FB135" s="40"/>
      <c r="FC135" s="41"/>
      <c r="FD135" s="40"/>
      <c r="FE135" s="41"/>
      <c r="FF135" s="40"/>
      <c r="FG135" s="132"/>
      <c r="FH135" s="132"/>
      <c r="FI135" s="39"/>
      <c r="FJ135" s="42"/>
      <c r="FK135" s="43">
        <f t="shared" si="60"/>
        <v>0</v>
      </c>
      <c r="FL135" s="41"/>
      <c r="FM135" s="42"/>
      <c r="FN135" s="43"/>
      <c r="FO135" s="41"/>
      <c r="FP135" s="42"/>
      <c r="FQ135" s="43">
        <f t="shared" si="56"/>
        <v>0</v>
      </c>
      <c r="FR135" s="41"/>
      <c r="FS135" s="42"/>
      <c r="FT135" s="43">
        <f t="shared" si="57"/>
        <v>0</v>
      </c>
      <c r="FU135" s="41"/>
      <c r="FV135" s="42"/>
      <c r="FW135" s="43">
        <f t="shared" si="62"/>
        <v>0</v>
      </c>
      <c r="FX135" s="41"/>
      <c r="FY135" s="40"/>
      <c r="FZ135" s="41"/>
      <c r="GA135" s="42"/>
      <c r="GB135" s="43"/>
      <c r="GC135" s="41"/>
      <c r="GD135" s="42"/>
    </row>
    <row r="136" spans="1:186" s="1" customFormat="1" ht="15" hidden="1" customHeight="1" x14ac:dyDescent="0.3">
      <c r="A136" s="2"/>
      <c r="B136" s="14">
        <v>279</v>
      </c>
      <c r="C136" s="5" t="s">
        <v>54</v>
      </c>
      <c r="D136" s="15">
        <v>1997</v>
      </c>
      <c r="E136" s="16">
        <f t="shared" si="51"/>
        <v>0</v>
      </c>
      <c r="F136" s="37"/>
      <c r="G136" s="37"/>
      <c r="H136" s="37"/>
      <c r="I136" s="37"/>
      <c r="J136" s="38"/>
      <c r="K136" s="39"/>
      <c r="L136" s="40"/>
      <c r="M136" s="41"/>
      <c r="N136" s="42"/>
      <c r="O136" s="38">
        <f t="shared" si="52"/>
        <v>0</v>
      </c>
      <c r="P136" s="39"/>
      <c r="Q136" s="42"/>
      <c r="R136" s="43">
        <f t="shared" si="59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53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 t="shared" si="58"/>
        <v>0</v>
      </c>
      <c r="AO136" s="41"/>
      <c r="AP136" s="40"/>
      <c r="AQ136" s="41"/>
      <c r="AR136" s="40"/>
      <c r="AS136" s="41"/>
      <c r="AT136" s="40"/>
      <c r="AU136" s="41"/>
      <c r="AV136" s="42"/>
      <c r="AW136" s="43"/>
      <c r="AX136" s="41"/>
      <c r="AY136" s="40"/>
      <c r="AZ136" s="41"/>
      <c r="BA136" s="40"/>
      <c r="BB136" s="41"/>
      <c r="BC136" s="40"/>
      <c r="BD136" s="41"/>
      <c r="BE136" s="42"/>
      <c r="BF136" s="43">
        <f t="shared" si="64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 t="shared" si="63"/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 t="shared" si="54"/>
        <v>0</v>
      </c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/>
      <c r="CL136" s="41"/>
      <c r="CM136" s="40"/>
      <c r="CN136" s="41"/>
      <c r="CO136" s="40"/>
      <c r="CP136" s="41"/>
      <c r="CQ136" s="40"/>
      <c r="CR136" s="41"/>
      <c r="CS136" s="42"/>
      <c r="CT136" s="43"/>
      <c r="CU136" s="41"/>
      <c r="CV136" s="40"/>
      <c r="CW136" s="40"/>
      <c r="CX136" s="40"/>
      <c r="CY136" s="40"/>
      <c r="CZ136" s="40"/>
      <c r="DA136" s="41"/>
      <c r="DB136" s="42"/>
      <c r="DC136" s="43"/>
      <c r="DD136" s="41"/>
      <c r="DE136" s="40"/>
      <c r="DF136" s="40"/>
      <c r="DG136" s="40"/>
      <c r="DH136" s="40"/>
      <c r="DI136" s="40"/>
      <c r="DJ136" s="41"/>
      <c r="DK136" s="42"/>
      <c r="DL136" s="43">
        <f t="shared" si="55"/>
        <v>0</v>
      </c>
      <c r="DM136" s="41"/>
      <c r="DN136" s="42"/>
      <c r="DO136" s="43"/>
      <c r="DP136" s="41"/>
      <c r="DQ136" s="40"/>
      <c r="DR136" s="40"/>
      <c r="DS136" s="40"/>
      <c r="DT136" s="40"/>
      <c r="DU136" s="40"/>
      <c r="DV136" s="41"/>
      <c r="DW136" s="42"/>
      <c r="DX136" s="43">
        <f t="shared" si="61"/>
        <v>0</v>
      </c>
      <c r="DY136" s="41"/>
      <c r="DZ136" s="40"/>
      <c r="EA136" s="40"/>
      <c r="EB136" s="40"/>
      <c r="EC136" s="40"/>
      <c r="ED136" s="40"/>
      <c r="EE136" s="41"/>
      <c r="EF136" s="42"/>
      <c r="EG136" s="43"/>
      <c r="EH136" s="41"/>
      <c r="EI136" s="40"/>
      <c r="EJ136" s="40"/>
      <c r="EK136" s="40"/>
      <c r="EL136" s="40"/>
      <c r="EM136" s="40"/>
      <c r="EN136" s="41"/>
      <c r="EO136" s="40"/>
      <c r="EP136" s="41"/>
      <c r="EQ136" s="40"/>
      <c r="ER136" s="41"/>
      <c r="ES136" s="42"/>
      <c r="ET136" s="43">
        <f t="shared" si="65"/>
        <v>0</v>
      </c>
      <c r="EU136" s="41"/>
      <c r="EV136" s="40"/>
      <c r="EW136" s="41"/>
      <c r="EX136" s="40"/>
      <c r="EY136" s="41"/>
      <c r="EZ136" s="40"/>
      <c r="FA136" s="40"/>
      <c r="FB136" s="40"/>
      <c r="FC136" s="41"/>
      <c r="FD136" s="40"/>
      <c r="FE136" s="41"/>
      <c r="FF136" s="40"/>
      <c r="FG136" s="132"/>
      <c r="FH136" s="132"/>
      <c r="FI136" s="39"/>
      <c r="FJ136" s="42"/>
      <c r="FK136" s="43">
        <f t="shared" si="60"/>
        <v>0</v>
      </c>
      <c r="FL136" s="41"/>
      <c r="FM136" s="42"/>
      <c r="FN136" s="43"/>
      <c r="FO136" s="41"/>
      <c r="FP136" s="42"/>
      <c r="FQ136" s="43">
        <f t="shared" si="56"/>
        <v>0</v>
      </c>
      <c r="FR136" s="41"/>
      <c r="FS136" s="42"/>
      <c r="FT136" s="43">
        <f t="shared" si="57"/>
        <v>0</v>
      </c>
      <c r="FU136" s="41"/>
      <c r="FV136" s="42"/>
      <c r="FW136" s="43">
        <f t="shared" si="62"/>
        <v>0</v>
      </c>
      <c r="FX136" s="41"/>
      <c r="FY136" s="40"/>
      <c r="FZ136" s="41"/>
      <c r="GA136" s="42"/>
      <c r="GB136" s="43"/>
      <c r="GC136" s="41"/>
      <c r="GD136" s="42"/>
    </row>
    <row r="137" spans="1:186" s="1" customFormat="1" ht="15" hidden="1" customHeight="1" x14ac:dyDescent="0.3">
      <c r="A137" s="2"/>
      <c r="B137" s="14">
        <v>7400</v>
      </c>
      <c r="C137" s="5" t="s">
        <v>73</v>
      </c>
      <c r="D137" s="15">
        <v>2009</v>
      </c>
      <c r="E137" s="16">
        <f t="shared" ref="E137:E168" si="66">J137+O137+R137+AC137+AN137+AW137+BF137+BQ137+BZ137+CK137+CT137+DC137+DL137+DO137+DX137+EG137+ET137+FK137+FN137+FQ137+FT137+FW137+GB137</f>
        <v>0</v>
      </c>
      <c r="F137" s="37"/>
      <c r="G137" s="37"/>
      <c r="H137" s="37"/>
      <c r="I137" s="37"/>
      <c r="J137" s="38"/>
      <c r="K137" s="39"/>
      <c r="L137" s="40"/>
      <c r="M137" s="41"/>
      <c r="N137" s="42"/>
      <c r="O137" s="38">
        <f t="shared" ref="O137:O168" si="67">Q137</f>
        <v>0</v>
      </c>
      <c r="P137" s="39"/>
      <c r="Q137" s="42"/>
      <c r="R137" s="43">
        <f t="shared" si="59"/>
        <v>0</v>
      </c>
      <c r="S137" s="44"/>
      <c r="T137" s="45"/>
      <c r="U137" s="44"/>
      <c r="V137" s="45"/>
      <c r="W137" s="138"/>
      <c r="X137" s="45"/>
      <c r="Y137" s="138"/>
      <c r="Z137" s="45"/>
      <c r="AA137" s="44"/>
      <c r="AB137" s="78"/>
      <c r="AC137" s="82">
        <f t="shared" ref="AC137:AC168" si="68"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 t="shared" si="58"/>
        <v>0</v>
      </c>
      <c r="AO137" s="41"/>
      <c r="AP137" s="40"/>
      <c r="AQ137" s="41"/>
      <c r="AR137" s="40"/>
      <c r="AS137" s="41"/>
      <c r="AT137" s="40"/>
      <c r="AU137" s="41"/>
      <c r="AV137" s="42"/>
      <c r="AW137" s="43"/>
      <c r="AX137" s="41"/>
      <c r="AY137" s="40"/>
      <c r="AZ137" s="41"/>
      <c r="BA137" s="40"/>
      <c r="BB137" s="41"/>
      <c r="BC137" s="40"/>
      <c r="BD137" s="41"/>
      <c r="BE137" s="42"/>
      <c r="BF137" s="43">
        <f t="shared" si="64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 t="shared" si="63"/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 t="shared" ref="BZ137:BZ168" si="69">CB137+CD137+CF137+CH137+CJ137</f>
        <v>0</v>
      </c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/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1"/>
      <c r="DG137" s="40"/>
      <c r="DH137" s="41"/>
      <c r="DI137" s="40"/>
      <c r="DJ137" s="41"/>
      <c r="DK137" s="42"/>
      <c r="DL137" s="43">
        <f t="shared" ref="DL137:DL168" si="70">DN137</f>
        <v>0</v>
      </c>
      <c r="DM137" s="41"/>
      <c r="DN137" s="42"/>
      <c r="DO137" s="43"/>
      <c r="DP137" s="41"/>
      <c r="DQ137" s="40"/>
      <c r="DR137" s="41"/>
      <c r="DS137" s="40"/>
      <c r="DT137" s="41"/>
      <c r="DU137" s="40"/>
      <c r="DV137" s="41"/>
      <c r="DW137" s="42"/>
      <c r="DX137" s="43">
        <f t="shared" si="61"/>
        <v>0</v>
      </c>
      <c r="DY137" s="41"/>
      <c r="DZ137" s="40"/>
      <c r="EA137" s="41"/>
      <c r="EB137" s="40"/>
      <c r="EC137" s="41"/>
      <c r="ED137" s="40"/>
      <c r="EE137" s="41"/>
      <c r="EF137" s="42"/>
      <c r="EG137" s="43"/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65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2"/>
      <c r="FH137" s="132"/>
      <c r="FI137" s="39"/>
      <c r="FJ137" s="42"/>
      <c r="FK137" s="43">
        <f t="shared" si="60"/>
        <v>0</v>
      </c>
      <c r="FL137" s="41"/>
      <c r="FM137" s="42"/>
      <c r="FN137" s="43"/>
      <c r="FO137" s="41"/>
      <c r="FP137" s="42"/>
      <c r="FQ137" s="43">
        <f t="shared" ref="FQ137:FQ168" si="71">FS137</f>
        <v>0</v>
      </c>
      <c r="FR137" s="41"/>
      <c r="FS137" s="42"/>
      <c r="FT137" s="43">
        <f t="shared" ref="FT137:FT168" si="72">FV137</f>
        <v>0</v>
      </c>
      <c r="FU137" s="41"/>
      <c r="FV137" s="42"/>
      <c r="FW137" s="43">
        <f t="shared" si="62"/>
        <v>0</v>
      </c>
      <c r="FX137" s="41"/>
      <c r="FY137" s="40"/>
      <c r="FZ137" s="41"/>
      <c r="GA137" s="42"/>
      <c r="GB137" s="43"/>
      <c r="GC137" s="41"/>
      <c r="GD137" s="42"/>
    </row>
    <row r="138" spans="1:186" s="1" customFormat="1" ht="15" customHeight="1" x14ac:dyDescent="0.3">
      <c r="A138" s="2"/>
      <c r="B138" s="14">
        <v>9320</v>
      </c>
      <c r="C138" s="5" t="s">
        <v>222</v>
      </c>
      <c r="D138" s="15">
        <v>2010</v>
      </c>
      <c r="E138" s="16">
        <f t="shared" si="66"/>
        <v>0</v>
      </c>
      <c r="F138" s="37" t="s">
        <v>219</v>
      </c>
      <c r="G138" s="37"/>
      <c r="H138" s="37" t="s">
        <v>221</v>
      </c>
      <c r="I138" s="37" t="s">
        <v>220</v>
      </c>
      <c r="J138" s="38"/>
      <c r="K138" s="39"/>
      <c r="L138" s="40"/>
      <c r="M138" s="41"/>
      <c r="N138" s="42"/>
      <c r="O138" s="38">
        <f t="shared" si="67"/>
        <v>0</v>
      </c>
      <c r="P138" s="39"/>
      <c r="Q138" s="42"/>
      <c r="R138" s="43">
        <f t="shared" si="59"/>
        <v>0</v>
      </c>
      <c r="S138" s="44"/>
      <c r="T138" s="45"/>
      <c r="U138" s="44"/>
      <c r="V138" s="45"/>
      <c r="W138" s="138"/>
      <c r="X138" s="45"/>
      <c r="Y138" s="120"/>
      <c r="Z138" s="45"/>
      <c r="AA138" s="44"/>
      <c r="AB138" s="78"/>
      <c r="AC138" s="82">
        <f t="shared" si="68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>AP138+AR138</f>
        <v>0</v>
      </c>
      <c r="AO138" s="41"/>
      <c r="AP138" s="40"/>
      <c r="AQ138" s="41"/>
      <c r="AR138" s="40"/>
      <c r="AS138" s="35">
        <v>8</v>
      </c>
      <c r="AT138" s="35" t="s">
        <v>110</v>
      </c>
      <c r="AU138" s="35">
        <v>9</v>
      </c>
      <c r="AV138" s="89" t="s">
        <v>110</v>
      </c>
      <c r="AW138" s="43"/>
      <c r="AX138" s="41"/>
      <c r="AY138" s="40"/>
      <c r="AZ138" s="41"/>
      <c r="BA138" s="40"/>
      <c r="BB138" s="41"/>
      <c r="BC138" s="40"/>
      <c r="BD138" s="41"/>
      <c r="BE138" s="42"/>
      <c r="BF138" s="43">
        <f t="shared" si="64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>
        <f t="shared" si="63"/>
        <v>0</v>
      </c>
      <c r="BR138" s="41"/>
      <c r="BS138" s="40"/>
      <c r="BT138" s="41"/>
      <c r="BU138" s="40"/>
      <c r="BV138" s="41"/>
      <c r="BW138" s="40"/>
      <c r="BX138" s="41"/>
      <c r="BY138" s="42"/>
      <c r="BZ138" s="43">
        <f t="shared" si="69"/>
        <v>0</v>
      </c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/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86"/>
      <c r="DE138" s="87"/>
      <c r="DF138" s="41"/>
      <c r="DG138" s="40"/>
      <c r="DH138" s="41"/>
      <c r="DI138" s="40"/>
      <c r="DJ138" s="41"/>
      <c r="DK138" s="42"/>
      <c r="DL138" s="43">
        <f t="shared" si="70"/>
        <v>0</v>
      </c>
      <c r="DM138" s="41"/>
      <c r="DN138" s="42"/>
      <c r="DO138" s="43"/>
      <c r="DP138" s="35"/>
      <c r="DQ138" s="34"/>
      <c r="DR138" s="41"/>
      <c r="DS138" s="40"/>
      <c r="DT138" s="41"/>
      <c r="DU138" s="40"/>
      <c r="DV138" s="41"/>
      <c r="DW138" s="42"/>
      <c r="DX138" s="43">
        <f>DZ138+EB138+EF138</f>
        <v>0</v>
      </c>
      <c r="DY138" s="41"/>
      <c r="DZ138" s="40"/>
      <c r="EA138" s="41"/>
      <c r="EB138" s="40"/>
      <c r="EC138" s="35">
        <v>7</v>
      </c>
      <c r="ED138" s="35" t="s">
        <v>110</v>
      </c>
      <c r="EE138" s="41"/>
      <c r="EF138" s="42"/>
      <c r="EG138" s="43"/>
      <c r="EH138" s="41"/>
      <c r="EI138" s="40"/>
      <c r="EJ138" s="41"/>
      <c r="EK138" s="40"/>
      <c r="EL138" s="41"/>
      <c r="EM138" s="41"/>
      <c r="EN138" s="41"/>
      <c r="EO138" s="41"/>
      <c r="EP138" s="41"/>
      <c r="EQ138" s="41"/>
      <c r="ER138" s="41"/>
      <c r="ES138" s="42"/>
      <c r="ET138" s="43">
        <f t="shared" si="65"/>
        <v>0</v>
      </c>
      <c r="EU138" s="41"/>
      <c r="EV138" s="40"/>
      <c r="EW138" s="41"/>
      <c r="EX138" s="40"/>
      <c r="EY138" s="41"/>
      <c r="EZ138" s="40"/>
      <c r="FA138" s="41"/>
      <c r="FB138" s="41"/>
      <c r="FC138" s="41"/>
      <c r="FD138" s="41"/>
      <c r="FE138" s="41"/>
      <c r="FF138" s="40"/>
      <c r="FG138" s="132"/>
      <c r="FH138" s="132"/>
      <c r="FI138" s="39"/>
      <c r="FJ138" s="42"/>
      <c r="FK138" s="43">
        <f t="shared" si="60"/>
        <v>0</v>
      </c>
      <c r="FL138" s="41"/>
      <c r="FM138" s="42"/>
      <c r="FN138" s="43"/>
      <c r="FO138" s="41"/>
      <c r="FP138" s="42"/>
      <c r="FQ138" s="43">
        <f t="shared" si="71"/>
        <v>0</v>
      </c>
      <c r="FR138" s="41"/>
      <c r="FS138" s="42"/>
      <c r="FT138" s="43">
        <f t="shared" si="72"/>
        <v>0</v>
      </c>
      <c r="FU138" s="41"/>
      <c r="FV138" s="42"/>
      <c r="FW138" s="43">
        <f t="shared" si="62"/>
        <v>0</v>
      </c>
      <c r="FX138" s="41"/>
      <c r="FY138" s="40"/>
      <c r="FZ138" s="41"/>
      <c r="GA138" s="42"/>
      <c r="GB138" s="43"/>
      <c r="GC138" s="41"/>
      <c r="GD138" s="42"/>
    </row>
    <row r="139" spans="1:186" s="1" customFormat="1" ht="15" hidden="1" customHeight="1" x14ac:dyDescent="0.3">
      <c r="A139" s="2"/>
      <c r="B139" s="14">
        <v>9511</v>
      </c>
      <c r="C139" s="5" t="s">
        <v>136</v>
      </c>
      <c r="D139" s="15">
        <v>2010</v>
      </c>
      <c r="E139" s="16">
        <f t="shared" si="66"/>
        <v>0</v>
      </c>
      <c r="F139" s="37" t="s">
        <v>158</v>
      </c>
      <c r="G139" s="37"/>
      <c r="H139" s="37" t="s">
        <v>294</v>
      </c>
      <c r="I139" s="37"/>
      <c r="J139" s="38"/>
      <c r="K139" s="39"/>
      <c r="L139" s="40"/>
      <c r="M139" s="41"/>
      <c r="N139" s="42"/>
      <c r="O139" s="38">
        <f t="shared" si="67"/>
        <v>0</v>
      </c>
      <c r="P139" s="39"/>
      <c r="Q139" s="42"/>
      <c r="R139" s="43">
        <f t="shared" si="59"/>
        <v>0</v>
      </c>
      <c r="S139" s="44"/>
      <c r="T139" s="45"/>
      <c r="U139" s="44"/>
      <c r="V139" s="45"/>
      <c r="W139" s="120"/>
      <c r="X139" s="45"/>
      <c r="Y139" s="120"/>
      <c r="Z139" s="45"/>
      <c r="AA139" s="44"/>
      <c r="AB139" s="78"/>
      <c r="AC139" s="82">
        <f t="shared" si="68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>
        <f t="shared" ref="AN139:AN161" si="73">AP139+AR139+AT139+AV139</f>
        <v>0</v>
      </c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53"/>
      <c r="BF139" s="43">
        <f t="shared" si="64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53"/>
      <c r="BQ139" s="43">
        <f t="shared" si="63"/>
        <v>0</v>
      </c>
      <c r="BR139" s="41"/>
      <c r="BS139" s="40"/>
      <c r="BT139" s="41"/>
      <c r="BU139" s="40"/>
      <c r="BV139" s="41"/>
      <c r="BW139" s="40"/>
      <c r="BX139" s="41"/>
      <c r="BY139" s="53"/>
      <c r="BZ139" s="43">
        <f t="shared" si="69"/>
        <v>0</v>
      </c>
      <c r="CA139" s="106"/>
      <c r="CB139" s="102"/>
      <c r="CC139" s="41"/>
      <c r="CD139" s="40"/>
      <c r="CE139" s="41"/>
      <c r="CF139" s="40"/>
      <c r="CG139" s="41"/>
      <c r="CH139" s="40"/>
      <c r="CI139" s="41"/>
      <c r="CJ139" s="53"/>
      <c r="CK139" s="43"/>
      <c r="CL139" s="41"/>
      <c r="CM139" s="40"/>
      <c r="CN139" s="41"/>
      <c r="CO139" s="40"/>
      <c r="CP139" s="41"/>
      <c r="CQ139" s="40"/>
      <c r="CR139" s="41"/>
      <c r="CS139" s="53"/>
      <c r="CT139" s="43"/>
      <c r="CU139" s="41"/>
      <c r="CV139" s="40"/>
      <c r="CW139" s="40"/>
      <c r="CX139" s="40"/>
      <c r="CY139" s="40"/>
      <c r="CZ139" s="40"/>
      <c r="DA139" s="41"/>
      <c r="DB139" s="53"/>
      <c r="DC139" s="43"/>
      <c r="DD139" s="41"/>
      <c r="DE139" s="40"/>
      <c r="DF139" s="41"/>
      <c r="DG139" s="40"/>
      <c r="DH139" s="41"/>
      <c r="DI139" s="40"/>
      <c r="DJ139" s="86"/>
      <c r="DK139" s="88"/>
      <c r="DL139" s="43">
        <f t="shared" si="70"/>
        <v>0</v>
      </c>
      <c r="DM139" s="41"/>
      <c r="DN139" s="42"/>
      <c r="DO139" s="43"/>
      <c r="DP139" s="41"/>
      <c r="DQ139" s="40"/>
      <c r="DR139" s="41"/>
      <c r="DS139" s="40"/>
      <c r="DT139" s="41"/>
      <c r="DU139" s="40"/>
      <c r="DV139" s="41"/>
      <c r="DW139" s="42"/>
      <c r="DX139" s="43">
        <f t="shared" ref="DX139:DX172" si="74">DZ139+EB139+ED139+EF139</f>
        <v>0</v>
      </c>
      <c r="DY139" s="41"/>
      <c r="DZ139" s="40"/>
      <c r="EA139" s="41"/>
      <c r="EB139" s="40"/>
      <c r="EC139" s="41"/>
      <c r="ED139" s="40"/>
      <c r="EE139" s="41"/>
      <c r="EF139" s="42"/>
      <c r="EG139" s="43"/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65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2"/>
      <c r="FH139" s="132"/>
      <c r="FI139" s="39"/>
      <c r="FJ139" s="42"/>
      <c r="FK139" s="43">
        <f t="shared" si="60"/>
        <v>0</v>
      </c>
      <c r="FL139" s="41"/>
      <c r="FM139" s="42"/>
      <c r="FN139" s="43"/>
      <c r="FO139" s="41"/>
      <c r="FP139" s="42"/>
      <c r="FQ139" s="43">
        <f t="shared" si="71"/>
        <v>0</v>
      </c>
      <c r="FR139" s="41"/>
      <c r="FS139" s="42"/>
      <c r="FT139" s="43">
        <f t="shared" si="72"/>
        <v>0</v>
      </c>
      <c r="FU139" s="41"/>
      <c r="FV139" s="42"/>
      <c r="FW139" s="43">
        <f t="shared" si="62"/>
        <v>0</v>
      </c>
      <c r="FX139" s="41"/>
      <c r="FY139" s="40"/>
      <c r="FZ139" s="41"/>
      <c r="GA139" s="42"/>
      <c r="GB139" s="43"/>
      <c r="GC139" s="41"/>
      <c r="GD139" s="42"/>
    </row>
    <row r="140" spans="1:186" s="1" customFormat="1" ht="15" hidden="1" customHeight="1" x14ac:dyDescent="0.3">
      <c r="A140" s="2"/>
      <c r="B140" s="14">
        <v>5312</v>
      </c>
      <c r="C140" s="5" t="s">
        <v>47</v>
      </c>
      <c r="D140" s="15">
        <v>2006</v>
      </c>
      <c r="E140" s="16">
        <f t="shared" si="66"/>
        <v>0</v>
      </c>
      <c r="F140" s="37"/>
      <c r="G140" s="37"/>
      <c r="H140" s="37"/>
      <c r="I140" s="37"/>
      <c r="J140" s="38"/>
      <c r="K140" s="39"/>
      <c r="L140" s="40"/>
      <c r="M140" s="41"/>
      <c r="N140" s="42"/>
      <c r="O140" s="38">
        <f t="shared" si="67"/>
        <v>0</v>
      </c>
      <c r="P140" s="39"/>
      <c r="Q140" s="42"/>
      <c r="R140" s="43">
        <f t="shared" si="59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68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>
        <f t="shared" si="73"/>
        <v>0</v>
      </c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>
        <f t="shared" si="64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>
        <f t="shared" si="63"/>
        <v>0</v>
      </c>
      <c r="BR140" s="41"/>
      <c r="BS140" s="40"/>
      <c r="BT140" s="41"/>
      <c r="BU140" s="40"/>
      <c r="BV140" s="41"/>
      <c r="BW140" s="40"/>
      <c r="BX140" s="41"/>
      <c r="BY140" s="42"/>
      <c r="BZ140" s="43">
        <f t="shared" si="69"/>
        <v>0</v>
      </c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41"/>
      <c r="DE140" s="40"/>
      <c r="DF140" s="40"/>
      <c r="DG140" s="40"/>
      <c r="DH140" s="40"/>
      <c r="DI140" s="40"/>
      <c r="DJ140" s="41"/>
      <c r="DK140" s="42"/>
      <c r="DL140" s="43">
        <f t="shared" si="70"/>
        <v>0</v>
      </c>
      <c r="DM140" s="41"/>
      <c r="DN140" s="42"/>
      <c r="DO140" s="43"/>
      <c r="DP140" s="41"/>
      <c r="DQ140" s="40"/>
      <c r="DR140" s="40"/>
      <c r="DS140" s="40"/>
      <c r="DT140" s="40"/>
      <c r="DU140" s="40"/>
      <c r="DV140" s="41"/>
      <c r="DW140" s="42"/>
      <c r="DX140" s="43">
        <f t="shared" si="74"/>
        <v>0</v>
      </c>
      <c r="DY140" s="41"/>
      <c r="DZ140" s="40"/>
      <c r="EA140" s="41"/>
      <c r="EB140" s="40"/>
      <c r="EC140" s="41"/>
      <c r="ED140" s="40"/>
      <c r="EE140" s="41"/>
      <c r="EF140" s="42"/>
      <c r="EG140" s="43"/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65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2"/>
      <c r="FH140" s="132"/>
      <c r="FI140" s="39"/>
      <c r="FJ140" s="42"/>
      <c r="FK140" s="43">
        <f t="shared" si="60"/>
        <v>0</v>
      </c>
      <c r="FL140" s="41"/>
      <c r="FM140" s="42"/>
      <c r="FN140" s="43"/>
      <c r="FO140" s="41"/>
      <c r="FP140" s="42"/>
      <c r="FQ140" s="43">
        <f t="shared" si="71"/>
        <v>0</v>
      </c>
      <c r="FR140" s="41"/>
      <c r="FS140" s="42"/>
      <c r="FT140" s="43">
        <f t="shared" si="72"/>
        <v>0</v>
      </c>
      <c r="FU140" s="41"/>
      <c r="FV140" s="42"/>
      <c r="FW140" s="43">
        <f t="shared" si="62"/>
        <v>0</v>
      </c>
      <c r="FX140" s="41"/>
      <c r="FY140" s="40"/>
      <c r="FZ140" s="41"/>
      <c r="GA140" s="42"/>
      <c r="GB140" s="43"/>
      <c r="GC140" s="41"/>
      <c r="GD140" s="42"/>
    </row>
    <row r="141" spans="1:186" s="1" customFormat="1" ht="15" hidden="1" customHeight="1" x14ac:dyDescent="0.3">
      <c r="A141" s="2"/>
      <c r="B141" s="14">
        <v>4571</v>
      </c>
      <c r="C141" s="5" t="s">
        <v>100</v>
      </c>
      <c r="D141" s="15">
        <v>2003</v>
      </c>
      <c r="E141" s="16">
        <f t="shared" si="66"/>
        <v>0</v>
      </c>
      <c r="F141" s="37"/>
      <c r="G141" s="37"/>
      <c r="H141" s="37"/>
      <c r="I141" s="37"/>
      <c r="J141" s="38"/>
      <c r="K141" s="39"/>
      <c r="L141" s="40"/>
      <c r="M141" s="41"/>
      <c r="N141" s="42"/>
      <c r="O141" s="38">
        <f t="shared" si="67"/>
        <v>0</v>
      </c>
      <c r="P141" s="39"/>
      <c r="Q141" s="42"/>
      <c r="R141" s="43">
        <f t="shared" si="59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68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>
        <f t="shared" si="73"/>
        <v>0</v>
      </c>
      <c r="AO141" s="41"/>
      <c r="AP141" s="40"/>
      <c r="AQ141" s="41"/>
      <c r="AR141" s="40"/>
      <c r="AS141" s="41"/>
      <c r="AT141" s="40"/>
      <c r="AU141" s="41"/>
      <c r="AV141" s="42"/>
      <c r="AW141" s="43"/>
      <c r="AX141" s="41"/>
      <c r="AY141" s="40"/>
      <c r="AZ141" s="41"/>
      <c r="BA141" s="40"/>
      <c r="BB141" s="41"/>
      <c r="BC141" s="40"/>
      <c r="BD141" s="41"/>
      <c r="BE141" s="42"/>
      <c r="BF141" s="43">
        <f t="shared" si="64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>
        <f t="shared" si="63"/>
        <v>0</v>
      </c>
      <c r="BR141" s="41"/>
      <c r="BS141" s="40"/>
      <c r="BT141" s="41"/>
      <c r="BU141" s="40"/>
      <c r="BV141" s="41"/>
      <c r="BW141" s="40"/>
      <c r="BX141" s="41"/>
      <c r="BY141" s="42"/>
      <c r="BZ141" s="43">
        <f t="shared" si="69"/>
        <v>0</v>
      </c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/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0"/>
      <c r="DG141" s="40"/>
      <c r="DH141" s="40"/>
      <c r="DI141" s="40"/>
      <c r="DJ141" s="41"/>
      <c r="DK141" s="42"/>
      <c r="DL141" s="43">
        <f t="shared" si="70"/>
        <v>0</v>
      </c>
      <c r="DM141" s="41"/>
      <c r="DN141" s="42"/>
      <c r="DO141" s="43"/>
      <c r="DP141" s="41"/>
      <c r="DQ141" s="40"/>
      <c r="DR141" s="40"/>
      <c r="DS141" s="40"/>
      <c r="DT141" s="40"/>
      <c r="DU141" s="40"/>
      <c r="DV141" s="41"/>
      <c r="DW141" s="42"/>
      <c r="DX141" s="43">
        <f t="shared" si="74"/>
        <v>0</v>
      </c>
      <c r="DY141" s="41"/>
      <c r="DZ141" s="40"/>
      <c r="EA141" s="41"/>
      <c r="EB141" s="40"/>
      <c r="EC141" s="41"/>
      <c r="ED141" s="40"/>
      <c r="EE141" s="41"/>
      <c r="EF141" s="42"/>
      <c r="EG141" s="43"/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65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2"/>
      <c r="FH141" s="132"/>
      <c r="FI141" s="39"/>
      <c r="FJ141" s="42"/>
      <c r="FK141" s="43">
        <f t="shared" si="60"/>
        <v>0</v>
      </c>
      <c r="FL141" s="41"/>
      <c r="FM141" s="42"/>
      <c r="FN141" s="43"/>
      <c r="FO141" s="41"/>
      <c r="FP141" s="42"/>
      <c r="FQ141" s="43">
        <f t="shared" si="71"/>
        <v>0</v>
      </c>
      <c r="FR141" s="41"/>
      <c r="FS141" s="42"/>
      <c r="FT141" s="43">
        <f t="shared" si="72"/>
        <v>0</v>
      </c>
      <c r="FU141" s="41"/>
      <c r="FV141" s="42"/>
      <c r="FW141" s="43">
        <f t="shared" si="62"/>
        <v>0</v>
      </c>
      <c r="FX141" s="41"/>
      <c r="FY141" s="40"/>
      <c r="FZ141" s="41"/>
      <c r="GA141" s="42"/>
      <c r="GB141" s="43"/>
      <c r="GC141" s="41"/>
      <c r="GD141" s="42"/>
    </row>
    <row r="142" spans="1:186" s="1" customFormat="1" ht="15" hidden="1" customHeight="1" x14ac:dyDescent="0.3">
      <c r="A142" s="2"/>
      <c r="B142" s="14">
        <v>5856</v>
      </c>
      <c r="C142" s="5" t="s">
        <v>323</v>
      </c>
      <c r="D142" s="15">
        <v>2007</v>
      </c>
      <c r="E142" s="16">
        <f t="shared" si="66"/>
        <v>0</v>
      </c>
      <c r="F142" s="37" t="s">
        <v>163</v>
      </c>
      <c r="G142" s="37"/>
      <c r="H142" s="37" t="s">
        <v>324</v>
      </c>
      <c r="I142" s="37"/>
      <c r="J142" s="38"/>
      <c r="K142" s="39"/>
      <c r="L142" s="40"/>
      <c r="M142" s="41"/>
      <c r="N142" s="42"/>
      <c r="O142" s="38">
        <f t="shared" si="67"/>
        <v>0</v>
      </c>
      <c r="P142" s="39"/>
      <c r="Q142" s="42"/>
      <c r="R142" s="43">
        <f t="shared" si="59"/>
        <v>0</v>
      </c>
      <c r="S142" s="44"/>
      <c r="T142" s="45"/>
      <c r="U142" s="44"/>
      <c r="V142" s="45"/>
      <c r="W142" s="135"/>
      <c r="X142" s="45"/>
      <c r="Y142" s="135"/>
      <c r="Z142" s="45"/>
      <c r="AA142" s="44"/>
      <c r="AB142" s="78"/>
      <c r="AC142" s="82">
        <f t="shared" si="68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>
        <f t="shared" si="73"/>
        <v>0</v>
      </c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41"/>
      <c r="BC142" s="40"/>
      <c r="BD142" s="41"/>
      <c r="BE142" s="42"/>
      <c r="BF142" s="43">
        <f t="shared" si="64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>
        <f t="shared" si="63"/>
        <v>0</v>
      </c>
      <c r="BR142" s="41"/>
      <c r="BS142" s="40"/>
      <c r="BT142" s="41"/>
      <c r="BU142" s="40"/>
      <c r="BV142" s="41"/>
      <c r="BW142" s="40"/>
      <c r="BX142" s="41"/>
      <c r="BY142" s="42"/>
      <c r="BZ142" s="43">
        <f t="shared" si="69"/>
        <v>0</v>
      </c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41"/>
      <c r="DI142" s="40"/>
      <c r="DJ142" s="41"/>
      <c r="DK142" s="42"/>
      <c r="DL142" s="43">
        <f t="shared" si="70"/>
        <v>0</v>
      </c>
      <c r="DM142" s="41"/>
      <c r="DN142" s="42"/>
      <c r="DO142" s="43"/>
      <c r="DP142" s="41"/>
      <c r="DQ142" s="40"/>
      <c r="DR142" s="41"/>
      <c r="DS142" s="40"/>
      <c r="DT142" s="35"/>
      <c r="DU142" s="35"/>
      <c r="DV142" s="41"/>
      <c r="DW142" s="42"/>
      <c r="DX142" s="43">
        <f t="shared" si="74"/>
        <v>0</v>
      </c>
      <c r="DY142" s="41"/>
      <c r="DZ142" s="40"/>
      <c r="EA142" s="41"/>
      <c r="EB142" s="40"/>
      <c r="EC142" s="41"/>
      <c r="ED142" s="40"/>
      <c r="EE142" s="41"/>
      <c r="EF142" s="42"/>
      <c r="EG142" s="43"/>
      <c r="EH142" s="41"/>
      <c r="EI142" s="40"/>
      <c r="EJ142" s="41"/>
      <c r="EK142" s="40"/>
      <c r="EL142" s="41"/>
      <c r="EM142" s="40"/>
      <c r="EN142" s="41"/>
      <c r="EO142" s="40"/>
      <c r="EP142" s="41"/>
      <c r="EQ142" s="40"/>
      <c r="ER142" s="41"/>
      <c r="ES142" s="42"/>
      <c r="ET142" s="43">
        <f t="shared" si="65"/>
        <v>0</v>
      </c>
      <c r="EU142" s="41"/>
      <c r="EV142" s="40"/>
      <c r="EW142" s="41"/>
      <c r="EX142" s="40"/>
      <c r="EY142" s="41"/>
      <c r="EZ142" s="40"/>
      <c r="FA142" s="41"/>
      <c r="FB142" s="40"/>
      <c r="FC142" s="41"/>
      <c r="FD142" s="40"/>
      <c r="FE142" s="41"/>
      <c r="FF142" s="40"/>
      <c r="FG142" s="132"/>
      <c r="FH142" s="132"/>
      <c r="FI142" s="39"/>
      <c r="FJ142" s="42"/>
      <c r="FK142" s="43">
        <f t="shared" si="60"/>
        <v>0</v>
      </c>
      <c r="FL142" s="41"/>
      <c r="FM142" s="42"/>
      <c r="FN142" s="43"/>
      <c r="FO142" s="41"/>
      <c r="FP142" s="42"/>
      <c r="FQ142" s="43">
        <f t="shared" si="71"/>
        <v>0</v>
      </c>
      <c r="FR142" s="41"/>
      <c r="FS142" s="42"/>
      <c r="FT142" s="43">
        <f t="shared" si="72"/>
        <v>0</v>
      </c>
      <c r="FU142" s="41"/>
      <c r="FV142" s="42"/>
      <c r="FW142" s="43">
        <f t="shared" si="62"/>
        <v>0</v>
      </c>
      <c r="FX142" s="41"/>
      <c r="FY142" s="40"/>
      <c r="FZ142" s="41"/>
      <c r="GA142" s="42"/>
      <c r="GB142" s="43"/>
      <c r="GC142" s="41"/>
      <c r="GD142" s="42"/>
    </row>
    <row r="143" spans="1:186" s="1" customFormat="1" ht="15" hidden="1" customHeight="1" x14ac:dyDescent="0.3">
      <c r="A143" s="2"/>
      <c r="B143" s="14">
        <v>7029</v>
      </c>
      <c r="C143" s="5" t="s">
        <v>92</v>
      </c>
      <c r="D143" s="15">
        <v>2009</v>
      </c>
      <c r="E143" s="16">
        <f t="shared" si="66"/>
        <v>0</v>
      </c>
      <c r="F143" s="37" t="s">
        <v>163</v>
      </c>
      <c r="G143" s="37"/>
      <c r="H143" s="37" t="s">
        <v>228</v>
      </c>
      <c r="I143" s="37" t="s">
        <v>229</v>
      </c>
      <c r="J143" s="38"/>
      <c r="K143" s="39"/>
      <c r="L143" s="40"/>
      <c r="M143" s="41"/>
      <c r="N143" s="42"/>
      <c r="O143" s="38">
        <f t="shared" si="67"/>
        <v>0</v>
      </c>
      <c r="P143" s="39"/>
      <c r="Q143" s="42"/>
      <c r="R143" s="43">
        <f t="shared" si="59"/>
        <v>0</v>
      </c>
      <c r="S143" s="44"/>
      <c r="T143" s="45"/>
      <c r="U143" s="44"/>
      <c r="V143" s="45"/>
      <c r="W143" s="135"/>
      <c r="X143" s="45"/>
      <c r="Y143" s="44"/>
      <c r="Z143" s="45"/>
      <c r="AA143" s="44"/>
      <c r="AB143" s="78"/>
      <c r="AC143" s="82">
        <f t="shared" si="68"/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 t="shared" si="73"/>
        <v>0</v>
      </c>
      <c r="AO143" s="41"/>
      <c r="AP143" s="40"/>
      <c r="AQ143" s="41"/>
      <c r="AR143" s="40"/>
      <c r="AS143" s="41"/>
      <c r="AT143" s="40"/>
      <c r="AU143" s="41"/>
      <c r="AV143" s="42"/>
      <c r="AW143" s="43"/>
      <c r="AX143" s="41"/>
      <c r="AY143" s="40"/>
      <c r="AZ143" s="41"/>
      <c r="BA143" s="40"/>
      <c r="BB143" s="41"/>
      <c r="BC143" s="40"/>
      <c r="BD143" s="41"/>
      <c r="BE143" s="42"/>
      <c r="BF143" s="43">
        <f t="shared" si="64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 t="shared" si="63"/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 t="shared" si="69"/>
        <v>0</v>
      </c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/>
      <c r="CL143" s="41"/>
      <c r="CM143" s="40"/>
      <c r="CN143" s="41"/>
      <c r="CO143" s="40"/>
      <c r="CP143" s="41"/>
      <c r="CQ143" s="40"/>
      <c r="CR143" s="41"/>
      <c r="CS143" s="42"/>
      <c r="CT143" s="43"/>
      <c r="CU143" s="41"/>
      <c r="CV143" s="40"/>
      <c r="CW143" s="40"/>
      <c r="CX143" s="40"/>
      <c r="CY143" s="40"/>
      <c r="CZ143" s="40"/>
      <c r="DA143" s="41"/>
      <c r="DB143" s="42"/>
      <c r="DC143" s="43"/>
      <c r="DD143" s="41"/>
      <c r="DE143" s="40"/>
      <c r="DF143" s="41"/>
      <c r="DG143" s="40"/>
      <c r="DH143" s="49"/>
      <c r="DI143" s="48"/>
      <c r="DJ143" s="117"/>
      <c r="DK143" s="139"/>
      <c r="DL143" s="43">
        <f t="shared" si="70"/>
        <v>0</v>
      </c>
      <c r="DM143" s="49"/>
      <c r="DN143" s="50"/>
      <c r="DO143" s="43"/>
      <c r="DP143" s="41"/>
      <c r="DQ143" s="40"/>
      <c r="DR143" s="41"/>
      <c r="DS143" s="40"/>
      <c r="DT143" s="136"/>
      <c r="DU143" s="136"/>
      <c r="DV143" s="49"/>
      <c r="DW143" s="50"/>
      <c r="DX143" s="43">
        <f t="shared" si="74"/>
        <v>0</v>
      </c>
      <c r="DY143" s="41"/>
      <c r="DZ143" s="40"/>
      <c r="EA143" s="41"/>
      <c r="EB143" s="40"/>
      <c r="EC143" s="49"/>
      <c r="ED143" s="48"/>
      <c r="EE143" s="49"/>
      <c r="EF143" s="50"/>
      <c r="EG143" s="43"/>
      <c r="EH143" s="41"/>
      <c r="EI143" s="40"/>
      <c r="EJ143" s="41"/>
      <c r="EK143" s="40"/>
      <c r="EL143" s="49"/>
      <c r="EM143" s="48"/>
      <c r="EN143" s="49"/>
      <c r="EO143" s="48"/>
      <c r="EP143" s="49"/>
      <c r="EQ143" s="48"/>
      <c r="ER143" s="49"/>
      <c r="ES143" s="50"/>
      <c r="ET143" s="43">
        <f t="shared" si="65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4"/>
      <c r="FH143" s="134"/>
      <c r="FI143" s="47"/>
      <c r="FJ143" s="50"/>
      <c r="FK143" s="43">
        <f t="shared" si="60"/>
        <v>0</v>
      </c>
      <c r="FL143" s="49"/>
      <c r="FM143" s="50"/>
      <c r="FN143" s="43"/>
      <c r="FO143" s="49"/>
      <c r="FP143" s="50"/>
      <c r="FQ143" s="43">
        <f t="shared" si="71"/>
        <v>0</v>
      </c>
      <c r="FR143" s="49"/>
      <c r="FS143" s="50"/>
      <c r="FT143" s="43">
        <f t="shared" si="72"/>
        <v>0</v>
      </c>
      <c r="FU143" s="49"/>
      <c r="FV143" s="50"/>
      <c r="FW143" s="43">
        <f t="shared" si="62"/>
        <v>0</v>
      </c>
      <c r="FX143" s="41"/>
      <c r="FY143" s="40"/>
      <c r="FZ143" s="49"/>
      <c r="GA143" s="50"/>
      <c r="GB143" s="43"/>
      <c r="GC143" s="49"/>
      <c r="GD143" s="50"/>
    </row>
    <row r="144" spans="1:186" s="1" customFormat="1" ht="15" hidden="1" customHeight="1" x14ac:dyDescent="0.3">
      <c r="A144" s="2"/>
      <c r="B144" s="14">
        <v>7093</v>
      </c>
      <c r="C144" s="5" t="s">
        <v>96</v>
      </c>
      <c r="D144" s="15">
        <v>2009</v>
      </c>
      <c r="E144" s="16">
        <f t="shared" si="66"/>
        <v>0</v>
      </c>
      <c r="F144" s="37" t="s">
        <v>156</v>
      </c>
      <c r="G144" s="37"/>
      <c r="H144" s="126" t="s">
        <v>313</v>
      </c>
      <c r="I144" s="37"/>
      <c r="J144" s="38"/>
      <c r="K144" s="39"/>
      <c r="L144" s="40"/>
      <c r="M144" s="41"/>
      <c r="N144" s="42"/>
      <c r="O144" s="38">
        <f t="shared" si="67"/>
        <v>0</v>
      </c>
      <c r="P144" s="39"/>
      <c r="Q144" s="42"/>
      <c r="R144" s="43">
        <f t="shared" si="59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>
        <f t="shared" si="68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 t="shared" si="73"/>
        <v>0</v>
      </c>
      <c r="AO144" s="41"/>
      <c r="AP144" s="40"/>
      <c r="AQ144" s="41"/>
      <c r="AR144" s="40"/>
      <c r="AS144" s="41"/>
      <c r="AT144" s="40"/>
      <c r="AU144" s="41"/>
      <c r="AV144" s="42"/>
      <c r="AW144" s="43"/>
      <c r="AX144" s="41"/>
      <c r="AY144" s="40"/>
      <c r="AZ144" s="41"/>
      <c r="BA144" s="40"/>
      <c r="BB144" s="41"/>
      <c r="BC144" s="40"/>
      <c r="BD144" s="41"/>
      <c r="BE144" s="42"/>
      <c r="BF144" s="43">
        <f t="shared" si="64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>
        <f t="shared" si="63"/>
        <v>0</v>
      </c>
      <c r="BR144" s="41"/>
      <c r="BS144" s="40"/>
      <c r="BT144" s="41"/>
      <c r="BU144" s="40"/>
      <c r="BV144" s="41"/>
      <c r="BW144" s="40"/>
      <c r="BX144" s="41"/>
      <c r="BY144" s="42"/>
      <c r="BZ144" s="43">
        <f t="shared" si="69"/>
        <v>0</v>
      </c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/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35"/>
      <c r="DI144" s="35"/>
      <c r="DJ144" s="41"/>
      <c r="DK144" s="42"/>
      <c r="DL144" s="43">
        <f t="shared" si="70"/>
        <v>0</v>
      </c>
      <c r="DM144" s="41"/>
      <c r="DN144" s="42"/>
      <c r="DO144" s="43"/>
      <c r="DP144" s="41"/>
      <c r="DQ144" s="40"/>
      <c r="DR144" s="41"/>
      <c r="DS144" s="40"/>
      <c r="DT144" s="41"/>
      <c r="DU144" s="40"/>
      <c r="DV144" s="41"/>
      <c r="DW144" s="42"/>
      <c r="DX144" s="43">
        <f t="shared" si="74"/>
        <v>0</v>
      </c>
      <c r="DY144" s="41"/>
      <c r="DZ144" s="40"/>
      <c r="EA144" s="41"/>
      <c r="EB144" s="40"/>
      <c r="EC144" s="41"/>
      <c r="ED144" s="41"/>
      <c r="EE144" s="41"/>
      <c r="EF144" s="42"/>
      <c r="EG144" s="43"/>
      <c r="EH144" s="41"/>
      <c r="EI144" s="40"/>
      <c r="EJ144" s="41"/>
      <c r="EK144" s="40"/>
      <c r="EL144" s="41"/>
      <c r="EM144" s="41"/>
      <c r="EN144" s="41"/>
      <c r="EO144" s="41"/>
      <c r="EP144" s="41"/>
      <c r="EQ144" s="41"/>
      <c r="ER144" s="41"/>
      <c r="ES144" s="42"/>
      <c r="ET144" s="43">
        <f t="shared" si="65"/>
        <v>0</v>
      </c>
      <c r="EU144" s="41"/>
      <c r="EV144" s="40"/>
      <c r="EW144" s="41"/>
      <c r="EX144" s="40"/>
      <c r="EY144" s="41"/>
      <c r="EZ144" s="40"/>
      <c r="FA144" s="41"/>
      <c r="FB144" s="41"/>
      <c r="FC144" s="41"/>
      <c r="FD144" s="41"/>
      <c r="FE144" s="41"/>
      <c r="FF144" s="40"/>
      <c r="FG144" s="132"/>
      <c r="FH144" s="132"/>
      <c r="FI144" s="39"/>
      <c r="FJ144" s="42"/>
      <c r="FK144" s="43">
        <f t="shared" si="60"/>
        <v>0</v>
      </c>
      <c r="FL144" s="41"/>
      <c r="FM144" s="42"/>
      <c r="FN144" s="43"/>
      <c r="FO144" s="41"/>
      <c r="FP144" s="42"/>
      <c r="FQ144" s="43">
        <f t="shared" si="71"/>
        <v>0</v>
      </c>
      <c r="FR144" s="41"/>
      <c r="FS144" s="42"/>
      <c r="FT144" s="43">
        <f t="shared" si="72"/>
        <v>0</v>
      </c>
      <c r="FU144" s="41"/>
      <c r="FV144" s="42"/>
      <c r="FW144" s="43">
        <f t="shared" si="62"/>
        <v>0</v>
      </c>
      <c r="FX144" s="41"/>
      <c r="FY144" s="40"/>
      <c r="FZ144" s="41"/>
      <c r="GA144" s="42"/>
      <c r="GB144" s="43"/>
      <c r="GC144" s="41"/>
      <c r="GD144" s="42"/>
    </row>
    <row r="145" spans="1:186" s="1" customFormat="1" ht="15" hidden="1" customHeight="1" x14ac:dyDescent="0.3">
      <c r="A145" s="2"/>
      <c r="B145" s="14">
        <v>2050</v>
      </c>
      <c r="C145" s="5" t="s">
        <v>36</v>
      </c>
      <c r="D145" s="15">
        <v>2000</v>
      </c>
      <c r="E145" s="16">
        <f t="shared" si="66"/>
        <v>0</v>
      </c>
      <c r="F145" s="37"/>
      <c r="G145" s="37"/>
      <c r="H145" s="37"/>
      <c r="I145" s="37"/>
      <c r="J145" s="38"/>
      <c r="K145" s="39"/>
      <c r="L145" s="40"/>
      <c r="M145" s="41"/>
      <c r="N145" s="42"/>
      <c r="O145" s="38">
        <f t="shared" si="67"/>
        <v>0</v>
      </c>
      <c r="P145" s="39"/>
      <c r="Q145" s="42"/>
      <c r="R145" s="43">
        <f t="shared" si="59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68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 t="shared" si="73"/>
        <v>0</v>
      </c>
      <c r="AO145" s="41"/>
      <c r="AP145" s="40"/>
      <c r="AQ145" s="41"/>
      <c r="AR145" s="40"/>
      <c r="AS145" s="41"/>
      <c r="AT145" s="40"/>
      <c r="AU145" s="41"/>
      <c r="AV145" s="42"/>
      <c r="AW145" s="43"/>
      <c r="AX145" s="41"/>
      <c r="AY145" s="40"/>
      <c r="AZ145" s="41"/>
      <c r="BA145" s="40"/>
      <c r="BB145" s="41"/>
      <c r="BC145" s="40"/>
      <c r="BD145" s="41"/>
      <c r="BE145" s="42"/>
      <c r="BF145" s="43">
        <f t="shared" si="64"/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 t="shared" si="63"/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 t="shared" si="69"/>
        <v>0</v>
      </c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/>
      <c r="CL145" s="41"/>
      <c r="CM145" s="40"/>
      <c r="CN145" s="41"/>
      <c r="CO145" s="40"/>
      <c r="CP145" s="41"/>
      <c r="CQ145" s="40"/>
      <c r="CR145" s="41"/>
      <c r="CS145" s="42"/>
      <c r="CT145" s="43"/>
      <c r="CU145" s="41"/>
      <c r="CV145" s="40"/>
      <c r="CW145" s="40"/>
      <c r="CX145" s="40"/>
      <c r="CY145" s="40"/>
      <c r="CZ145" s="40"/>
      <c r="DA145" s="41"/>
      <c r="DB145" s="42"/>
      <c r="DC145" s="43"/>
      <c r="DD145" s="41"/>
      <c r="DE145" s="40"/>
      <c r="DF145" s="40"/>
      <c r="DG145" s="40"/>
      <c r="DH145" s="40"/>
      <c r="DI145" s="40"/>
      <c r="DJ145" s="41"/>
      <c r="DK145" s="42"/>
      <c r="DL145" s="43">
        <f t="shared" si="70"/>
        <v>0</v>
      </c>
      <c r="DM145" s="41"/>
      <c r="DN145" s="42"/>
      <c r="DO145" s="43"/>
      <c r="DP145" s="41"/>
      <c r="DQ145" s="40"/>
      <c r="DR145" s="40"/>
      <c r="DS145" s="40"/>
      <c r="DT145" s="40"/>
      <c r="DU145" s="40"/>
      <c r="DV145" s="41"/>
      <c r="DW145" s="42"/>
      <c r="DX145" s="43">
        <f t="shared" si="74"/>
        <v>0</v>
      </c>
      <c r="DY145" s="41"/>
      <c r="DZ145" s="40"/>
      <c r="EA145" s="40"/>
      <c r="EB145" s="40"/>
      <c r="EC145" s="40"/>
      <c r="ED145" s="40"/>
      <c r="EE145" s="41"/>
      <c r="EF145" s="42"/>
      <c r="EG145" s="43"/>
      <c r="EH145" s="41"/>
      <c r="EI145" s="40"/>
      <c r="EJ145" s="40"/>
      <c r="EK145" s="40"/>
      <c r="EL145" s="40"/>
      <c r="EM145" s="40"/>
      <c r="EN145" s="41"/>
      <c r="EO145" s="40"/>
      <c r="EP145" s="41"/>
      <c r="EQ145" s="40"/>
      <c r="ER145" s="41"/>
      <c r="ES145" s="42"/>
      <c r="ET145" s="43">
        <f t="shared" si="65"/>
        <v>0</v>
      </c>
      <c r="EU145" s="41"/>
      <c r="EV145" s="40"/>
      <c r="EW145" s="41"/>
      <c r="EX145" s="40"/>
      <c r="EY145" s="41"/>
      <c r="EZ145" s="40"/>
      <c r="FA145" s="40"/>
      <c r="FB145" s="40"/>
      <c r="FC145" s="41"/>
      <c r="FD145" s="40"/>
      <c r="FE145" s="41"/>
      <c r="FF145" s="40"/>
      <c r="FG145" s="132"/>
      <c r="FH145" s="132"/>
      <c r="FI145" s="39"/>
      <c r="FJ145" s="42"/>
      <c r="FK145" s="43">
        <f t="shared" si="60"/>
        <v>0</v>
      </c>
      <c r="FL145" s="41"/>
      <c r="FM145" s="42"/>
      <c r="FN145" s="43"/>
      <c r="FO145" s="41"/>
      <c r="FP145" s="42"/>
      <c r="FQ145" s="43">
        <f t="shared" si="71"/>
        <v>0</v>
      </c>
      <c r="FR145" s="41"/>
      <c r="FS145" s="42"/>
      <c r="FT145" s="43">
        <f t="shared" si="72"/>
        <v>0</v>
      </c>
      <c r="FU145" s="41"/>
      <c r="FV145" s="42"/>
      <c r="FW145" s="43">
        <f t="shared" si="62"/>
        <v>0</v>
      </c>
      <c r="FX145" s="41"/>
      <c r="FY145" s="40"/>
      <c r="FZ145" s="41"/>
      <c r="GA145" s="42"/>
      <c r="GB145" s="43"/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291</v>
      </c>
      <c r="D146" s="15">
        <v>2012</v>
      </c>
      <c r="E146" s="16">
        <f t="shared" si="66"/>
        <v>0</v>
      </c>
      <c r="F146" s="37" t="s">
        <v>175</v>
      </c>
      <c r="G146" s="37"/>
      <c r="H146" s="37" t="s">
        <v>289</v>
      </c>
      <c r="I146" s="37" t="s">
        <v>290</v>
      </c>
      <c r="J146" s="38"/>
      <c r="K146" s="39"/>
      <c r="L146" s="40"/>
      <c r="M146" s="41"/>
      <c r="N146" s="42"/>
      <c r="O146" s="38">
        <f t="shared" si="67"/>
        <v>0</v>
      </c>
      <c r="P146" s="39"/>
      <c r="Q146" s="42"/>
      <c r="R146" s="43">
        <f t="shared" ref="R146:R174" si="75">T146+V146+X146+Z146+AB146</f>
        <v>0</v>
      </c>
      <c r="S146" s="44"/>
      <c r="T146" s="45"/>
      <c r="U146" s="44"/>
      <c r="V146" s="45"/>
      <c r="W146" s="120"/>
      <c r="X146" s="45"/>
      <c r="Y146" s="44"/>
      <c r="Z146" s="45"/>
      <c r="AA146" s="44"/>
      <c r="AB146" s="78"/>
      <c r="AC146" s="82">
        <f t="shared" si="68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 t="shared" si="73"/>
        <v>0</v>
      </c>
      <c r="AO146" s="41"/>
      <c r="AP146" s="40"/>
      <c r="AQ146" s="41"/>
      <c r="AR146" s="40"/>
      <c r="AS146" s="41"/>
      <c r="AT146" s="40"/>
      <c r="AU146" s="41"/>
      <c r="AV146" s="42"/>
      <c r="AW146" s="43"/>
      <c r="AX146" s="41"/>
      <c r="AY146" s="40"/>
      <c r="AZ146" s="41"/>
      <c r="BA146" s="40"/>
      <c r="BB146" s="41"/>
      <c r="BC146" s="40"/>
      <c r="BD146" s="41"/>
      <c r="BE146" s="42"/>
      <c r="BF146" s="43">
        <f t="shared" si="64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 t="shared" si="63"/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 t="shared" si="69"/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/>
      <c r="CL146" s="41"/>
      <c r="CM146" s="40"/>
      <c r="CN146" s="41"/>
      <c r="CO146" s="40"/>
      <c r="CP146" s="41"/>
      <c r="CQ146" s="40"/>
      <c r="CR146" s="41"/>
      <c r="CS146" s="42"/>
      <c r="CT146" s="43"/>
      <c r="CU146" s="41"/>
      <c r="CV146" s="40"/>
      <c r="CW146" s="41"/>
      <c r="CX146" s="40"/>
      <c r="CY146" s="40"/>
      <c r="CZ146" s="40"/>
      <c r="DA146" s="35"/>
      <c r="DB146" s="89"/>
      <c r="DC146" s="43"/>
      <c r="DD146" s="41"/>
      <c r="DE146" s="40"/>
      <c r="DF146" s="40"/>
      <c r="DG146" s="40"/>
      <c r="DH146" s="40"/>
      <c r="DI146" s="40"/>
      <c r="DJ146" s="41"/>
      <c r="DK146" s="53"/>
      <c r="DL146" s="43">
        <f t="shared" si="70"/>
        <v>0</v>
      </c>
      <c r="DM146" s="41"/>
      <c r="DN146" s="53"/>
      <c r="DO146" s="43"/>
      <c r="DP146" s="41"/>
      <c r="DQ146" s="40"/>
      <c r="DR146" s="40"/>
      <c r="DS146" s="40"/>
      <c r="DT146" s="40"/>
      <c r="DU146" s="40"/>
      <c r="DV146" s="41"/>
      <c r="DW146" s="53"/>
      <c r="DX146" s="43">
        <f t="shared" si="74"/>
        <v>0</v>
      </c>
      <c r="DY146" s="41"/>
      <c r="DZ146" s="40"/>
      <c r="EA146" s="40"/>
      <c r="EB146" s="40"/>
      <c r="EC146" s="40"/>
      <c r="ED146" s="40"/>
      <c r="EE146" s="41"/>
      <c r="EF146" s="53"/>
      <c r="EG146" s="43"/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65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60"/>
        <v>0</v>
      </c>
      <c r="FL146" s="41"/>
      <c r="FM146" s="53"/>
      <c r="FN146" s="43"/>
      <c r="FO146" s="41"/>
      <c r="FP146" s="53"/>
      <c r="FQ146" s="43">
        <f t="shared" si="71"/>
        <v>0</v>
      </c>
      <c r="FR146" s="41"/>
      <c r="FS146" s="53"/>
      <c r="FT146" s="43">
        <f t="shared" si="72"/>
        <v>0</v>
      </c>
      <c r="FU146" s="41"/>
      <c r="FV146" s="53"/>
      <c r="FW146" s="43">
        <f t="shared" si="62"/>
        <v>0</v>
      </c>
      <c r="FX146" s="41"/>
      <c r="FY146" s="40"/>
      <c r="FZ146" s="41"/>
      <c r="GA146" s="53"/>
      <c r="GB146" s="43"/>
      <c r="GC146" s="41"/>
      <c r="GD146" s="53"/>
    </row>
    <row r="147" spans="1:186" s="1" customFormat="1" ht="15" hidden="1" customHeight="1" x14ac:dyDescent="0.3">
      <c r="A147" s="2"/>
      <c r="B147" s="14">
        <v>5947</v>
      </c>
      <c r="C147" s="5" t="s">
        <v>59</v>
      </c>
      <c r="D147" s="15">
        <v>2007</v>
      </c>
      <c r="E147" s="16">
        <f t="shared" si="66"/>
        <v>0</v>
      </c>
      <c r="F147" s="37" t="s">
        <v>161</v>
      </c>
      <c r="G147" s="37"/>
      <c r="H147" s="37" t="s">
        <v>183</v>
      </c>
      <c r="I147" s="37"/>
      <c r="J147" s="38"/>
      <c r="K147" s="33"/>
      <c r="L147" s="34"/>
      <c r="M147" s="41"/>
      <c r="N147" s="42"/>
      <c r="O147" s="38">
        <f t="shared" si="67"/>
        <v>0</v>
      </c>
      <c r="P147" s="39"/>
      <c r="Q147" s="42"/>
      <c r="R147" s="43">
        <f t="shared" si="75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68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>
        <f t="shared" si="73"/>
        <v>0</v>
      </c>
      <c r="AO147" s="41"/>
      <c r="AP147" s="40"/>
      <c r="AQ147" s="41"/>
      <c r="AR147" s="40"/>
      <c r="AS147" s="41"/>
      <c r="AT147" s="40"/>
      <c r="AU147" s="41"/>
      <c r="AV147" s="42"/>
      <c r="AW147" s="43"/>
      <c r="AX147" s="86"/>
      <c r="AY147" s="87"/>
      <c r="AZ147" s="35"/>
      <c r="BA147" s="34"/>
      <c r="BB147" s="41"/>
      <c r="BC147" s="40"/>
      <c r="BD147" s="86"/>
      <c r="BE147" s="88"/>
      <c r="BF147" s="43">
        <f t="shared" si="64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>
        <f t="shared" si="63"/>
        <v>0</v>
      </c>
      <c r="BR147" s="41"/>
      <c r="BS147" s="40"/>
      <c r="BT147" s="41"/>
      <c r="BU147" s="40"/>
      <c r="BV147" s="41"/>
      <c r="BW147" s="40"/>
      <c r="BX147" s="41"/>
      <c r="BY147" s="42"/>
      <c r="BZ147" s="43">
        <f t="shared" si="69"/>
        <v>0</v>
      </c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/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0"/>
      <c r="DG147" s="40"/>
      <c r="DH147" s="40"/>
      <c r="DI147" s="40"/>
      <c r="DJ147" s="41"/>
      <c r="DK147" s="42"/>
      <c r="DL147" s="43">
        <f t="shared" si="70"/>
        <v>0</v>
      </c>
      <c r="DM147" s="41"/>
      <c r="DN147" s="42"/>
      <c r="DO147" s="43"/>
      <c r="DP147" s="41"/>
      <c r="DQ147" s="40"/>
      <c r="DR147" s="41"/>
      <c r="DS147" s="40"/>
      <c r="DT147" s="41"/>
      <c r="DU147" s="40"/>
      <c r="DV147" s="41"/>
      <c r="DW147" s="42"/>
      <c r="DX147" s="43">
        <f t="shared" si="74"/>
        <v>0</v>
      </c>
      <c r="DY147" s="41"/>
      <c r="DZ147" s="40"/>
      <c r="EA147" s="41"/>
      <c r="EB147" s="40"/>
      <c r="EC147" s="41"/>
      <c r="ED147" s="40"/>
      <c r="EE147" s="41"/>
      <c r="EF147" s="42"/>
      <c r="EG147" s="43"/>
      <c r="EH147" s="41"/>
      <c r="EI147" s="40"/>
      <c r="EJ147" s="41"/>
      <c r="EK147" s="40"/>
      <c r="EL147" s="41"/>
      <c r="EM147" s="40"/>
      <c r="EN147" s="41"/>
      <c r="EO147" s="40"/>
      <c r="EP147" s="86"/>
      <c r="EQ147" s="87"/>
      <c r="ER147" s="41"/>
      <c r="ES147" s="42"/>
      <c r="ET147" s="43">
        <f t="shared" si="65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2"/>
      <c r="FH147" s="132"/>
      <c r="FI147" s="39"/>
      <c r="FJ147" s="42"/>
      <c r="FK147" s="43">
        <f t="shared" si="60"/>
        <v>0</v>
      </c>
      <c r="FL147" s="41"/>
      <c r="FM147" s="42"/>
      <c r="FN147" s="43"/>
      <c r="FO147" s="41"/>
      <c r="FP147" s="42"/>
      <c r="FQ147" s="43">
        <f t="shared" si="71"/>
        <v>0</v>
      </c>
      <c r="FR147" s="41"/>
      <c r="FS147" s="42"/>
      <c r="FT147" s="43">
        <f t="shared" si="72"/>
        <v>0</v>
      </c>
      <c r="FU147" s="41"/>
      <c r="FV147" s="42"/>
      <c r="FW147" s="43">
        <f t="shared" si="62"/>
        <v>0</v>
      </c>
      <c r="FX147" s="41"/>
      <c r="FY147" s="40"/>
      <c r="FZ147" s="41"/>
      <c r="GA147" s="42"/>
      <c r="GB147" s="43"/>
      <c r="GC147" s="41"/>
      <c r="GD147" s="42"/>
    </row>
    <row r="148" spans="1:186" s="1" customFormat="1" ht="15" hidden="1" customHeight="1" x14ac:dyDescent="0.3">
      <c r="A148" s="2"/>
      <c r="B148" s="14">
        <v>6784</v>
      </c>
      <c r="C148" s="5" t="s">
        <v>79</v>
      </c>
      <c r="D148" s="15">
        <v>2009</v>
      </c>
      <c r="E148" s="16">
        <f t="shared" si="66"/>
        <v>0</v>
      </c>
      <c r="F148" s="37"/>
      <c r="G148" s="37"/>
      <c r="H148" s="37"/>
      <c r="I148" s="37"/>
      <c r="J148" s="38"/>
      <c r="K148" s="39"/>
      <c r="L148" s="40"/>
      <c r="M148" s="41"/>
      <c r="N148" s="42"/>
      <c r="O148" s="38">
        <f t="shared" si="67"/>
        <v>0</v>
      </c>
      <c r="P148" s="39"/>
      <c r="Q148" s="42"/>
      <c r="R148" s="43">
        <f t="shared" si="75"/>
        <v>0</v>
      </c>
      <c r="S148" s="138"/>
      <c r="T148" s="45"/>
      <c r="U148" s="138"/>
      <c r="V148" s="45"/>
      <c r="W148" s="138"/>
      <c r="X148" s="45"/>
      <c r="Y148" s="138"/>
      <c r="Z148" s="45"/>
      <c r="AA148" s="138"/>
      <c r="AB148" s="78"/>
      <c r="AC148" s="82">
        <f t="shared" si="68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>
        <f t="shared" si="73"/>
        <v>0</v>
      </c>
      <c r="AO148" s="41"/>
      <c r="AP148" s="40"/>
      <c r="AQ148" s="41"/>
      <c r="AR148" s="40"/>
      <c r="AS148" s="41"/>
      <c r="AT148" s="40"/>
      <c r="AU148" s="41"/>
      <c r="AV148" s="42"/>
      <c r="AW148" s="43"/>
      <c r="AX148" s="41"/>
      <c r="AY148" s="40"/>
      <c r="AZ148" s="41"/>
      <c r="BA148" s="40"/>
      <c r="BB148" s="41"/>
      <c r="BC148" s="40"/>
      <c r="BD148" s="41"/>
      <c r="BE148" s="42"/>
      <c r="BF148" s="43">
        <f t="shared" si="64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>
        <f t="shared" si="63"/>
        <v>0</v>
      </c>
      <c r="BR148" s="41"/>
      <c r="BS148" s="40"/>
      <c r="BT148" s="41"/>
      <c r="BU148" s="40"/>
      <c r="BV148" s="41"/>
      <c r="BW148" s="40"/>
      <c r="BX148" s="41"/>
      <c r="BY148" s="42"/>
      <c r="BZ148" s="43">
        <f t="shared" si="69"/>
        <v>0</v>
      </c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/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41"/>
      <c r="DI148" s="40"/>
      <c r="DJ148" s="41"/>
      <c r="DK148" s="42"/>
      <c r="DL148" s="43">
        <f t="shared" si="70"/>
        <v>0</v>
      </c>
      <c r="DM148" s="41"/>
      <c r="DN148" s="42"/>
      <c r="DO148" s="43"/>
      <c r="DP148" s="41"/>
      <c r="DQ148" s="40"/>
      <c r="DR148" s="41"/>
      <c r="DS148" s="40"/>
      <c r="DT148" s="41"/>
      <c r="DU148" s="40"/>
      <c r="DV148" s="41"/>
      <c r="DW148" s="42"/>
      <c r="DX148" s="43">
        <f t="shared" si="74"/>
        <v>0</v>
      </c>
      <c r="DY148" s="41"/>
      <c r="DZ148" s="40"/>
      <c r="EA148" s="41"/>
      <c r="EB148" s="40"/>
      <c r="EC148" s="41"/>
      <c r="ED148" s="40"/>
      <c r="EE148" s="41"/>
      <c r="EF148" s="42"/>
      <c r="EG148" s="43"/>
      <c r="EH148" s="41"/>
      <c r="EI148" s="40"/>
      <c r="EJ148" s="41"/>
      <c r="EK148" s="40"/>
      <c r="EL148" s="41"/>
      <c r="EM148" s="40"/>
      <c r="EN148" s="41"/>
      <c r="EO148" s="40"/>
      <c r="EP148" s="41"/>
      <c r="EQ148" s="40"/>
      <c r="ER148" s="41"/>
      <c r="ES148" s="42"/>
      <c r="ET148" s="43">
        <f t="shared" si="65"/>
        <v>0</v>
      </c>
      <c r="EU148" s="41"/>
      <c r="EV148" s="40"/>
      <c r="EW148" s="41"/>
      <c r="EX148" s="40"/>
      <c r="EY148" s="41"/>
      <c r="EZ148" s="40"/>
      <c r="FA148" s="41"/>
      <c r="FB148" s="40"/>
      <c r="FC148" s="41"/>
      <c r="FD148" s="40"/>
      <c r="FE148" s="41"/>
      <c r="FF148" s="40"/>
      <c r="FG148" s="132"/>
      <c r="FH148" s="132"/>
      <c r="FI148" s="39"/>
      <c r="FJ148" s="42"/>
      <c r="FK148" s="43">
        <f t="shared" si="60"/>
        <v>0</v>
      </c>
      <c r="FL148" s="41"/>
      <c r="FM148" s="42"/>
      <c r="FN148" s="43"/>
      <c r="FO148" s="41"/>
      <c r="FP148" s="42"/>
      <c r="FQ148" s="43">
        <f t="shared" si="71"/>
        <v>0</v>
      </c>
      <c r="FR148" s="41"/>
      <c r="FS148" s="42"/>
      <c r="FT148" s="43">
        <f t="shared" si="72"/>
        <v>0</v>
      </c>
      <c r="FU148" s="41"/>
      <c r="FV148" s="42"/>
      <c r="FW148" s="43">
        <f t="shared" si="62"/>
        <v>0</v>
      </c>
      <c r="FX148" s="41"/>
      <c r="FY148" s="40"/>
      <c r="FZ148" s="41"/>
      <c r="GA148" s="42"/>
      <c r="GB148" s="43"/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66"/>
        <v>0</v>
      </c>
      <c r="F149" s="16"/>
      <c r="G149" s="54"/>
      <c r="H149" s="16"/>
      <c r="I149" s="16"/>
      <c r="J149" s="38"/>
      <c r="K149" s="39"/>
      <c r="L149" s="40"/>
      <c r="M149" s="41"/>
      <c r="N149" s="42"/>
      <c r="O149" s="38">
        <f t="shared" si="67"/>
        <v>0</v>
      </c>
      <c r="P149" s="39"/>
      <c r="Q149" s="42"/>
      <c r="R149" s="43">
        <f t="shared" si="75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68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 t="shared" si="73"/>
        <v>0</v>
      </c>
      <c r="AO149" s="41"/>
      <c r="AP149" s="40"/>
      <c r="AQ149" s="41"/>
      <c r="AR149" s="40"/>
      <c r="AS149" s="41"/>
      <c r="AT149" s="40"/>
      <c r="AU149" s="41"/>
      <c r="AV149" s="42"/>
      <c r="AW149" s="43"/>
      <c r="AX149" s="41"/>
      <c r="AY149" s="40"/>
      <c r="AZ149" s="41"/>
      <c r="BA149" s="40"/>
      <c r="BB149" s="41"/>
      <c r="BC149" s="40"/>
      <c r="BD149" s="41"/>
      <c r="BE149" s="42"/>
      <c r="BF149" s="43">
        <f t="shared" si="64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 t="shared" si="63"/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si="69"/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/>
      <c r="CL149" s="41"/>
      <c r="CM149" s="40"/>
      <c r="CN149" s="41"/>
      <c r="CO149" s="40"/>
      <c r="CP149" s="41"/>
      <c r="CQ149" s="40"/>
      <c r="CR149" s="41"/>
      <c r="CS149" s="42"/>
      <c r="CT149" s="43"/>
      <c r="CU149" s="41"/>
      <c r="CV149" s="40"/>
      <c r="CW149" s="41"/>
      <c r="CX149" s="40"/>
      <c r="CY149" s="40"/>
      <c r="CZ149" s="40"/>
      <c r="DA149" s="41"/>
      <c r="DB149" s="42"/>
      <c r="DC149" s="43"/>
      <c r="DD149" s="41"/>
      <c r="DE149" s="40"/>
      <c r="DF149" s="41"/>
      <c r="DG149" s="40"/>
      <c r="DH149" s="41"/>
      <c r="DI149" s="40"/>
      <c r="DJ149" s="41"/>
      <c r="DK149" s="42"/>
      <c r="DL149" s="43">
        <f t="shared" si="70"/>
        <v>0</v>
      </c>
      <c r="DM149" s="41"/>
      <c r="DN149" s="42"/>
      <c r="DO149" s="43"/>
      <c r="DP149" s="41"/>
      <c r="DQ149" s="40"/>
      <c r="DR149" s="41"/>
      <c r="DS149" s="40"/>
      <c r="DT149" s="40"/>
      <c r="DU149" s="40"/>
      <c r="DV149" s="41"/>
      <c r="DW149" s="42"/>
      <c r="DX149" s="43">
        <f t="shared" si="74"/>
        <v>0</v>
      </c>
      <c r="DY149" s="41"/>
      <c r="DZ149" s="40"/>
      <c r="EA149" s="41"/>
      <c r="EB149" s="40"/>
      <c r="EC149" s="41"/>
      <c r="ED149" s="40"/>
      <c r="EE149" s="41"/>
      <c r="EF149" s="42"/>
      <c r="EG149" s="43"/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65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2"/>
      <c r="FH149" s="132"/>
      <c r="FI149" s="39"/>
      <c r="FJ149" s="42"/>
      <c r="FK149" s="43">
        <f t="shared" ref="FK149:FK174" si="76">FM149</f>
        <v>0</v>
      </c>
      <c r="FL149" s="41"/>
      <c r="FM149" s="42"/>
      <c r="FN149" s="43"/>
      <c r="FO149" s="41"/>
      <c r="FP149" s="42"/>
      <c r="FQ149" s="43">
        <f t="shared" si="71"/>
        <v>0</v>
      </c>
      <c r="FR149" s="41"/>
      <c r="FS149" s="42"/>
      <c r="FT149" s="43">
        <f t="shared" si="72"/>
        <v>0</v>
      </c>
      <c r="FU149" s="41"/>
      <c r="FV149" s="42"/>
      <c r="FW149" s="43">
        <f t="shared" si="62"/>
        <v>0</v>
      </c>
      <c r="FX149" s="41"/>
      <c r="FY149" s="40"/>
      <c r="FZ149" s="41"/>
      <c r="GA149" s="42"/>
      <c r="GB149" s="43"/>
      <c r="GC149" s="41"/>
      <c r="GD149" s="42"/>
    </row>
    <row r="150" spans="1:186" s="1" customFormat="1" ht="15" hidden="1" customHeight="1" x14ac:dyDescent="0.3">
      <c r="A150" s="2"/>
      <c r="B150" s="14">
        <v>6711</v>
      </c>
      <c r="C150" s="5" t="s">
        <v>91</v>
      </c>
      <c r="D150" s="15">
        <v>2009</v>
      </c>
      <c r="E150" s="16">
        <f t="shared" si="66"/>
        <v>0</v>
      </c>
      <c r="F150" s="37" t="s">
        <v>161</v>
      </c>
      <c r="G150" s="37"/>
      <c r="H150" s="37" t="s">
        <v>286</v>
      </c>
      <c r="I150" s="37"/>
      <c r="J150" s="38"/>
      <c r="K150" s="39"/>
      <c r="L150" s="40"/>
      <c r="M150" s="41"/>
      <c r="N150" s="42"/>
      <c r="O150" s="38">
        <f t="shared" si="67"/>
        <v>0</v>
      </c>
      <c r="P150" s="39"/>
      <c r="Q150" s="42"/>
      <c r="R150" s="43">
        <f t="shared" si="75"/>
        <v>0</v>
      </c>
      <c r="S150" s="44"/>
      <c r="T150" s="45"/>
      <c r="U150" s="120"/>
      <c r="V150" s="45"/>
      <c r="W150" s="44"/>
      <c r="X150" s="45"/>
      <c r="Y150" s="120"/>
      <c r="Z150" s="45"/>
      <c r="AA150" s="44"/>
      <c r="AB150" s="78"/>
      <c r="AC150" s="82">
        <f t="shared" si="68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 t="shared" si="73"/>
        <v>0</v>
      </c>
      <c r="AO150" s="41"/>
      <c r="AP150" s="40"/>
      <c r="AQ150" s="41"/>
      <c r="AR150" s="40"/>
      <c r="AS150" s="41"/>
      <c r="AT150" s="40"/>
      <c r="AU150" s="41"/>
      <c r="AV150" s="42"/>
      <c r="AW150" s="43"/>
      <c r="AX150" s="41"/>
      <c r="AY150" s="40"/>
      <c r="AZ150" s="41"/>
      <c r="BA150" s="40"/>
      <c r="BB150" s="41"/>
      <c r="BC150" s="40"/>
      <c r="BD150" s="41"/>
      <c r="BE150" s="42"/>
      <c r="BF150" s="43">
        <f t="shared" si="64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 t="shared" si="63"/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69"/>
        <v>0</v>
      </c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/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41"/>
      <c r="DI150" s="40"/>
      <c r="DJ150" s="86"/>
      <c r="DK150" s="88"/>
      <c r="DL150" s="43">
        <f t="shared" si="70"/>
        <v>0</v>
      </c>
      <c r="DM150" s="41"/>
      <c r="DN150" s="42"/>
      <c r="DO150" s="43"/>
      <c r="DP150" s="41"/>
      <c r="DQ150" s="40"/>
      <c r="DR150" s="41"/>
      <c r="DS150" s="40"/>
      <c r="DT150" s="41"/>
      <c r="DU150" s="40"/>
      <c r="DV150" s="41"/>
      <c r="DW150" s="42"/>
      <c r="DX150" s="43">
        <f t="shared" si="74"/>
        <v>0</v>
      </c>
      <c r="DY150" s="41"/>
      <c r="DZ150" s="40"/>
      <c r="EA150" s="41"/>
      <c r="EB150" s="40"/>
      <c r="EC150" s="41"/>
      <c r="ED150" s="40"/>
      <c r="EE150" s="41"/>
      <c r="EF150" s="42"/>
      <c r="EG150" s="43"/>
      <c r="EH150" s="41"/>
      <c r="EI150" s="40"/>
      <c r="EJ150" s="41"/>
      <c r="EK150" s="40"/>
      <c r="EL150" s="41"/>
      <c r="EM150" s="40"/>
      <c r="EN150" s="41"/>
      <c r="EO150" s="40"/>
      <c r="EP150" s="41"/>
      <c r="EQ150" s="40"/>
      <c r="ER150" s="41"/>
      <c r="ES150" s="42"/>
      <c r="ET150" s="43">
        <f t="shared" si="65"/>
        <v>0</v>
      </c>
      <c r="EU150" s="41"/>
      <c r="EV150" s="40"/>
      <c r="EW150" s="41"/>
      <c r="EX150" s="40"/>
      <c r="EY150" s="41"/>
      <c r="EZ150" s="40"/>
      <c r="FA150" s="41"/>
      <c r="FB150" s="40"/>
      <c r="FC150" s="41"/>
      <c r="FD150" s="40"/>
      <c r="FE150" s="41"/>
      <c r="FF150" s="40"/>
      <c r="FG150" s="132"/>
      <c r="FH150" s="132"/>
      <c r="FI150" s="39"/>
      <c r="FJ150" s="42"/>
      <c r="FK150" s="43">
        <f t="shared" si="76"/>
        <v>0</v>
      </c>
      <c r="FL150" s="41"/>
      <c r="FM150" s="42"/>
      <c r="FN150" s="43"/>
      <c r="FO150" s="41"/>
      <c r="FP150" s="42"/>
      <c r="FQ150" s="43">
        <f t="shared" si="71"/>
        <v>0</v>
      </c>
      <c r="FR150" s="41"/>
      <c r="FS150" s="42"/>
      <c r="FT150" s="43">
        <f t="shared" si="72"/>
        <v>0</v>
      </c>
      <c r="FU150" s="41"/>
      <c r="FV150" s="42"/>
      <c r="FW150" s="43">
        <f t="shared" si="62"/>
        <v>0</v>
      </c>
      <c r="FX150" s="41"/>
      <c r="FY150" s="40"/>
      <c r="FZ150" s="41"/>
      <c r="GA150" s="42"/>
      <c r="GB150" s="43"/>
      <c r="GC150" s="41"/>
      <c r="GD150" s="42"/>
    </row>
    <row r="151" spans="1:186" s="1" customFormat="1" ht="15" hidden="1" customHeight="1" x14ac:dyDescent="0.3">
      <c r="A151" s="2"/>
      <c r="B151" s="14">
        <v>7025</v>
      </c>
      <c r="C151" s="5" t="s">
        <v>230</v>
      </c>
      <c r="D151" s="15">
        <v>2008</v>
      </c>
      <c r="E151" s="16">
        <f t="shared" si="66"/>
        <v>0</v>
      </c>
      <c r="F151" s="37" t="s">
        <v>163</v>
      </c>
      <c r="G151" s="37"/>
      <c r="H151" s="37" t="s">
        <v>228</v>
      </c>
      <c r="I151" s="37" t="s">
        <v>229</v>
      </c>
      <c r="J151" s="38"/>
      <c r="K151" s="39"/>
      <c r="L151" s="40"/>
      <c r="M151" s="41"/>
      <c r="N151" s="42"/>
      <c r="O151" s="38">
        <f t="shared" si="67"/>
        <v>0</v>
      </c>
      <c r="P151" s="39"/>
      <c r="Q151" s="42"/>
      <c r="R151" s="43">
        <f t="shared" si="75"/>
        <v>0</v>
      </c>
      <c r="S151" s="135"/>
      <c r="T151" s="45"/>
      <c r="U151" s="135"/>
      <c r="V151" s="45"/>
      <c r="W151" s="135"/>
      <c r="X151" s="45"/>
      <c r="Y151" s="135"/>
      <c r="Z151" s="45"/>
      <c r="AA151" s="135"/>
      <c r="AB151" s="78"/>
      <c r="AC151" s="82">
        <f t="shared" si="68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>
        <f t="shared" si="73"/>
        <v>0</v>
      </c>
      <c r="AO151" s="41"/>
      <c r="AP151" s="40"/>
      <c r="AQ151" s="41"/>
      <c r="AR151" s="40"/>
      <c r="AS151" s="41"/>
      <c r="AT151" s="40"/>
      <c r="AU151" s="41"/>
      <c r="AV151" s="42"/>
      <c r="AW151" s="43"/>
      <c r="AX151" s="41"/>
      <c r="AY151" s="40"/>
      <c r="AZ151" s="41"/>
      <c r="BA151" s="40"/>
      <c r="BB151" s="41"/>
      <c r="BC151" s="40"/>
      <c r="BD151" s="86"/>
      <c r="BE151" s="88"/>
      <c r="BF151" s="43">
        <f t="shared" si="64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>
        <f t="shared" si="63"/>
        <v>0</v>
      </c>
      <c r="BR151" s="41"/>
      <c r="BS151" s="40"/>
      <c r="BT151" s="41"/>
      <c r="BU151" s="40"/>
      <c r="BV151" s="41"/>
      <c r="BW151" s="40"/>
      <c r="BX151" s="41"/>
      <c r="BY151" s="42"/>
      <c r="BZ151" s="43">
        <f t="shared" si="69"/>
        <v>0</v>
      </c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/>
      <c r="CL151" s="41"/>
      <c r="CM151" s="40"/>
      <c r="CN151" s="41"/>
      <c r="CO151" s="40"/>
      <c r="CP151" s="41"/>
      <c r="CQ151" s="40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0"/>
      <c r="DG151" s="40"/>
      <c r="DH151" s="40"/>
      <c r="DI151" s="40"/>
      <c r="DJ151" s="41"/>
      <c r="DK151" s="42"/>
      <c r="DL151" s="43">
        <f t="shared" si="70"/>
        <v>0</v>
      </c>
      <c r="DM151" s="41"/>
      <c r="DN151" s="42"/>
      <c r="DO151" s="43"/>
      <c r="DP151" s="41"/>
      <c r="DQ151" s="40"/>
      <c r="DR151" s="41"/>
      <c r="DS151" s="40"/>
      <c r="DT151" s="35"/>
      <c r="DU151" s="34"/>
      <c r="DV151" s="41"/>
      <c r="DW151" s="42"/>
      <c r="DX151" s="43">
        <f t="shared" si="74"/>
        <v>0</v>
      </c>
      <c r="DY151" s="41"/>
      <c r="DZ151" s="40"/>
      <c r="EA151" s="41"/>
      <c r="EB151" s="40"/>
      <c r="EC151" s="41"/>
      <c r="ED151" s="40"/>
      <c r="EE151" s="41"/>
      <c r="EF151" s="42"/>
      <c r="EG151" s="43"/>
      <c r="EH151" s="41"/>
      <c r="EI151" s="40"/>
      <c r="EJ151" s="41"/>
      <c r="EK151" s="40"/>
      <c r="EL151" s="35"/>
      <c r="EM151" s="35"/>
      <c r="EN151" s="41"/>
      <c r="EO151" s="41"/>
      <c r="EP151" s="35"/>
      <c r="EQ151" s="35"/>
      <c r="ER151" s="41"/>
      <c r="ES151" s="42"/>
      <c r="ET151" s="43">
        <f t="shared" si="65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2"/>
      <c r="FH151" s="132"/>
      <c r="FI151" s="39"/>
      <c r="FJ151" s="42"/>
      <c r="FK151" s="43">
        <f t="shared" si="76"/>
        <v>0</v>
      </c>
      <c r="FL151" s="41"/>
      <c r="FM151" s="42"/>
      <c r="FN151" s="43"/>
      <c r="FO151" s="41"/>
      <c r="FP151" s="42"/>
      <c r="FQ151" s="43">
        <f t="shared" si="71"/>
        <v>0</v>
      </c>
      <c r="FR151" s="41"/>
      <c r="FS151" s="42"/>
      <c r="FT151" s="43">
        <f t="shared" si="72"/>
        <v>0</v>
      </c>
      <c r="FU151" s="41"/>
      <c r="FV151" s="42"/>
      <c r="FW151" s="43">
        <f t="shared" si="62"/>
        <v>0</v>
      </c>
      <c r="FX151" s="41"/>
      <c r="FY151" s="40"/>
      <c r="FZ151" s="41"/>
      <c r="GA151" s="42"/>
      <c r="GB151" s="43"/>
      <c r="GC151" s="41"/>
      <c r="GD151" s="42"/>
    </row>
    <row r="152" spans="1:186" s="1" customFormat="1" ht="15" hidden="1" customHeight="1" x14ac:dyDescent="0.3">
      <c r="A152" s="2"/>
      <c r="B152" s="14">
        <v>1063</v>
      </c>
      <c r="C152" s="5" t="s">
        <v>301</v>
      </c>
      <c r="D152" s="15">
        <v>2010</v>
      </c>
      <c r="E152" s="16">
        <f t="shared" si="66"/>
        <v>0</v>
      </c>
      <c r="F152" s="37" t="s">
        <v>160</v>
      </c>
      <c r="G152" s="37"/>
      <c r="H152" s="37" t="s">
        <v>302</v>
      </c>
      <c r="I152" s="37"/>
      <c r="J152" s="38"/>
      <c r="K152" s="39"/>
      <c r="L152" s="40"/>
      <c r="M152" s="41"/>
      <c r="N152" s="42"/>
      <c r="O152" s="38">
        <f t="shared" si="67"/>
        <v>0</v>
      </c>
      <c r="P152" s="39"/>
      <c r="Q152" s="42"/>
      <c r="R152" s="43">
        <f t="shared" si="75"/>
        <v>0</v>
      </c>
      <c r="S152" s="44"/>
      <c r="T152" s="45"/>
      <c r="U152" s="44"/>
      <c r="V152" s="45"/>
      <c r="W152" s="125"/>
      <c r="X152" s="45"/>
      <c r="Y152" s="44"/>
      <c r="Z152" s="45"/>
      <c r="AA152" s="44"/>
      <c r="AB152" s="78"/>
      <c r="AC152" s="82">
        <f t="shared" si="68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 t="shared" si="73"/>
        <v>0</v>
      </c>
      <c r="AO152" s="41"/>
      <c r="AP152" s="40"/>
      <c r="AQ152" s="41"/>
      <c r="AR152" s="40"/>
      <c r="AS152" s="41"/>
      <c r="AT152" s="40"/>
      <c r="AU152" s="41"/>
      <c r="AV152" s="42"/>
      <c r="AW152" s="43"/>
      <c r="AX152" s="41"/>
      <c r="AY152" s="40"/>
      <c r="AZ152" s="41"/>
      <c r="BA152" s="40"/>
      <c r="BB152" s="41"/>
      <c r="BC152" s="40"/>
      <c r="BD152" s="41"/>
      <c r="BE152" s="42"/>
      <c r="BF152" s="43">
        <f t="shared" si="64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>
        <f t="shared" si="63"/>
        <v>0</v>
      </c>
      <c r="BR152" s="41"/>
      <c r="BS152" s="40"/>
      <c r="BT152" s="41"/>
      <c r="BU152" s="40"/>
      <c r="BV152" s="41"/>
      <c r="BW152" s="40"/>
      <c r="BX152" s="41"/>
      <c r="BY152" s="42"/>
      <c r="BZ152" s="43">
        <f t="shared" si="69"/>
        <v>0</v>
      </c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/>
      <c r="CL152" s="41"/>
      <c r="CM152" s="40"/>
      <c r="CN152" s="41"/>
      <c r="CO152" s="40"/>
      <c r="CP152" s="41"/>
      <c r="CQ152" s="40"/>
      <c r="CR152" s="41"/>
      <c r="CS152" s="42"/>
      <c r="CT152" s="43"/>
      <c r="CU152" s="41"/>
      <c r="CV152" s="40"/>
      <c r="CW152" s="40"/>
      <c r="CX152" s="40"/>
      <c r="CY152" s="40"/>
      <c r="CZ152" s="40"/>
      <c r="DA152" s="41"/>
      <c r="DB152" s="42"/>
      <c r="DC152" s="43"/>
      <c r="DD152" s="41"/>
      <c r="DE152" s="40"/>
      <c r="DF152" s="41"/>
      <c r="DG152" s="40"/>
      <c r="DH152" s="35"/>
      <c r="DI152" s="35"/>
      <c r="DJ152" s="86"/>
      <c r="DK152" s="88"/>
      <c r="DL152" s="43">
        <f t="shared" si="70"/>
        <v>0</v>
      </c>
      <c r="DM152" s="41"/>
      <c r="DN152" s="42"/>
      <c r="DO152" s="43"/>
      <c r="DP152" s="41"/>
      <c r="DQ152" s="40"/>
      <c r="DR152" s="41"/>
      <c r="DS152" s="40"/>
      <c r="DT152" s="41"/>
      <c r="DU152" s="40"/>
      <c r="DV152" s="41"/>
      <c r="DW152" s="42"/>
      <c r="DX152" s="43">
        <f t="shared" si="74"/>
        <v>0</v>
      </c>
      <c r="DY152" s="41"/>
      <c r="DZ152" s="40"/>
      <c r="EA152" s="41"/>
      <c r="EB152" s="40"/>
      <c r="EC152" s="41"/>
      <c r="ED152" s="41"/>
      <c r="EE152" s="41"/>
      <c r="EF152" s="42"/>
      <c r="EG152" s="43"/>
      <c r="EH152" s="41"/>
      <c r="EI152" s="40"/>
      <c r="EJ152" s="41"/>
      <c r="EK152" s="40"/>
      <c r="EL152" s="41"/>
      <c r="EM152" s="41"/>
      <c r="EN152" s="41"/>
      <c r="EO152" s="41"/>
      <c r="EP152" s="41"/>
      <c r="EQ152" s="41"/>
      <c r="ER152" s="41"/>
      <c r="ES152" s="42"/>
      <c r="ET152" s="43">
        <f t="shared" si="65"/>
        <v>0</v>
      </c>
      <c r="EU152" s="41"/>
      <c r="EV152" s="40"/>
      <c r="EW152" s="41"/>
      <c r="EX152" s="40"/>
      <c r="EY152" s="41"/>
      <c r="EZ152" s="40"/>
      <c r="FA152" s="41"/>
      <c r="FB152" s="41"/>
      <c r="FC152" s="41"/>
      <c r="FD152" s="41"/>
      <c r="FE152" s="41"/>
      <c r="FF152" s="40"/>
      <c r="FG152" s="132"/>
      <c r="FH152" s="132"/>
      <c r="FI152" s="39"/>
      <c r="FJ152" s="42"/>
      <c r="FK152" s="43">
        <f t="shared" si="76"/>
        <v>0</v>
      </c>
      <c r="FL152" s="41"/>
      <c r="FM152" s="42"/>
      <c r="FN152" s="43"/>
      <c r="FO152" s="41"/>
      <c r="FP152" s="42"/>
      <c r="FQ152" s="43">
        <f t="shared" si="71"/>
        <v>0</v>
      </c>
      <c r="FR152" s="41"/>
      <c r="FS152" s="42"/>
      <c r="FT152" s="43">
        <f t="shared" si="72"/>
        <v>0</v>
      </c>
      <c r="FU152" s="41"/>
      <c r="FV152" s="42"/>
      <c r="FW152" s="43">
        <f t="shared" si="62"/>
        <v>0</v>
      </c>
      <c r="FX152" s="41"/>
      <c r="FY152" s="40"/>
      <c r="FZ152" s="41"/>
      <c r="GA152" s="42"/>
      <c r="GB152" s="43"/>
      <c r="GC152" s="41"/>
      <c r="GD152" s="42"/>
    </row>
    <row r="153" spans="1:186" s="1" customFormat="1" ht="15" hidden="1" customHeight="1" x14ac:dyDescent="0.3">
      <c r="A153" s="2"/>
      <c r="B153" s="14">
        <v>2102</v>
      </c>
      <c r="C153" s="5" t="s">
        <v>55</v>
      </c>
      <c r="D153" s="17">
        <v>2000</v>
      </c>
      <c r="E153" s="16">
        <f t="shared" si="66"/>
        <v>0</v>
      </c>
      <c r="F153" s="37"/>
      <c r="G153" s="37"/>
      <c r="H153" s="37"/>
      <c r="I153" s="37"/>
      <c r="J153" s="38"/>
      <c r="K153" s="39"/>
      <c r="L153" s="40"/>
      <c r="M153" s="41"/>
      <c r="N153" s="42"/>
      <c r="O153" s="38">
        <f t="shared" si="67"/>
        <v>0</v>
      </c>
      <c r="P153" s="39"/>
      <c r="Q153" s="42"/>
      <c r="R153" s="43">
        <f t="shared" si="75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68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 t="shared" si="73"/>
        <v>0</v>
      </c>
      <c r="AO153" s="41"/>
      <c r="AP153" s="40"/>
      <c r="AQ153" s="41"/>
      <c r="AR153" s="40"/>
      <c r="AS153" s="41"/>
      <c r="AT153" s="40"/>
      <c r="AU153" s="41"/>
      <c r="AV153" s="42"/>
      <c r="AW153" s="43"/>
      <c r="AX153" s="41"/>
      <c r="AY153" s="40"/>
      <c r="AZ153" s="41"/>
      <c r="BA153" s="40"/>
      <c r="BB153" s="41"/>
      <c r="BC153" s="40"/>
      <c r="BD153" s="41"/>
      <c r="BE153" s="42"/>
      <c r="BF153" s="43">
        <f t="shared" si="64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 t="shared" si="63"/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 t="shared" si="69"/>
        <v>0</v>
      </c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/>
      <c r="CL153" s="41"/>
      <c r="CM153" s="40"/>
      <c r="CN153" s="41"/>
      <c r="CO153" s="40"/>
      <c r="CP153" s="41"/>
      <c r="CQ153" s="40"/>
      <c r="CR153" s="41"/>
      <c r="CS153" s="42"/>
      <c r="CT153" s="43"/>
      <c r="CU153" s="41"/>
      <c r="CV153" s="40"/>
      <c r="CW153" s="40"/>
      <c r="CX153" s="40"/>
      <c r="CY153" s="40"/>
      <c r="CZ153" s="40"/>
      <c r="DA153" s="41"/>
      <c r="DB153" s="42"/>
      <c r="DC153" s="43"/>
      <c r="DD153" s="41"/>
      <c r="DE153" s="40"/>
      <c r="DF153" s="40"/>
      <c r="DG153" s="40"/>
      <c r="DH153" s="40"/>
      <c r="DI153" s="40"/>
      <c r="DJ153" s="41"/>
      <c r="DK153" s="42"/>
      <c r="DL153" s="43">
        <f t="shared" si="70"/>
        <v>0</v>
      </c>
      <c r="DM153" s="41"/>
      <c r="DN153" s="42"/>
      <c r="DO153" s="43"/>
      <c r="DP153" s="41"/>
      <c r="DQ153" s="40"/>
      <c r="DR153" s="40"/>
      <c r="DS153" s="40"/>
      <c r="DT153" s="40"/>
      <c r="DU153" s="40"/>
      <c r="DV153" s="41"/>
      <c r="DW153" s="42"/>
      <c r="DX153" s="43">
        <f t="shared" si="74"/>
        <v>0</v>
      </c>
      <c r="DY153" s="41"/>
      <c r="DZ153" s="40"/>
      <c r="EA153" s="40"/>
      <c r="EB153" s="40"/>
      <c r="EC153" s="40"/>
      <c r="ED153" s="40"/>
      <c r="EE153" s="41"/>
      <c r="EF153" s="42"/>
      <c r="EG153" s="43"/>
      <c r="EH153" s="41"/>
      <c r="EI153" s="40"/>
      <c r="EJ153" s="40"/>
      <c r="EK153" s="40"/>
      <c r="EL153" s="40"/>
      <c r="EM153" s="40"/>
      <c r="EN153" s="41"/>
      <c r="EO153" s="40"/>
      <c r="EP153" s="41"/>
      <c r="EQ153" s="40"/>
      <c r="ER153" s="41"/>
      <c r="ES153" s="42"/>
      <c r="ET153" s="43">
        <f t="shared" si="65"/>
        <v>0</v>
      </c>
      <c r="EU153" s="41"/>
      <c r="EV153" s="40"/>
      <c r="EW153" s="41"/>
      <c r="EX153" s="40"/>
      <c r="EY153" s="41"/>
      <c r="EZ153" s="40"/>
      <c r="FA153" s="40"/>
      <c r="FB153" s="40"/>
      <c r="FC153" s="41"/>
      <c r="FD153" s="40"/>
      <c r="FE153" s="41"/>
      <c r="FF153" s="40"/>
      <c r="FG153" s="132"/>
      <c r="FH153" s="132"/>
      <c r="FI153" s="39"/>
      <c r="FJ153" s="42"/>
      <c r="FK153" s="43">
        <f t="shared" si="76"/>
        <v>0</v>
      </c>
      <c r="FL153" s="41"/>
      <c r="FM153" s="42"/>
      <c r="FN153" s="43"/>
      <c r="FO153" s="41"/>
      <c r="FP153" s="42"/>
      <c r="FQ153" s="43">
        <f t="shared" si="71"/>
        <v>0</v>
      </c>
      <c r="FR153" s="41"/>
      <c r="FS153" s="42"/>
      <c r="FT153" s="43">
        <f t="shared" si="72"/>
        <v>0</v>
      </c>
      <c r="FU153" s="41"/>
      <c r="FV153" s="42"/>
      <c r="FW153" s="43">
        <f t="shared" si="62"/>
        <v>0</v>
      </c>
      <c r="FX153" s="41"/>
      <c r="FY153" s="40"/>
      <c r="FZ153" s="41"/>
      <c r="GA153" s="42"/>
      <c r="GB153" s="43"/>
      <c r="GC153" s="41"/>
      <c r="GD153" s="42"/>
    </row>
    <row r="154" spans="1:186" s="1" customFormat="1" ht="15" hidden="1" customHeight="1" x14ac:dyDescent="0.3">
      <c r="A154" s="2"/>
      <c r="B154" s="14">
        <v>6307</v>
      </c>
      <c r="C154" s="5" t="s">
        <v>102</v>
      </c>
      <c r="D154" s="15">
        <v>2009</v>
      </c>
      <c r="E154" s="16">
        <f t="shared" si="66"/>
        <v>0</v>
      </c>
      <c r="F154" s="37"/>
      <c r="G154" s="37"/>
      <c r="H154" s="37"/>
      <c r="I154" s="37"/>
      <c r="J154" s="38"/>
      <c r="K154" s="39"/>
      <c r="L154" s="40"/>
      <c r="M154" s="41"/>
      <c r="N154" s="42"/>
      <c r="O154" s="38">
        <f t="shared" si="67"/>
        <v>0</v>
      </c>
      <c r="P154" s="39"/>
      <c r="Q154" s="42"/>
      <c r="R154" s="43">
        <f t="shared" si="75"/>
        <v>0</v>
      </c>
      <c r="S154" s="44"/>
      <c r="T154" s="45"/>
      <c r="U154" s="135"/>
      <c r="V154" s="45"/>
      <c r="W154" s="44"/>
      <c r="X154" s="45"/>
      <c r="Y154" s="135"/>
      <c r="Z154" s="45"/>
      <c r="AA154" s="44"/>
      <c r="AB154" s="78"/>
      <c r="AC154" s="82">
        <f t="shared" si="68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 t="shared" si="73"/>
        <v>0</v>
      </c>
      <c r="AO154" s="41"/>
      <c r="AP154" s="40"/>
      <c r="AQ154" s="41"/>
      <c r="AR154" s="40"/>
      <c r="AS154" s="41"/>
      <c r="AT154" s="40"/>
      <c r="AU154" s="41"/>
      <c r="AV154" s="42"/>
      <c r="AW154" s="43"/>
      <c r="AX154" s="41"/>
      <c r="AY154" s="40"/>
      <c r="AZ154" s="41"/>
      <c r="BA154" s="40"/>
      <c r="BB154" s="41"/>
      <c r="BC154" s="40"/>
      <c r="BD154" s="41"/>
      <c r="BE154" s="42"/>
      <c r="BF154" s="43">
        <f t="shared" si="64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 t="shared" si="63"/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 t="shared" si="69"/>
        <v>0</v>
      </c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/>
      <c r="CL154" s="41"/>
      <c r="CM154" s="40"/>
      <c r="CN154" s="41"/>
      <c r="CO154" s="40"/>
      <c r="CP154" s="41"/>
      <c r="CQ154" s="40"/>
      <c r="CR154" s="41"/>
      <c r="CS154" s="42"/>
      <c r="CT154" s="43"/>
      <c r="CU154" s="41"/>
      <c r="CV154" s="40"/>
      <c r="CW154" s="40"/>
      <c r="CX154" s="40"/>
      <c r="CY154" s="40"/>
      <c r="CZ154" s="40"/>
      <c r="DA154" s="41"/>
      <c r="DB154" s="42"/>
      <c r="DC154" s="43"/>
      <c r="DD154" s="41"/>
      <c r="DE154" s="40"/>
      <c r="DF154" s="41"/>
      <c r="DG154" s="40"/>
      <c r="DH154" s="41"/>
      <c r="DI154" s="40"/>
      <c r="DJ154" s="41"/>
      <c r="DK154" s="42"/>
      <c r="DL154" s="43">
        <f t="shared" si="70"/>
        <v>0</v>
      </c>
      <c r="DM154" s="41"/>
      <c r="DN154" s="42"/>
      <c r="DO154" s="43"/>
      <c r="DP154" s="41"/>
      <c r="DQ154" s="40"/>
      <c r="DR154" s="41"/>
      <c r="DS154" s="40"/>
      <c r="DT154" s="41"/>
      <c r="DU154" s="40"/>
      <c r="DV154" s="41"/>
      <c r="DW154" s="42"/>
      <c r="DX154" s="43">
        <f t="shared" si="74"/>
        <v>0</v>
      </c>
      <c r="DY154" s="41"/>
      <c r="DZ154" s="40"/>
      <c r="EA154" s="41"/>
      <c r="EB154" s="40"/>
      <c r="EC154" s="41"/>
      <c r="ED154" s="40"/>
      <c r="EE154" s="41"/>
      <c r="EF154" s="42"/>
      <c r="EG154" s="43"/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65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2"/>
      <c r="FH154" s="132"/>
      <c r="FI154" s="39"/>
      <c r="FJ154" s="42"/>
      <c r="FK154" s="43">
        <f t="shared" si="76"/>
        <v>0</v>
      </c>
      <c r="FL154" s="41"/>
      <c r="FM154" s="42"/>
      <c r="FN154" s="43"/>
      <c r="FO154" s="41"/>
      <c r="FP154" s="42"/>
      <c r="FQ154" s="43">
        <f t="shared" si="71"/>
        <v>0</v>
      </c>
      <c r="FR154" s="41"/>
      <c r="FS154" s="42"/>
      <c r="FT154" s="43">
        <f t="shared" si="72"/>
        <v>0</v>
      </c>
      <c r="FU154" s="41"/>
      <c r="FV154" s="42"/>
      <c r="FW154" s="43">
        <f t="shared" si="62"/>
        <v>0</v>
      </c>
      <c r="FX154" s="41"/>
      <c r="FY154" s="40"/>
      <c r="FZ154" s="41"/>
      <c r="GA154" s="42"/>
      <c r="GB154" s="43"/>
      <c r="GC154" s="41"/>
      <c r="GD154" s="42"/>
    </row>
    <row r="155" spans="1:186" s="1" customFormat="1" ht="15" hidden="1" customHeight="1" x14ac:dyDescent="0.3">
      <c r="A155" s="2"/>
      <c r="B155" s="14">
        <v>7190</v>
      </c>
      <c r="C155" s="5" t="s">
        <v>307</v>
      </c>
      <c r="D155" s="15">
        <v>2009</v>
      </c>
      <c r="E155" s="16">
        <f t="shared" si="66"/>
        <v>0</v>
      </c>
      <c r="F155" s="37" t="s">
        <v>175</v>
      </c>
      <c r="G155" s="37"/>
      <c r="H155" s="37" t="s">
        <v>308</v>
      </c>
      <c r="I155" s="37" t="s">
        <v>309</v>
      </c>
      <c r="J155" s="38"/>
      <c r="K155" s="39"/>
      <c r="L155" s="40"/>
      <c r="M155" s="41"/>
      <c r="N155" s="42"/>
      <c r="O155" s="38">
        <f t="shared" si="67"/>
        <v>0</v>
      </c>
      <c r="P155" s="39"/>
      <c r="Q155" s="42"/>
      <c r="R155" s="43">
        <f t="shared" si="75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68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>
        <f t="shared" si="73"/>
        <v>0</v>
      </c>
      <c r="AO155" s="41"/>
      <c r="AP155" s="40"/>
      <c r="AQ155" s="41"/>
      <c r="AR155" s="40"/>
      <c r="AS155" s="41"/>
      <c r="AT155" s="40"/>
      <c r="AU155" s="41"/>
      <c r="AV155" s="42"/>
      <c r="AW155" s="43"/>
      <c r="AX155" s="41"/>
      <c r="AY155" s="40"/>
      <c r="AZ155" s="41"/>
      <c r="BA155" s="40"/>
      <c r="BB155" s="41"/>
      <c r="BC155" s="40"/>
      <c r="BD155" s="41"/>
      <c r="BE155" s="42"/>
      <c r="BF155" s="43">
        <f t="shared" si="64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>
        <f t="shared" si="63"/>
        <v>0</v>
      </c>
      <c r="BR155" s="41"/>
      <c r="BS155" s="40"/>
      <c r="BT155" s="41"/>
      <c r="BU155" s="40"/>
      <c r="BV155" s="41"/>
      <c r="BW155" s="40"/>
      <c r="BX155" s="41"/>
      <c r="BY155" s="42"/>
      <c r="BZ155" s="43">
        <f t="shared" si="69"/>
        <v>0</v>
      </c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/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35"/>
      <c r="DI155" s="35"/>
      <c r="DJ155" s="41"/>
      <c r="DK155" s="42"/>
      <c r="DL155" s="43">
        <f t="shared" si="70"/>
        <v>0</v>
      </c>
      <c r="DM155" s="41"/>
      <c r="DN155" s="42"/>
      <c r="DO155" s="43"/>
      <c r="DP155" s="41"/>
      <c r="DQ155" s="40"/>
      <c r="DR155" s="41"/>
      <c r="DS155" s="40"/>
      <c r="DT155" s="41"/>
      <c r="DU155" s="40"/>
      <c r="DV155" s="41"/>
      <c r="DW155" s="42"/>
      <c r="DX155" s="43">
        <f t="shared" si="74"/>
        <v>0</v>
      </c>
      <c r="DY155" s="41"/>
      <c r="DZ155" s="40"/>
      <c r="EA155" s="41"/>
      <c r="EB155" s="40"/>
      <c r="EC155" s="41"/>
      <c r="ED155" s="41"/>
      <c r="EE155" s="41"/>
      <c r="EF155" s="42"/>
      <c r="EG155" s="43"/>
      <c r="EH155" s="41"/>
      <c r="EI155" s="40"/>
      <c r="EJ155" s="41"/>
      <c r="EK155" s="40"/>
      <c r="EL155" s="41"/>
      <c r="EM155" s="41"/>
      <c r="EN155" s="41"/>
      <c r="EO155" s="41"/>
      <c r="EP155" s="41"/>
      <c r="EQ155" s="41"/>
      <c r="ER155" s="41"/>
      <c r="ES155" s="42"/>
      <c r="ET155" s="43">
        <f t="shared" si="65"/>
        <v>0</v>
      </c>
      <c r="EU155" s="41"/>
      <c r="EV155" s="40"/>
      <c r="EW155" s="41"/>
      <c r="EX155" s="40"/>
      <c r="EY155" s="41"/>
      <c r="EZ155" s="40"/>
      <c r="FA155" s="41"/>
      <c r="FB155" s="41"/>
      <c r="FC155" s="41"/>
      <c r="FD155" s="41"/>
      <c r="FE155" s="41"/>
      <c r="FF155" s="40"/>
      <c r="FG155" s="132"/>
      <c r="FH155" s="132"/>
      <c r="FI155" s="39"/>
      <c r="FJ155" s="42"/>
      <c r="FK155" s="43">
        <f t="shared" si="76"/>
        <v>0</v>
      </c>
      <c r="FL155" s="41"/>
      <c r="FM155" s="42"/>
      <c r="FN155" s="43"/>
      <c r="FO155" s="41"/>
      <c r="FP155" s="42"/>
      <c r="FQ155" s="43">
        <f t="shared" si="71"/>
        <v>0</v>
      </c>
      <c r="FR155" s="41"/>
      <c r="FS155" s="42"/>
      <c r="FT155" s="43">
        <f t="shared" si="72"/>
        <v>0</v>
      </c>
      <c r="FU155" s="41"/>
      <c r="FV155" s="42"/>
      <c r="FW155" s="43">
        <f t="shared" si="62"/>
        <v>0</v>
      </c>
      <c r="FX155" s="41"/>
      <c r="FY155" s="40"/>
      <c r="FZ155" s="41"/>
      <c r="GA155" s="42"/>
      <c r="GB155" s="43"/>
      <c r="GC155" s="41"/>
      <c r="GD155" s="42"/>
    </row>
    <row r="156" spans="1:186" s="1" customFormat="1" ht="15" hidden="1" customHeight="1" x14ac:dyDescent="0.3">
      <c r="A156" s="2"/>
      <c r="B156" s="14">
        <v>6240</v>
      </c>
      <c r="C156" s="5" t="s">
        <v>66</v>
      </c>
      <c r="D156" s="15">
        <v>2007</v>
      </c>
      <c r="E156" s="16">
        <f t="shared" si="66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>
        <f t="shared" si="67"/>
        <v>0</v>
      </c>
      <c r="P156" s="39"/>
      <c r="Q156" s="42"/>
      <c r="R156" s="43">
        <f t="shared" si="75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68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>
        <f t="shared" si="73"/>
        <v>0</v>
      </c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>
        <f t="shared" si="64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>
        <f t="shared" ref="BQ156:BQ173" si="77">BS156+BU156+BW156+BY156</f>
        <v>0</v>
      </c>
      <c r="BR156" s="41"/>
      <c r="BS156" s="40"/>
      <c r="BT156" s="41"/>
      <c r="BU156" s="40"/>
      <c r="BV156" s="41"/>
      <c r="BW156" s="40"/>
      <c r="BX156" s="41"/>
      <c r="BY156" s="42"/>
      <c r="BZ156" s="43">
        <f t="shared" si="69"/>
        <v>0</v>
      </c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0"/>
      <c r="DG156" s="40"/>
      <c r="DH156" s="40"/>
      <c r="DI156" s="40"/>
      <c r="DJ156" s="41"/>
      <c r="DK156" s="42"/>
      <c r="DL156" s="43">
        <f t="shared" si="70"/>
        <v>0</v>
      </c>
      <c r="DM156" s="41"/>
      <c r="DN156" s="42"/>
      <c r="DO156" s="43"/>
      <c r="DP156" s="41"/>
      <c r="DQ156" s="40"/>
      <c r="DR156" s="41"/>
      <c r="DS156" s="40"/>
      <c r="DT156" s="41"/>
      <c r="DU156" s="40"/>
      <c r="DV156" s="41"/>
      <c r="DW156" s="42"/>
      <c r="DX156" s="43">
        <f t="shared" si="74"/>
        <v>0</v>
      </c>
      <c r="DY156" s="41"/>
      <c r="DZ156" s="40"/>
      <c r="EA156" s="41"/>
      <c r="EB156" s="40"/>
      <c r="EC156" s="41"/>
      <c r="ED156" s="40"/>
      <c r="EE156" s="41"/>
      <c r="EF156" s="42"/>
      <c r="EG156" s="43"/>
      <c r="EH156" s="41"/>
      <c r="EI156" s="40"/>
      <c r="EJ156" s="41"/>
      <c r="EK156" s="40"/>
      <c r="EL156" s="41"/>
      <c r="EM156" s="40"/>
      <c r="EN156" s="41"/>
      <c r="EO156" s="40"/>
      <c r="EP156" s="41"/>
      <c r="EQ156" s="40"/>
      <c r="ER156" s="41"/>
      <c r="ES156" s="42"/>
      <c r="ET156" s="43">
        <f t="shared" si="65"/>
        <v>0</v>
      </c>
      <c r="EU156" s="41"/>
      <c r="EV156" s="40"/>
      <c r="EW156" s="41"/>
      <c r="EX156" s="40"/>
      <c r="EY156" s="41"/>
      <c r="EZ156" s="40"/>
      <c r="FA156" s="41"/>
      <c r="FB156" s="40"/>
      <c r="FC156" s="41"/>
      <c r="FD156" s="40"/>
      <c r="FE156" s="41"/>
      <c r="FF156" s="40"/>
      <c r="FG156" s="132"/>
      <c r="FH156" s="132"/>
      <c r="FI156" s="39"/>
      <c r="FJ156" s="42"/>
      <c r="FK156" s="43">
        <f t="shared" si="76"/>
        <v>0</v>
      </c>
      <c r="FL156" s="41"/>
      <c r="FM156" s="42"/>
      <c r="FN156" s="43"/>
      <c r="FO156" s="41"/>
      <c r="FP156" s="42"/>
      <c r="FQ156" s="43">
        <f t="shared" si="71"/>
        <v>0</v>
      </c>
      <c r="FR156" s="41"/>
      <c r="FS156" s="42"/>
      <c r="FT156" s="43">
        <f t="shared" si="72"/>
        <v>0</v>
      </c>
      <c r="FU156" s="41"/>
      <c r="FV156" s="42"/>
      <c r="FW156" s="43">
        <f t="shared" si="62"/>
        <v>0</v>
      </c>
      <c r="FX156" s="41"/>
      <c r="FY156" s="40"/>
      <c r="FZ156" s="41"/>
      <c r="GA156" s="42"/>
      <c r="GB156" s="43"/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285</v>
      </c>
      <c r="D157" s="15">
        <v>2012</v>
      </c>
      <c r="E157" s="16">
        <f t="shared" si="66"/>
        <v>0</v>
      </c>
      <c r="F157" s="37" t="s">
        <v>161</v>
      </c>
      <c r="G157" s="37"/>
      <c r="H157" s="37" t="s">
        <v>286</v>
      </c>
      <c r="I157" s="37"/>
      <c r="J157" s="38"/>
      <c r="K157" s="39"/>
      <c r="L157" s="40"/>
      <c r="M157" s="41"/>
      <c r="N157" s="42"/>
      <c r="O157" s="38">
        <f t="shared" si="67"/>
        <v>0</v>
      </c>
      <c r="P157" s="39"/>
      <c r="Q157" s="42"/>
      <c r="R157" s="43">
        <f t="shared" si="75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 t="shared" si="68"/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>
        <f t="shared" si="73"/>
        <v>0</v>
      </c>
      <c r="AO157" s="41"/>
      <c r="AP157" s="40"/>
      <c r="AQ157" s="41"/>
      <c r="AR157" s="40"/>
      <c r="AS157" s="41"/>
      <c r="AT157" s="40"/>
      <c r="AU157" s="41"/>
      <c r="AV157" s="42"/>
      <c r="AW157" s="43"/>
      <c r="AX157" s="41"/>
      <c r="AY157" s="40"/>
      <c r="AZ157" s="41"/>
      <c r="BA157" s="40"/>
      <c r="BB157" s="41"/>
      <c r="BC157" s="40"/>
      <c r="BD157" s="41"/>
      <c r="BE157" s="42"/>
      <c r="BF157" s="43">
        <f t="shared" si="64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 t="shared" si="77"/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 t="shared" si="69"/>
        <v>0</v>
      </c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1"/>
      <c r="CX157" s="40"/>
      <c r="CY157" s="40"/>
      <c r="CZ157" s="40"/>
      <c r="DA157" s="35"/>
      <c r="DB157" s="89"/>
      <c r="DC157" s="43"/>
      <c r="DD157" s="41"/>
      <c r="DE157" s="40"/>
      <c r="DF157" s="40"/>
      <c r="DG157" s="40"/>
      <c r="DH157" s="40"/>
      <c r="DI157" s="40"/>
      <c r="DJ157" s="41"/>
      <c r="DK157" s="53"/>
      <c r="DL157" s="43">
        <f t="shared" si="70"/>
        <v>0</v>
      </c>
      <c r="DM157" s="41"/>
      <c r="DN157" s="53"/>
      <c r="DO157" s="43"/>
      <c r="DP157" s="41"/>
      <c r="DQ157" s="40"/>
      <c r="DR157" s="40"/>
      <c r="DS157" s="40"/>
      <c r="DT157" s="40"/>
      <c r="DU157" s="40"/>
      <c r="DV157" s="41"/>
      <c r="DW157" s="53"/>
      <c r="DX157" s="43">
        <f t="shared" si="74"/>
        <v>0</v>
      </c>
      <c r="DY157" s="41"/>
      <c r="DZ157" s="40"/>
      <c r="EA157" s="40"/>
      <c r="EB157" s="40"/>
      <c r="EC157" s="40"/>
      <c r="ED157" s="40"/>
      <c r="EE157" s="41"/>
      <c r="EF157" s="53"/>
      <c r="EG157" s="43"/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65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76"/>
        <v>0</v>
      </c>
      <c r="FL157" s="41"/>
      <c r="FM157" s="53"/>
      <c r="FN157" s="43"/>
      <c r="FO157" s="41"/>
      <c r="FP157" s="53"/>
      <c r="FQ157" s="43">
        <f t="shared" si="71"/>
        <v>0</v>
      </c>
      <c r="FR157" s="41"/>
      <c r="FS157" s="53"/>
      <c r="FT157" s="43">
        <f t="shared" si="72"/>
        <v>0</v>
      </c>
      <c r="FU157" s="41"/>
      <c r="FV157" s="53"/>
      <c r="FW157" s="43">
        <f t="shared" si="62"/>
        <v>0</v>
      </c>
      <c r="FX157" s="41"/>
      <c r="FY157" s="40"/>
      <c r="FZ157" s="41"/>
      <c r="GA157" s="53"/>
      <c r="GB157" s="43"/>
      <c r="GC157" s="41"/>
      <c r="GD157" s="53"/>
    </row>
    <row r="158" spans="1:186" s="1" customFormat="1" ht="15" hidden="1" customHeight="1" x14ac:dyDescent="0.3">
      <c r="A158" s="2"/>
      <c r="B158" s="14">
        <v>6663</v>
      </c>
      <c r="C158" s="5" t="s">
        <v>71</v>
      </c>
      <c r="D158" s="15">
        <v>2009</v>
      </c>
      <c r="E158" s="16">
        <f t="shared" si="66"/>
        <v>0</v>
      </c>
      <c r="F158" s="37"/>
      <c r="G158" s="37"/>
      <c r="H158" s="37"/>
      <c r="I158" s="37"/>
      <c r="J158" s="38"/>
      <c r="K158" s="39"/>
      <c r="L158" s="40"/>
      <c r="M158" s="41"/>
      <c r="N158" s="42"/>
      <c r="O158" s="38">
        <f t="shared" si="67"/>
        <v>0</v>
      </c>
      <c r="P158" s="39"/>
      <c r="Q158" s="42"/>
      <c r="R158" s="43">
        <f t="shared" si="75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82">
        <f t="shared" si="68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>
        <f t="shared" si="73"/>
        <v>0</v>
      </c>
      <c r="AO158" s="41"/>
      <c r="AP158" s="40"/>
      <c r="AQ158" s="41"/>
      <c r="AR158" s="40"/>
      <c r="AS158" s="41"/>
      <c r="AT158" s="40"/>
      <c r="AU158" s="41"/>
      <c r="AV158" s="42"/>
      <c r="AW158" s="43"/>
      <c r="AX158" s="41"/>
      <c r="AY158" s="40"/>
      <c r="AZ158" s="41"/>
      <c r="BA158" s="40"/>
      <c r="BB158" s="41"/>
      <c r="BC158" s="40"/>
      <c r="BD158" s="41"/>
      <c r="BE158" s="42"/>
      <c r="BF158" s="43">
        <f t="shared" si="64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>
        <f t="shared" si="77"/>
        <v>0</v>
      </c>
      <c r="BR158" s="41"/>
      <c r="BS158" s="40"/>
      <c r="BT158" s="41"/>
      <c r="BU158" s="40"/>
      <c r="BV158" s="41"/>
      <c r="BW158" s="40"/>
      <c r="BX158" s="41"/>
      <c r="BY158" s="42"/>
      <c r="BZ158" s="43">
        <f t="shared" si="69"/>
        <v>0</v>
      </c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/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1"/>
      <c r="DG158" s="40"/>
      <c r="DH158" s="41"/>
      <c r="DI158" s="40"/>
      <c r="DJ158" s="41"/>
      <c r="DK158" s="42"/>
      <c r="DL158" s="43">
        <f t="shared" si="70"/>
        <v>0</v>
      </c>
      <c r="DM158" s="41"/>
      <c r="DN158" s="42"/>
      <c r="DO158" s="43"/>
      <c r="DP158" s="41"/>
      <c r="DQ158" s="40"/>
      <c r="DR158" s="41"/>
      <c r="DS158" s="40"/>
      <c r="DT158" s="41"/>
      <c r="DU158" s="40"/>
      <c r="DV158" s="41"/>
      <c r="DW158" s="42"/>
      <c r="DX158" s="43">
        <f t="shared" si="74"/>
        <v>0</v>
      </c>
      <c r="DY158" s="41"/>
      <c r="DZ158" s="40"/>
      <c r="EA158" s="41"/>
      <c r="EB158" s="40"/>
      <c r="EC158" s="41"/>
      <c r="ED158" s="40"/>
      <c r="EE158" s="41"/>
      <c r="EF158" s="42"/>
      <c r="EG158" s="43"/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43">
        <f t="shared" si="65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2"/>
      <c r="FH158" s="132"/>
      <c r="FI158" s="39"/>
      <c r="FJ158" s="42"/>
      <c r="FK158" s="43">
        <f t="shared" si="76"/>
        <v>0</v>
      </c>
      <c r="FL158" s="41"/>
      <c r="FM158" s="42"/>
      <c r="FN158" s="43"/>
      <c r="FO158" s="41"/>
      <c r="FP158" s="42"/>
      <c r="FQ158" s="43">
        <f t="shared" si="71"/>
        <v>0</v>
      </c>
      <c r="FR158" s="41"/>
      <c r="FS158" s="42"/>
      <c r="FT158" s="43">
        <f t="shared" si="72"/>
        <v>0</v>
      </c>
      <c r="FU158" s="41"/>
      <c r="FV158" s="42"/>
      <c r="FW158" s="43">
        <f t="shared" si="62"/>
        <v>0</v>
      </c>
      <c r="FX158" s="41"/>
      <c r="FY158" s="40"/>
      <c r="FZ158" s="41"/>
      <c r="GA158" s="42"/>
      <c r="GB158" s="43"/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287</v>
      </c>
      <c r="D159" s="15">
        <v>2012</v>
      </c>
      <c r="E159" s="16">
        <f t="shared" si="66"/>
        <v>0</v>
      </c>
      <c r="F159" s="37" t="s">
        <v>161</v>
      </c>
      <c r="G159" s="37"/>
      <c r="H159" s="37" t="s">
        <v>286</v>
      </c>
      <c r="I159" s="37"/>
      <c r="J159" s="38"/>
      <c r="K159" s="39"/>
      <c r="L159" s="40"/>
      <c r="M159" s="41"/>
      <c r="N159" s="42"/>
      <c r="O159" s="38">
        <f t="shared" si="67"/>
        <v>0</v>
      </c>
      <c r="P159" s="39"/>
      <c r="Q159" s="42"/>
      <c r="R159" s="43">
        <f t="shared" si="75"/>
        <v>0</v>
      </c>
      <c r="S159" s="96"/>
      <c r="T159" s="45"/>
      <c r="U159" s="96"/>
      <c r="V159" s="45"/>
      <c r="W159" s="125"/>
      <c r="X159" s="45"/>
      <c r="Y159" s="96"/>
      <c r="Z159" s="45"/>
      <c r="AA159" s="44"/>
      <c r="AB159" s="78"/>
      <c r="AC159" s="82">
        <f t="shared" si="68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 t="shared" si="73"/>
        <v>0</v>
      </c>
      <c r="AO159" s="41"/>
      <c r="AP159" s="40"/>
      <c r="AQ159" s="41"/>
      <c r="AR159" s="40"/>
      <c r="AS159" s="41"/>
      <c r="AT159" s="40"/>
      <c r="AU159" s="41"/>
      <c r="AV159" s="42"/>
      <c r="AW159" s="43"/>
      <c r="AX159" s="41"/>
      <c r="AY159" s="40"/>
      <c r="AZ159" s="41"/>
      <c r="BA159" s="40"/>
      <c r="BB159" s="41"/>
      <c r="BC159" s="40"/>
      <c r="BD159" s="41"/>
      <c r="BE159" s="42"/>
      <c r="BF159" s="43">
        <f t="shared" si="64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 t="shared" si="77"/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 t="shared" si="69"/>
        <v>0</v>
      </c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/>
      <c r="CL159" s="41"/>
      <c r="CM159" s="40"/>
      <c r="CN159" s="41"/>
      <c r="CO159" s="40"/>
      <c r="CP159" s="41"/>
      <c r="CQ159" s="40"/>
      <c r="CR159" s="41"/>
      <c r="CS159" s="42"/>
      <c r="CT159" s="43"/>
      <c r="CU159" s="41"/>
      <c r="CV159" s="40"/>
      <c r="CW159" s="41"/>
      <c r="CX159" s="40"/>
      <c r="CY159" s="40"/>
      <c r="CZ159" s="40"/>
      <c r="DA159" s="35"/>
      <c r="DB159" s="89"/>
      <c r="DC159" s="43"/>
      <c r="DD159" s="41"/>
      <c r="DE159" s="40"/>
      <c r="DF159" s="40"/>
      <c r="DG159" s="40"/>
      <c r="DH159" s="40"/>
      <c r="DI159" s="40"/>
      <c r="DJ159" s="41"/>
      <c r="DK159" s="53"/>
      <c r="DL159" s="43">
        <f t="shared" si="70"/>
        <v>0</v>
      </c>
      <c r="DM159" s="41"/>
      <c r="DN159" s="53"/>
      <c r="DO159" s="43"/>
      <c r="DP159" s="41"/>
      <c r="DQ159" s="40"/>
      <c r="DR159" s="40"/>
      <c r="DS159" s="40"/>
      <c r="DT159" s="40"/>
      <c r="DU159" s="40"/>
      <c r="DV159" s="41"/>
      <c r="DW159" s="53"/>
      <c r="DX159" s="43">
        <f t="shared" si="74"/>
        <v>0</v>
      </c>
      <c r="DY159" s="41"/>
      <c r="DZ159" s="40"/>
      <c r="EA159" s="40"/>
      <c r="EB159" s="40"/>
      <c r="EC159" s="40"/>
      <c r="ED159" s="40"/>
      <c r="EE159" s="41"/>
      <c r="EF159" s="53"/>
      <c r="EG159" s="43"/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65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76"/>
        <v>0</v>
      </c>
      <c r="FL159" s="41"/>
      <c r="FM159" s="53"/>
      <c r="FN159" s="43"/>
      <c r="FO159" s="41"/>
      <c r="FP159" s="53"/>
      <c r="FQ159" s="43">
        <f t="shared" si="71"/>
        <v>0</v>
      </c>
      <c r="FR159" s="41"/>
      <c r="FS159" s="53"/>
      <c r="FT159" s="43">
        <f t="shared" si="72"/>
        <v>0</v>
      </c>
      <c r="FU159" s="41"/>
      <c r="FV159" s="53"/>
      <c r="FW159" s="43">
        <f t="shared" si="62"/>
        <v>0</v>
      </c>
      <c r="FX159" s="41"/>
      <c r="FY159" s="40"/>
      <c r="FZ159" s="41"/>
      <c r="GA159" s="53"/>
      <c r="GB159" s="43"/>
      <c r="GC159" s="41"/>
      <c r="GD159" s="53"/>
    </row>
    <row r="160" spans="1:186" s="1" customFormat="1" ht="15" hidden="1" customHeight="1" x14ac:dyDescent="0.3">
      <c r="A160" s="2"/>
      <c r="B160" s="14">
        <v>7147</v>
      </c>
      <c r="C160" s="5" t="s">
        <v>68</v>
      </c>
      <c r="D160" s="15">
        <v>2007</v>
      </c>
      <c r="E160" s="16">
        <f t="shared" si="66"/>
        <v>0</v>
      </c>
      <c r="F160" s="37"/>
      <c r="G160" s="37"/>
      <c r="H160" s="37"/>
      <c r="I160" s="37"/>
      <c r="J160" s="38"/>
      <c r="K160" s="39"/>
      <c r="L160" s="40"/>
      <c r="M160" s="41"/>
      <c r="N160" s="42"/>
      <c r="O160" s="38">
        <f t="shared" si="67"/>
        <v>0</v>
      </c>
      <c r="P160" s="39"/>
      <c r="Q160" s="42"/>
      <c r="R160" s="43">
        <f t="shared" si="75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68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>
        <f t="shared" si="73"/>
        <v>0</v>
      </c>
      <c r="AO160" s="41"/>
      <c r="AP160" s="40"/>
      <c r="AQ160" s="41"/>
      <c r="AR160" s="40"/>
      <c r="AS160" s="41"/>
      <c r="AT160" s="40"/>
      <c r="AU160" s="41"/>
      <c r="AV160" s="42"/>
      <c r="AW160" s="43"/>
      <c r="AX160" s="41"/>
      <c r="AY160" s="40"/>
      <c r="AZ160" s="41"/>
      <c r="BA160" s="40"/>
      <c r="BB160" s="41"/>
      <c r="BC160" s="40"/>
      <c r="BD160" s="41"/>
      <c r="BE160" s="42"/>
      <c r="BF160" s="43">
        <f t="shared" si="64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>
        <f t="shared" si="77"/>
        <v>0</v>
      </c>
      <c r="BR160" s="41"/>
      <c r="BS160" s="40"/>
      <c r="BT160" s="41"/>
      <c r="BU160" s="40"/>
      <c r="BV160" s="41"/>
      <c r="BW160" s="40"/>
      <c r="BX160" s="41"/>
      <c r="BY160" s="42"/>
      <c r="BZ160" s="43">
        <f t="shared" si="69"/>
        <v>0</v>
      </c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/>
      <c r="CL160" s="41"/>
      <c r="CM160" s="40"/>
      <c r="CN160" s="41"/>
      <c r="CO160" s="40"/>
      <c r="CP160" s="41"/>
      <c r="CQ160" s="40"/>
      <c r="CR160" s="41"/>
      <c r="CS160" s="42"/>
      <c r="CT160" s="43"/>
      <c r="CU160" s="41"/>
      <c r="CV160" s="40"/>
      <c r="CW160" s="40"/>
      <c r="CX160" s="40"/>
      <c r="CY160" s="40"/>
      <c r="CZ160" s="40"/>
      <c r="DA160" s="41"/>
      <c r="DB160" s="42"/>
      <c r="DC160" s="43"/>
      <c r="DD160" s="41"/>
      <c r="DE160" s="40"/>
      <c r="DF160" s="40"/>
      <c r="DG160" s="40"/>
      <c r="DH160" s="40"/>
      <c r="DI160" s="40"/>
      <c r="DJ160" s="41"/>
      <c r="DK160" s="42"/>
      <c r="DL160" s="43">
        <f t="shared" si="70"/>
        <v>0</v>
      </c>
      <c r="DM160" s="41"/>
      <c r="DN160" s="42"/>
      <c r="DO160" s="43"/>
      <c r="DP160" s="41"/>
      <c r="DQ160" s="40"/>
      <c r="DR160" s="41"/>
      <c r="DS160" s="40"/>
      <c r="DT160" s="41"/>
      <c r="DU160" s="40"/>
      <c r="DV160" s="41"/>
      <c r="DW160" s="42"/>
      <c r="DX160" s="43">
        <f t="shared" si="74"/>
        <v>0</v>
      </c>
      <c r="DY160" s="41"/>
      <c r="DZ160" s="40"/>
      <c r="EA160" s="41"/>
      <c r="EB160" s="40"/>
      <c r="EC160" s="41"/>
      <c r="ED160" s="40"/>
      <c r="EE160" s="41"/>
      <c r="EF160" s="42"/>
      <c r="EG160" s="43"/>
      <c r="EH160" s="41"/>
      <c r="EI160" s="40"/>
      <c r="EJ160" s="41"/>
      <c r="EK160" s="40"/>
      <c r="EL160" s="41"/>
      <c r="EM160" s="40"/>
      <c r="EN160" s="41"/>
      <c r="EO160" s="40"/>
      <c r="EP160" s="41"/>
      <c r="EQ160" s="40"/>
      <c r="ER160" s="41"/>
      <c r="ES160" s="42"/>
      <c r="ET160" s="43">
        <f t="shared" si="65"/>
        <v>0</v>
      </c>
      <c r="EU160" s="41"/>
      <c r="EV160" s="40"/>
      <c r="EW160" s="41"/>
      <c r="EX160" s="40"/>
      <c r="EY160" s="41"/>
      <c r="EZ160" s="40"/>
      <c r="FA160" s="41"/>
      <c r="FB160" s="40"/>
      <c r="FC160" s="41"/>
      <c r="FD160" s="40"/>
      <c r="FE160" s="41"/>
      <c r="FF160" s="40"/>
      <c r="FG160" s="132"/>
      <c r="FH160" s="132"/>
      <c r="FI160" s="39"/>
      <c r="FJ160" s="42"/>
      <c r="FK160" s="43">
        <f t="shared" si="76"/>
        <v>0</v>
      </c>
      <c r="FL160" s="41"/>
      <c r="FM160" s="42"/>
      <c r="FN160" s="43"/>
      <c r="FO160" s="41"/>
      <c r="FP160" s="42"/>
      <c r="FQ160" s="43">
        <f t="shared" si="71"/>
        <v>0</v>
      </c>
      <c r="FR160" s="41"/>
      <c r="FS160" s="42"/>
      <c r="FT160" s="43">
        <f t="shared" si="72"/>
        <v>0</v>
      </c>
      <c r="FU160" s="41"/>
      <c r="FV160" s="42"/>
      <c r="FW160" s="43">
        <f t="shared" si="62"/>
        <v>0</v>
      </c>
      <c r="FX160" s="41"/>
      <c r="FY160" s="40"/>
      <c r="FZ160" s="41"/>
      <c r="GA160" s="42"/>
      <c r="GB160" s="43"/>
      <c r="GC160" s="41"/>
      <c r="GD160" s="42"/>
    </row>
    <row r="161" spans="1:186" s="1" customFormat="1" ht="15" customHeight="1" x14ac:dyDescent="0.3">
      <c r="A161" s="140"/>
      <c r="B161" s="141">
        <v>6443</v>
      </c>
      <c r="C161" s="142" t="s">
        <v>57</v>
      </c>
      <c r="D161" s="143">
        <v>2008</v>
      </c>
      <c r="E161" s="144">
        <f t="shared" si="66"/>
        <v>0</v>
      </c>
      <c r="F161" s="145" t="s">
        <v>175</v>
      </c>
      <c r="G161" s="145"/>
      <c r="H161" s="37" t="s">
        <v>351</v>
      </c>
      <c r="I161" s="37"/>
      <c r="J161" s="38"/>
      <c r="K161" s="39"/>
      <c r="L161" s="40"/>
      <c r="M161" s="41"/>
      <c r="N161" s="42"/>
      <c r="O161" s="146">
        <f t="shared" si="67"/>
        <v>0</v>
      </c>
      <c r="P161" s="39"/>
      <c r="Q161" s="42"/>
      <c r="R161" s="149">
        <f t="shared" si="75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150">
        <f t="shared" si="68"/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151">
        <f t="shared" si="73"/>
        <v>0</v>
      </c>
      <c r="AO161" s="41"/>
      <c r="AP161" s="40"/>
      <c r="AQ161" s="41"/>
      <c r="AR161" s="40"/>
      <c r="AS161" s="41"/>
      <c r="AT161" s="40"/>
      <c r="AU161" s="41"/>
      <c r="AV161" s="42"/>
      <c r="AW161" s="43"/>
      <c r="AX161" s="41"/>
      <c r="AY161" s="40"/>
      <c r="AZ161" s="41"/>
      <c r="BA161" s="40"/>
      <c r="BB161" s="41"/>
      <c r="BC161" s="40"/>
      <c r="BD161" s="41"/>
      <c r="BE161" s="42"/>
      <c r="BF161" s="149">
        <f t="shared" si="64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149">
        <f t="shared" si="77"/>
        <v>0</v>
      </c>
      <c r="BR161" s="41"/>
      <c r="BS161" s="40"/>
      <c r="BT161" s="41"/>
      <c r="BU161" s="40"/>
      <c r="BV161" s="41"/>
      <c r="BW161" s="40"/>
      <c r="BX161" s="41"/>
      <c r="BY161" s="42"/>
      <c r="BZ161" s="149">
        <f t="shared" si="69"/>
        <v>0</v>
      </c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/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149">
        <f t="shared" si="70"/>
        <v>0</v>
      </c>
      <c r="DM161" s="41"/>
      <c r="DN161" s="42"/>
      <c r="DO161" s="43"/>
      <c r="DP161" s="41"/>
      <c r="DQ161" s="40"/>
      <c r="DR161" s="41"/>
      <c r="DS161" s="40"/>
      <c r="DT161" s="41"/>
      <c r="DU161" s="40"/>
      <c r="DV161" s="35"/>
      <c r="DW161" s="36"/>
      <c r="DX161" s="149">
        <f t="shared" si="74"/>
        <v>0</v>
      </c>
      <c r="DY161" s="41"/>
      <c r="DZ161" s="40"/>
      <c r="EA161" s="41"/>
      <c r="EB161" s="40"/>
      <c r="EC161" s="41"/>
      <c r="ED161" s="40"/>
      <c r="EE161" s="41"/>
      <c r="EF161" s="42"/>
      <c r="EG161" s="43"/>
      <c r="EH161" s="41"/>
      <c r="EI161" s="40"/>
      <c r="EJ161" s="41"/>
      <c r="EK161" s="40"/>
      <c r="EL161" s="41"/>
      <c r="EM161" s="40"/>
      <c r="EN161" s="41"/>
      <c r="EO161" s="40"/>
      <c r="EP161" s="41"/>
      <c r="EQ161" s="40"/>
      <c r="ER161" s="41"/>
      <c r="ES161" s="42"/>
      <c r="ET161" s="149">
        <f t="shared" si="65"/>
        <v>0</v>
      </c>
      <c r="EU161" s="41"/>
      <c r="EV161" s="40"/>
      <c r="EW161" s="41"/>
      <c r="EX161" s="40"/>
      <c r="EY161" s="41"/>
      <c r="EZ161" s="40"/>
      <c r="FA161" s="41"/>
      <c r="FB161" s="40"/>
      <c r="FC161" s="41"/>
      <c r="FD161" s="40"/>
      <c r="FE161" s="41"/>
      <c r="FF161" s="40"/>
      <c r="FG161" s="132"/>
      <c r="FH161" s="132"/>
      <c r="FI161" s="39"/>
      <c r="FJ161" s="42"/>
      <c r="FK161" s="149">
        <f t="shared" si="76"/>
        <v>0</v>
      </c>
      <c r="FL161" s="41"/>
      <c r="FM161" s="42"/>
      <c r="FN161" s="43"/>
      <c r="FO161" s="41"/>
      <c r="FP161" s="42"/>
      <c r="FQ161" s="149">
        <f t="shared" si="71"/>
        <v>0</v>
      </c>
      <c r="FR161" s="41"/>
      <c r="FS161" s="42"/>
      <c r="FT161" s="149">
        <f t="shared" si="72"/>
        <v>0</v>
      </c>
      <c r="FU161" s="41"/>
      <c r="FV161" s="42"/>
      <c r="FW161" s="149">
        <f>FY161</f>
        <v>0</v>
      </c>
      <c r="FX161" s="41"/>
      <c r="FY161" s="40"/>
      <c r="FZ161" s="35">
        <v>8</v>
      </c>
      <c r="GA161" s="89" t="s">
        <v>110</v>
      </c>
      <c r="GB161" s="43"/>
      <c r="GC161" s="41"/>
      <c r="GD161" s="42"/>
    </row>
    <row r="162" spans="1:186" s="1" customFormat="1" ht="15" hidden="1" customHeight="1" x14ac:dyDescent="0.3">
      <c r="A162" s="2"/>
      <c r="B162" s="14">
        <v>6036</v>
      </c>
      <c r="C162" s="5" t="s">
        <v>231</v>
      </c>
      <c r="D162" s="15">
        <v>2008</v>
      </c>
      <c r="E162" s="16">
        <f t="shared" si="66"/>
        <v>0</v>
      </c>
      <c r="F162" s="37" t="s">
        <v>225</v>
      </c>
      <c r="G162" s="37"/>
      <c r="H162" s="37" t="s">
        <v>226</v>
      </c>
      <c r="I162" s="37" t="s">
        <v>232</v>
      </c>
      <c r="J162" s="38"/>
      <c r="K162" s="39"/>
      <c r="L162" s="40"/>
      <c r="M162" s="41"/>
      <c r="N162" s="42"/>
      <c r="O162" s="38">
        <f t="shared" si="67"/>
        <v>0</v>
      </c>
      <c r="P162" s="39"/>
      <c r="Q162" s="42"/>
      <c r="R162" s="43">
        <f t="shared" si="75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>
        <f t="shared" si="68"/>
        <v>0</v>
      </c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>
        <f>AP162+AR162</f>
        <v>0</v>
      </c>
      <c r="AO162" s="41"/>
      <c r="AP162" s="40"/>
      <c r="AQ162" s="41"/>
      <c r="AR162" s="40"/>
      <c r="AS162" s="41"/>
      <c r="AT162" s="41"/>
      <c r="AU162" s="41"/>
      <c r="AV162" s="53"/>
      <c r="AW162" s="43"/>
      <c r="AX162" s="41"/>
      <c r="AY162" s="40"/>
      <c r="AZ162" s="41"/>
      <c r="BA162" s="40"/>
      <c r="BB162" s="41"/>
      <c r="BC162" s="40"/>
      <c r="BD162" s="86"/>
      <c r="BE162" s="92"/>
      <c r="BF162" s="43">
        <f t="shared" si="64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97"/>
      <c r="BQ162" s="43">
        <f t="shared" si="77"/>
        <v>0</v>
      </c>
      <c r="BR162" s="41"/>
      <c r="BS162" s="40"/>
      <c r="BT162" s="41"/>
      <c r="BU162" s="40"/>
      <c r="BV162" s="41"/>
      <c r="BW162" s="40"/>
      <c r="BX162" s="41"/>
      <c r="BY162" s="97"/>
      <c r="BZ162" s="43">
        <f t="shared" si="69"/>
        <v>0</v>
      </c>
      <c r="CA162" s="106"/>
      <c r="CB162" s="102"/>
      <c r="CC162" s="41"/>
      <c r="CD162" s="40"/>
      <c r="CE162" s="41"/>
      <c r="CF162" s="40"/>
      <c r="CG162" s="41"/>
      <c r="CH162" s="40"/>
      <c r="CI162" s="41"/>
      <c r="CJ162" s="97"/>
      <c r="CK162" s="43"/>
      <c r="CL162" s="41"/>
      <c r="CM162" s="40"/>
      <c r="CN162" s="41"/>
      <c r="CO162" s="40"/>
      <c r="CP162" s="41"/>
      <c r="CQ162" s="40"/>
      <c r="CR162" s="41"/>
      <c r="CS162" s="97"/>
      <c r="CT162" s="43"/>
      <c r="CU162" s="41"/>
      <c r="CV162" s="40"/>
      <c r="CW162" s="40"/>
      <c r="CX162" s="40"/>
      <c r="CY162" s="40"/>
      <c r="CZ162" s="40"/>
      <c r="DA162" s="41"/>
      <c r="DB162" s="97"/>
      <c r="DC162" s="43"/>
      <c r="DD162" s="41"/>
      <c r="DE162" s="40"/>
      <c r="DF162" s="40"/>
      <c r="DG162" s="40"/>
      <c r="DH162" s="40"/>
      <c r="DI162" s="40"/>
      <c r="DJ162" s="41"/>
      <c r="DK162" s="97"/>
      <c r="DL162" s="43">
        <f t="shared" si="70"/>
        <v>0</v>
      </c>
      <c r="DM162" s="41"/>
      <c r="DN162" s="97"/>
      <c r="DO162" s="43"/>
      <c r="DP162" s="41"/>
      <c r="DQ162" s="40"/>
      <c r="DR162" s="41"/>
      <c r="DS162" s="40"/>
      <c r="DT162" s="41"/>
      <c r="DU162" s="40"/>
      <c r="DV162" s="41"/>
      <c r="DW162" s="42"/>
      <c r="DX162" s="43">
        <f t="shared" si="74"/>
        <v>0</v>
      </c>
      <c r="DY162" s="41"/>
      <c r="DZ162" s="40"/>
      <c r="EA162" s="41"/>
      <c r="EB162" s="40"/>
      <c r="EC162" s="41"/>
      <c r="ED162" s="40"/>
      <c r="EE162" s="41"/>
      <c r="EF162" s="97"/>
      <c r="EG162" s="43"/>
      <c r="EH162" s="41"/>
      <c r="EI162" s="40"/>
      <c r="EJ162" s="41"/>
      <c r="EK162" s="40"/>
      <c r="EL162" s="35"/>
      <c r="EM162" s="35"/>
      <c r="EN162" s="41"/>
      <c r="EO162" s="41"/>
      <c r="EP162" s="35"/>
      <c r="EQ162" s="35"/>
      <c r="ER162" s="35"/>
      <c r="ES162" s="89"/>
      <c r="ET162" s="43">
        <f t="shared" si="65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91"/>
      <c r="FG162" s="133"/>
      <c r="FH162" s="133"/>
      <c r="FI162" s="39"/>
      <c r="FJ162" s="97"/>
      <c r="FK162" s="43">
        <f t="shared" si="76"/>
        <v>0</v>
      </c>
      <c r="FL162" s="41"/>
      <c r="FM162" s="97"/>
      <c r="FN162" s="43"/>
      <c r="FO162" s="41"/>
      <c r="FP162" s="97"/>
      <c r="FQ162" s="43">
        <f t="shared" si="71"/>
        <v>0</v>
      </c>
      <c r="FR162" s="41"/>
      <c r="FS162" s="97"/>
      <c r="FT162" s="43">
        <f t="shared" si="72"/>
        <v>0</v>
      </c>
      <c r="FU162" s="41"/>
      <c r="FV162" s="53"/>
      <c r="FW162" s="43">
        <f t="shared" ref="FW162:FW167" si="78">FY162+GA162</f>
        <v>0</v>
      </c>
      <c r="FX162" s="41"/>
      <c r="FY162" s="40"/>
      <c r="FZ162" s="41"/>
      <c r="GA162" s="53"/>
      <c r="GB162" s="43"/>
      <c r="GC162" s="41"/>
      <c r="GD162" s="42"/>
    </row>
    <row r="163" spans="1:186" s="1" customFormat="1" ht="15" hidden="1" customHeight="1" x14ac:dyDescent="0.3">
      <c r="A163" s="2"/>
      <c r="B163" s="14">
        <v>6706</v>
      </c>
      <c r="C163" s="5" t="s">
        <v>101</v>
      </c>
      <c r="D163" s="15">
        <v>2008</v>
      </c>
      <c r="E163" s="16">
        <f t="shared" si="66"/>
        <v>0</v>
      </c>
      <c r="F163" s="37"/>
      <c r="G163" s="37"/>
      <c r="H163" s="37"/>
      <c r="I163" s="37"/>
      <c r="J163" s="38"/>
      <c r="K163" s="39"/>
      <c r="L163" s="40"/>
      <c r="M163" s="41"/>
      <c r="N163" s="42"/>
      <c r="O163" s="38">
        <f t="shared" si="67"/>
        <v>0</v>
      </c>
      <c r="P163" s="39"/>
      <c r="Q163" s="42"/>
      <c r="R163" s="43">
        <f t="shared" si="75"/>
        <v>0</v>
      </c>
      <c r="S163" s="138"/>
      <c r="T163" s="45"/>
      <c r="U163" s="44"/>
      <c r="V163" s="45"/>
      <c r="W163" s="138"/>
      <c r="X163" s="45"/>
      <c r="Y163" s="138"/>
      <c r="Z163" s="45"/>
      <c r="AA163" s="44"/>
      <c r="AB163" s="78"/>
      <c r="AC163" s="82">
        <f t="shared" si="68"/>
        <v>0</v>
      </c>
      <c r="AD163" s="138"/>
      <c r="AE163" s="45"/>
      <c r="AF163" s="44"/>
      <c r="AG163" s="45"/>
      <c r="AH163" s="44"/>
      <c r="AI163" s="45"/>
      <c r="AJ163" s="138"/>
      <c r="AK163" s="45"/>
      <c r="AL163" s="44"/>
      <c r="AM163" s="46"/>
      <c r="AN163" s="79">
        <f t="shared" ref="AN163:AN172" si="79">AP163+AR163+AT163+AV163</f>
        <v>0</v>
      </c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53"/>
      <c r="BF163" s="43">
        <f t="shared" si="64"/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53"/>
      <c r="BQ163" s="43">
        <f t="shared" si="77"/>
        <v>0</v>
      </c>
      <c r="BR163" s="41"/>
      <c r="BS163" s="40"/>
      <c r="BT163" s="41"/>
      <c r="BU163" s="40"/>
      <c r="BV163" s="41"/>
      <c r="BW163" s="40"/>
      <c r="BX163" s="41"/>
      <c r="BY163" s="53"/>
      <c r="BZ163" s="43">
        <f t="shared" si="69"/>
        <v>0</v>
      </c>
      <c r="CA163" s="106"/>
      <c r="CB163" s="102"/>
      <c r="CC163" s="41"/>
      <c r="CD163" s="40"/>
      <c r="CE163" s="41"/>
      <c r="CF163" s="40"/>
      <c r="CG163" s="41"/>
      <c r="CH163" s="40"/>
      <c r="CI163" s="41"/>
      <c r="CJ163" s="53"/>
      <c r="CK163" s="43"/>
      <c r="CL163" s="41"/>
      <c r="CM163" s="40"/>
      <c r="CN163" s="41"/>
      <c r="CO163" s="40"/>
      <c r="CP163" s="41"/>
      <c r="CQ163" s="40"/>
      <c r="CR163" s="41"/>
      <c r="CS163" s="53"/>
      <c r="CT163" s="43"/>
      <c r="CU163" s="41"/>
      <c r="CV163" s="40"/>
      <c r="CW163" s="40"/>
      <c r="CX163" s="40"/>
      <c r="CY163" s="40"/>
      <c r="CZ163" s="40"/>
      <c r="DA163" s="41"/>
      <c r="DB163" s="53"/>
      <c r="DC163" s="43"/>
      <c r="DD163" s="41"/>
      <c r="DE163" s="40"/>
      <c r="DF163" s="40"/>
      <c r="DG163" s="40"/>
      <c r="DH163" s="40"/>
      <c r="DI163" s="40"/>
      <c r="DJ163" s="41"/>
      <c r="DK163" s="53"/>
      <c r="DL163" s="43">
        <f t="shared" si="70"/>
        <v>0</v>
      </c>
      <c r="DM163" s="41"/>
      <c r="DN163" s="53"/>
      <c r="DO163" s="43"/>
      <c r="DP163" s="41"/>
      <c r="DQ163" s="40"/>
      <c r="DR163" s="41"/>
      <c r="DS163" s="40"/>
      <c r="DT163" s="41"/>
      <c r="DU163" s="40"/>
      <c r="DV163" s="41"/>
      <c r="DW163" s="53"/>
      <c r="DX163" s="43">
        <f t="shared" si="74"/>
        <v>0</v>
      </c>
      <c r="DY163" s="41"/>
      <c r="DZ163" s="40"/>
      <c r="EA163" s="41"/>
      <c r="EB163" s="40"/>
      <c r="EC163" s="41"/>
      <c r="ED163" s="40"/>
      <c r="EE163" s="41"/>
      <c r="EF163" s="53"/>
      <c r="EG163" s="43"/>
      <c r="EH163" s="41"/>
      <c r="EI163" s="40"/>
      <c r="EJ163" s="41"/>
      <c r="EK163" s="40"/>
      <c r="EL163" s="41"/>
      <c r="EM163" s="40"/>
      <c r="EN163" s="41"/>
      <c r="EO163" s="40"/>
      <c r="EP163" s="41"/>
      <c r="EQ163" s="40"/>
      <c r="ER163" s="41"/>
      <c r="ES163" s="53"/>
      <c r="ET163" s="43">
        <f t="shared" si="65"/>
        <v>0</v>
      </c>
      <c r="EU163" s="41"/>
      <c r="EV163" s="40"/>
      <c r="EW163" s="41"/>
      <c r="EX163" s="40"/>
      <c r="EY163" s="41"/>
      <c r="EZ163" s="40"/>
      <c r="FA163" s="41"/>
      <c r="FB163" s="40"/>
      <c r="FC163" s="41"/>
      <c r="FD163" s="40"/>
      <c r="FE163" s="41"/>
      <c r="FF163" s="41"/>
      <c r="FG163" s="39"/>
      <c r="FH163" s="39"/>
      <c r="FI163" s="39"/>
      <c r="FJ163" s="53"/>
      <c r="FK163" s="43">
        <f t="shared" si="76"/>
        <v>0</v>
      </c>
      <c r="FL163" s="41"/>
      <c r="FM163" s="53"/>
      <c r="FN163" s="43"/>
      <c r="FO163" s="41"/>
      <c r="FP163" s="53"/>
      <c r="FQ163" s="43">
        <f t="shared" si="71"/>
        <v>0</v>
      </c>
      <c r="FR163" s="41"/>
      <c r="FS163" s="53"/>
      <c r="FT163" s="43">
        <f t="shared" si="72"/>
        <v>0</v>
      </c>
      <c r="FU163" s="41"/>
      <c r="FV163" s="53"/>
      <c r="FW163" s="43">
        <f t="shared" si="78"/>
        <v>0</v>
      </c>
      <c r="FX163" s="41"/>
      <c r="FY163" s="40"/>
      <c r="FZ163" s="41"/>
      <c r="GA163" s="53"/>
      <c r="GB163" s="43"/>
      <c r="GC163" s="41"/>
      <c r="GD163" s="42"/>
    </row>
    <row r="164" spans="1:186" s="1" customFormat="1" ht="15" hidden="1" customHeight="1" x14ac:dyDescent="0.3">
      <c r="A164" s="2"/>
      <c r="B164" s="14">
        <v>7458</v>
      </c>
      <c r="C164" s="5" t="s">
        <v>122</v>
      </c>
      <c r="D164" s="15">
        <v>2010</v>
      </c>
      <c r="E164" s="16">
        <f t="shared" si="66"/>
        <v>0</v>
      </c>
      <c r="F164" s="37"/>
      <c r="G164" s="37"/>
      <c r="H164" s="37"/>
      <c r="I164" s="37"/>
      <c r="J164" s="38"/>
      <c r="K164" s="39"/>
      <c r="L164" s="40"/>
      <c r="M164" s="41"/>
      <c r="N164" s="42"/>
      <c r="O164" s="38">
        <f t="shared" si="67"/>
        <v>0</v>
      </c>
      <c r="P164" s="39"/>
      <c r="Q164" s="42"/>
      <c r="R164" s="43">
        <f t="shared" si="75"/>
        <v>0</v>
      </c>
      <c r="S164" s="44"/>
      <c r="T164" s="45"/>
      <c r="U164" s="44"/>
      <c r="V164" s="45"/>
      <c r="W164" s="44"/>
      <c r="X164" s="45"/>
      <c r="Y164" s="138"/>
      <c r="Z164" s="45"/>
      <c r="AA164" s="44"/>
      <c r="AB164" s="78"/>
      <c r="AC164" s="82">
        <f t="shared" si="68"/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 t="shared" si="79"/>
        <v>0</v>
      </c>
      <c r="AO164" s="41"/>
      <c r="AP164" s="40"/>
      <c r="AQ164" s="41"/>
      <c r="AR164" s="40"/>
      <c r="AS164" s="41"/>
      <c r="AT164" s="40"/>
      <c r="AU164" s="41"/>
      <c r="AV164" s="42"/>
      <c r="AW164" s="43"/>
      <c r="AX164" s="41"/>
      <c r="AY164" s="40"/>
      <c r="AZ164" s="41"/>
      <c r="BA164" s="40"/>
      <c r="BB164" s="41"/>
      <c r="BC164" s="40"/>
      <c r="BD164" s="41"/>
      <c r="BE164" s="42"/>
      <c r="BF164" s="43">
        <f t="shared" si="64"/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42"/>
      <c r="BQ164" s="43">
        <f t="shared" si="77"/>
        <v>0</v>
      </c>
      <c r="BR164" s="41"/>
      <c r="BS164" s="40"/>
      <c r="BT164" s="41"/>
      <c r="BU164" s="40"/>
      <c r="BV164" s="41"/>
      <c r="BW164" s="40"/>
      <c r="BX164" s="41"/>
      <c r="BY164" s="42"/>
      <c r="BZ164" s="43">
        <f t="shared" si="69"/>
        <v>0</v>
      </c>
      <c r="CA164" s="106"/>
      <c r="CB164" s="102"/>
      <c r="CC164" s="41"/>
      <c r="CD164" s="40"/>
      <c r="CE164" s="41"/>
      <c r="CF164" s="40"/>
      <c r="CG164" s="41"/>
      <c r="CH164" s="40"/>
      <c r="CI164" s="41"/>
      <c r="CJ164" s="42"/>
      <c r="CK164" s="43"/>
      <c r="CL164" s="41"/>
      <c r="CM164" s="40"/>
      <c r="CN164" s="41"/>
      <c r="CO164" s="40"/>
      <c r="CP164" s="41"/>
      <c r="CQ164" s="40"/>
      <c r="CR164" s="41"/>
      <c r="CS164" s="42"/>
      <c r="CT164" s="43"/>
      <c r="CU164" s="41"/>
      <c r="CV164" s="40"/>
      <c r="CW164" s="40"/>
      <c r="CX164" s="40"/>
      <c r="CY164" s="40"/>
      <c r="CZ164" s="40"/>
      <c r="DA164" s="41"/>
      <c r="DB164" s="42"/>
      <c r="DC164" s="43"/>
      <c r="DD164" s="41"/>
      <c r="DE164" s="40"/>
      <c r="DF164" s="41"/>
      <c r="DG164" s="40"/>
      <c r="DH164" s="41"/>
      <c r="DI164" s="40"/>
      <c r="DJ164" s="41"/>
      <c r="DK164" s="42"/>
      <c r="DL164" s="43">
        <f t="shared" si="70"/>
        <v>0</v>
      </c>
      <c r="DM164" s="41"/>
      <c r="DN164" s="42"/>
      <c r="DO164" s="43"/>
      <c r="DP164" s="41"/>
      <c r="DQ164" s="40"/>
      <c r="DR164" s="41"/>
      <c r="DS164" s="40"/>
      <c r="DT164" s="41"/>
      <c r="DU164" s="40"/>
      <c r="DV164" s="41"/>
      <c r="DW164" s="42"/>
      <c r="DX164" s="43">
        <f t="shared" si="74"/>
        <v>0</v>
      </c>
      <c r="DY164" s="41"/>
      <c r="DZ164" s="40"/>
      <c r="EA164" s="41"/>
      <c r="EB164" s="40"/>
      <c r="EC164" s="41"/>
      <c r="ED164" s="40"/>
      <c r="EE164" s="41"/>
      <c r="EF164" s="42"/>
      <c r="EG164" s="43"/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42"/>
      <c r="ET164" s="43">
        <f t="shared" si="65"/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0"/>
      <c r="FG164" s="132"/>
      <c r="FH164" s="132"/>
      <c r="FI164" s="39"/>
      <c r="FJ164" s="42"/>
      <c r="FK164" s="43">
        <f t="shared" si="76"/>
        <v>0</v>
      </c>
      <c r="FL164" s="41"/>
      <c r="FM164" s="42"/>
      <c r="FN164" s="43"/>
      <c r="FO164" s="41"/>
      <c r="FP164" s="42"/>
      <c r="FQ164" s="43">
        <f t="shared" si="71"/>
        <v>0</v>
      </c>
      <c r="FR164" s="41"/>
      <c r="FS164" s="42"/>
      <c r="FT164" s="43">
        <f t="shared" si="72"/>
        <v>0</v>
      </c>
      <c r="FU164" s="41"/>
      <c r="FV164" s="42"/>
      <c r="FW164" s="43">
        <f t="shared" si="78"/>
        <v>0</v>
      </c>
      <c r="FX164" s="41"/>
      <c r="FY164" s="40"/>
      <c r="FZ164" s="41"/>
      <c r="GA164" s="42"/>
      <c r="GB164" s="43"/>
      <c r="GC164" s="41"/>
      <c r="GD164" s="42"/>
    </row>
    <row r="165" spans="1:186" s="1" customFormat="1" ht="15" hidden="1" customHeight="1" x14ac:dyDescent="0.3">
      <c r="A165" s="2"/>
      <c r="B165" s="14">
        <v>1458</v>
      </c>
      <c r="C165" s="5" t="s">
        <v>28</v>
      </c>
      <c r="D165" s="15">
        <v>1999</v>
      </c>
      <c r="E165" s="16">
        <f t="shared" si="66"/>
        <v>0</v>
      </c>
      <c r="F165" s="37"/>
      <c r="G165" s="37"/>
      <c r="H165" s="37"/>
      <c r="I165" s="37"/>
      <c r="J165" s="38"/>
      <c r="K165" s="39"/>
      <c r="L165" s="40"/>
      <c r="M165" s="41"/>
      <c r="N165" s="42"/>
      <c r="O165" s="38">
        <f t="shared" si="67"/>
        <v>0</v>
      </c>
      <c r="P165" s="39"/>
      <c r="Q165" s="42"/>
      <c r="R165" s="43">
        <f t="shared" si="75"/>
        <v>0</v>
      </c>
      <c r="S165" s="120"/>
      <c r="T165" s="45"/>
      <c r="U165" s="120"/>
      <c r="V165" s="45"/>
      <c r="W165" s="119"/>
      <c r="X165" s="45"/>
      <c r="Y165" s="120"/>
      <c r="Z165" s="45"/>
      <c r="AA165" s="119"/>
      <c r="AB165" s="78"/>
      <c r="AC165" s="82">
        <f t="shared" si="68"/>
        <v>0</v>
      </c>
      <c r="AD165" s="119"/>
      <c r="AE165" s="45"/>
      <c r="AF165" s="119"/>
      <c r="AG165" s="45"/>
      <c r="AH165" s="119"/>
      <c r="AI165" s="45"/>
      <c r="AJ165" s="119"/>
      <c r="AK165" s="45"/>
      <c r="AL165" s="119"/>
      <c r="AM165" s="46"/>
      <c r="AN165" s="79">
        <f t="shared" si="79"/>
        <v>0</v>
      </c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>
        <f t="shared" si="64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>
        <f t="shared" si="77"/>
        <v>0</v>
      </c>
      <c r="BR165" s="41"/>
      <c r="BS165" s="40"/>
      <c r="BT165" s="41"/>
      <c r="BU165" s="40"/>
      <c r="BV165" s="41"/>
      <c r="BW165" s="40"/>
      <c r="BX165" s="41"/>
      <c r="BY165" s="42"/>
      <c r="BZ165" s="43">
        <f t="shared" si="69"/>
        <v>0</v>
      </c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43"/>
      <c r="DD165" s="41"/>
      <c r="DE165" s="40"/>
      <c r="DF165" s="40"/>
      <c r="DG165" s="40"/>
      <c r="DH165" s="40"/>
      <c r="DI165" s="40"/>
      <c r="DJ165" s="41"/>
      <c r="DK165" s="42"/>
      <c r="DL165" s="43">
        <f t="shared" si="70"/>
        <v>0</v>
      </c>
      <c r="DM165" s="41"/>
      <c r="DN165" s="42"/>
      <c r="DO165" s="43"/>
      <c r="DP165" s="41"/>
      <c r="DQ165" s="40"/>
      <c r="DR165" s="40"/>
      <c r="DS165" s="40"/>
      <c r="DT165" s="40"/>
      <c r="DU165" s="40"/>
      <c r="DV165" s="41"/>
      <c r="DW165" s="42"/>
      <c r="DX165" s="43">
        <f t="shared" si="74"/>
        <v>0</v>
      </c>
      <c r="DY165" s="41"/>
      <c r="DZ165" s="40"/>
      <c r="EA165" s="40"/>
      <c r="EB165" s="40"/>
      <c r="EC165" s="40"/>
      <c r="ED165" s="40"/>
      <c r="EE165" s="41"/>
      <c r="EF165" s="42"/>
      <c r="EG165" s="43"/>
      <c r="EH165" s="41"/>
      <c r="EI165" s="40"/>
      <c r="EJ165" s="40"/>
      <c r="EK165" s="40"/>
      <c r="EL165" s="40"/>
      <c r="EM165" s="40"/>
      <c r="EN165" s="41"/>
      <c r="EO165" s="40"/>
      <c r="EP165" s="41"/>
      <c r="EQ165" s="40"/>
      <c r="ER165" s="41"/>
      <c r="ES165" s="42"/>
      <c r="ET165" s="43">
        <f t="shared" si="65"/>
        <v>0</v>
      </c>
      <c r="EU165" s="41"/>
      <c r="EV165" s="40"/>
      <c r="EW165" s="41"/>
      <c r="EX165" s="40"/>
      <c r="EY165" s="41"/>
      <c r="EZ165" s="40"/>
      <c r="FA165" s="40"/>
      <c r="FB165" s="40"/>
      <c r="FC165" s="41"/>
      <c r="FD165" s="40"/>
      <c r="FE165" s="41"/>
      <c r="FF165" s="40"/>
      <c r="FG165" s="132"/>
      <c r="FH165" s="132"/>
      <c r="FI165" s="39"/>
      <c r="FJ165" s="42"/>
      <c r="FK165" s="43">
        <f t="shared" si="76"/>
        <v>0</v>
      </c>
      <c r="FL165" s="41"/>
      <c r="FM165" s="42"/>
      <c r="FN165" s="43"/>
      <c r="FO165" s="41"/>
      <c r="FP165" s="42"/>
      <c r="FQ165" s="43">
        <f t="shared" si="71"/>
        <v>0</v>
      </c>
      <c r="FR165" s="41"/>
      <c r="FS165" s="42"/>
      <c r="FT165" s="43">
        <f t="shared" si="72"/>
        <v>0</v>
      </c>
      <c r="FU165" s="41"/>
      <c r="FV165" s="42"/>
      <c r="FW165" s="43">
        <f t="shared" si="78"/>
        <v>0</v>
      </c>
      <c r="FX165" s="41"/>
      <c r="FY165" s="40"/>
      <c r="FZ165" s="41"/>
      <c r="GA165" s="42"/>
      <c r="GB165" s="43"/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292</v>
      </c>
      <c r="D166" s="15">
        <v>2012</v>
      </c>
      <c r="E166" s="16">
        <f t="shared" si="66"/>
        <v>0</v>
      </c>
      <c r="F166" s="37" t="s">
        <v>156</v>
      </c>
      <c r="G166" s="37"/>
      <c r="H166" s="37" t="s">
        <v>200</v>
      </c>
      <c r="I166" s="37"/>
      <c r="J166" s="38"/>
      <c r="K166" s="39"/>
      <c r="L166" s="40"/>
      <c r="M166" s="41"/>
      <c r="N166" s="42"/>
      <c r="O166" s="38">
        <f t="shared" si="67"/>
        <v>0</v>
      </c>
      <c r="P166" s="39"/>
      <c r="Q166" s="42"/>
      <c r="R166" s="43">
        <f t="shared" si="75"/>
        <v>0</v>
      </c>
      <c r="S166" s="127"/>
      <c r="T166" s="45"/>
      <c r="U166" s="127"/>
      <c r="V166" s="45"/>
      <c r="W166" s="127"/>
      <c r="X166" s="45"/>
      <c r="Y166" s="127"/>
      <c r="Z166" s="45"/>
      <c r="AA166" s="127"/>
      <c r="AB166" s="78"/>
      <c r="AC166" s="82">
        <f t="shared" si="68"/>
        <v>0</v>
      </c>
      <c r="AD166" s="119"/>
      <c r="AE166" s="45"/>
      <c r="AF166" s="119"/>
      <c r="AG166" s="45"/>
      <c r="AH166" s="119"/>
      <c r="AI166" s="45"/>
      <c r="AJ166" s="119"/>
      <c r="AK166" s="45"/>
      <c r="AL166" s="119"/>
      <c r="AM166" s="46"/>
      <c r="AN166" s="79">
        <f t="shared" si="79"/>
        <v>0</v>
      </c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>
        <f t="shared" si="64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>
        <f t="shared" si="77"/>
        <v>0</v>
      </c>
      <c r="BR166" s="41"/>
      <c r="BS166" s="40"/>
      <c r="BT166" s="41"/>
      <c r="BU166" s="40"/>
      <c r="BV166" s="41"/>
      <c r="BW166" s="40"/>
      <c r="BX166" s="41"/>
      <c r="BY166" s="42"/>
      <c r="BZ166" s="43">
        <f t="shared" si="69"/>
        <v>0</v>
      </c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1"/>
      <c r="CX166" s="40"/>
      <c r="CY166" s="40"/>
      <c r="CZ166" s="40"/>
      <c r="DA166" s="35"/>
      <c r="DB166" s="89"/>
      <c r="DC166" s="43"/>
      <c r="DD166" s="41"/>
      <c r="DE166" s="40"/>
      <c r="DF166" s="40"/>
      <c r="DG166" s="40"/>
      <c r="DH166" s="40"/>
      <c r="DI166" s="40"/>
      <c r="DJ166" s="41"/>
      <c r="DK166" s="53"/>
      <c r="DL166" s="43">
        <f t="shared" si="70"/>
        <v>0</v>
      </c>
      <c r="DM166" s="41"/>
      <c r="DN166" s="53"/>
      <c r="DO166" s="43"/>
      <c r="DP166" s="41"/>
      <c r="DQ166" s="40"/>
      <c r="DR166" s="40"/>
      <c r="DS166" s="40"/>
      <c r="DT166" s="40"/>
      <c r="DU166" s="40"/>
      <c r="DV166" s="41"/>
      <c r="DW166" s="53"/>
      <c r="DX166" s="43">
        <f t="shared" si="74"/>
        <v>0</v>
      </c>
      <c r="DY166" s="41"/>
      <c r="DZ166" s="40"/>
      <c r="EA166" s="40"/>
      <c r="EB166" s="40"/>
      <c r="EC166" s="40"/>
      <c r="ED166" s="40"/>
      <c r="EE166" s="41"/>
      <c r="EF166" s="53"/>
      <c r="EG166" s="43"/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65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76"/>
        <v>0</v>
      </c>
      <c r="FL166" s="41"/>
      <c r="FM166" s="53"/>
      <c r="FN166" s="43"/>
      <c r="FO166" s="41"/>
      <c r="FP166" s="53"/>
      <c r="FQ166" s="43">
        <f t="shared" si="71"/>
        <v>0</v>
      </c>
      <c r="FR166" s="41"/>
      <c r="FS166" s="53"/>
      <c r="FT166" s="43">
        <f t="shared" si="72"/>
        <v>0</v>
      </c>
      <c r="FU166" s="41"/>
      <c r="FV166" s="53"/>
      <c r="FW166" s="43">
        <f t="shared" si="78"/>
        <v>0</v>
      </c>
      <c r="FX166" s="41"/>
      <c r="FY166" s="40"/>
      <c r="FZ166" s="41"/>
      <c r="GA166" s="53"/>
      <c r="GB166" s="43"/>
      <c r="GC166" s="41"/>
      <c r="GD166" s="53"/>
    </row>
    <row r="167" spans="1:186" s="1" customFormat="1" ht="15" hidden="1" customHeight="1" x14ac:dyDescent="0.3">
      <c r="A167" s="2"/>
      <c r="B167" s="14">
        <v>3238</v>
      </c>
      <c r="C167" s="5" t="s">
        <v>13</v>
      </c>
      <c r="D167" s="15">
        <v>1998</v>
      </c>
      <c r="E167" s="16">
        <f t="shared" si="66"/>
        <v>0</v>
      </c>
      <c r="F167" s="37" t="s">
        <v>161</v>
      </c>
      <c r="G167" s="37"/>
      <c r="H167" s="37" t="s">
        <v>245</v>
      </c>
      <c r="I167" s="37"/>
      <c r="J167" s="38"/>
      <c r="K167" s="39"/>
      <c r="L167" s="40"/>
      <c r="M167" s="41"/>
      <c r="N167" s="42"/>
      <c r="O167" s="38">
        <f t="shared" si="67"/>
        <v>0</v>
      </c>
      <c r="P167" s="39"/>
      <c r="Q167" s="42"/>
      <c r="R167" s="43">
        <f t="shared" si="75"/>
        <v>0</v>
      </c>
      <c r="S167" s="135"/>
      <c r="T167" s="45"/>
      <c r="U167" s="119"/>
      <c r="V167" s="45"/>
      <c r="W167" s="135"/>
      <c r="X167" s="45"/>
      <c r="Y167" s="135"/>
      <c r="Z167" s="45"/>
      <c r="AA167" s="119"/>
      <c r="AB167" s="78"/>
      <c r="AC167" s="82">
        <f t="shared" si="68"/>
        <v>0</v>
      </c>
      <c r="AD167" s="135"/>
      <c r="AE167" s="45"/>
      <c r="AF167" s="119"/>
      <c r="AG167" s="45"/>
      <c r="AH167" s="119"/>
      <c r="AI167" s="45"/>
      <c r="AJ167" s="135"/>
      <c r="AK167" s="45"/>
      <c r="AL167" s="119"/>
      <c r="AM167" s="46"/>
      <c r="AN167" s="79">
        <f t="shared" si="79"/>
        <v>0</v>
      </c>
      <c r="AO167" s="41"/>
      <c r="AP167" s="40"/>
      <c r="AQ167" s="41"/>
      <c r="AR167" s="40"/>
      <c r="AS167" s="41"/>
      <c r="AT167" s="40"/>
      <c r="AU167" s="41"/>
      <c r="AV167" s="42"/>
      <c r="AW167" s="43"/>
      <c r="AX167" s="41"/>
      <c r="AY167" s="40"/>
      <c r="AZ167" s="41"/>
      <c r="BA167" s="40"/>
      <c r="BB167" s="41"/>
      <c r="BC167" s="40"/>
      <c r="BD167" s="41"/>
      <c r="BE167" s="42"/>
      <c r="BF167" s="43">
        <f>BH167+BJ167+BL167</f>
        <v>0</v>
      </c>
      <c r="BG167" s="41"/>
      <c r="BH167" s="40"/>
      <c r="BI167" s="41"/>
      <c r="BJ167" s="40"/>
      <c r="BK167" s="41"/>
      <c r="BL167" s="40"/>
      <c r="BM167" s="35">
        <v>6</v>
      </c>
      <c r="BN167" s="35" t="s">
        <v>110</v>
      </c>
      <c r="BO167" s="35">
        <v>9</v>
      </c>
      <c r="BP167" s="89" t="s">
        <v>110</v>
      </c>
      <c r="BQ167" s="43">
        <f t="shared" si="77"/>
        <v>0</v>
      </c>
      <c r="BR167" s="41"/>
      <c r="BS167" s="40"/>
      <c r="BT167" s="41"/>
      <c r="BU167" s="40"/>
      <c r="BV167" s="41"/>
      <c r="BW167" s="40"/>
      <c r="BX167" s="41"/>
      <c r="BY167" s="53"/>
      <c r="BZ167" s="43">
        <f t="shared" si="69"/>
        <v>0</v>
      </c>
      <c r="CA167" s="106"/>
      <c r="CB167" s="102"/>
      <c r="CC167" s="41"/>
      <c r="CD167" s="40"/>
      <c r="CE167" s="41"/>
      <c r="CF167" s="40"/>
      <c r="CG167" s="41"/>
      <c r="CH167" s="40"/>
      <c r="CI167" s="41"/>
      <c r="CJ167" s="53"/>
      <c r="CK167" s="43"/>
      <c r="CL167" s="41"/>
      <c r="CM167" s="40"/>
      <c r="CN167" s="41"/>
      <c r="CO167" s="40"/>
      <c r="CP167" s="41"/>
      <c r="CQ167" s="40"/>
      <c r="CR167" s="41"/>
      <c r="CS167" s="53"/>
      <c r="CT167" s="43"/>
      <c r="CU167" s="41"/>
      <c r="CV167" s="40"/>
      <c r="CW167" s="40"/>
      <c r="CX167" s="40"/>
      <c r="CY167" s="40"/>
      <c r="CZ167" s="40"/>
      <c r="DA167" s="41"/>
      <c r="DB167" s="53"/>
      <c r="DC167" s="43"/>
      <c r="DD167" s="41"/>
      <c r="DE167" s="40"/>
      <c r="DF167" s="40"/>
      <c r="DG167" s="40"/>
      <c r="DH167" s="40"/>
      <c r="DI167" s="40"/>
      <c r="DJ167" s="41"/>
      <c r="DK167" s="53"/>
      <c r="DL167" s="43">
        <f t="shared" si="70"/>
        <v>0</v>
      </c>
      <c r="DM167" s="41"/>
      <c r="DN167" s="53"/>
      <c r="DO167" s="43"/>
      <c r="DP167" s="41"/>
      <c r="DQ167" s="40"/>
      <c r="DR167" s="40"/>
      <c r="DS167" s="40"/>
      <c r="DT167" s="40"/>
      <c r="DU167" s="40"/>
      <c r="DV167" s="41"/>
      <c r="DW167" s="53"/>
      <c r="DX167" s="43">
        <f t="shared" si="74"/>
        <v>0</v>
      </c>
      <c r="DY167" s="41"/>
      <c r="DZ167" s="40"/>
      <c r="EA167" s="40"/>
      <c r="EB167" s="40"/>
      <c r="EC167" s="40"/>
      <c r="ED167" s="40"/>
      <c r="EE167" s="41"/>
      <c r="EF167" s="53"/>
      <c r="EG167" s="43"/>
      <c r="EH167" s="41"/>
      <c r="EI167" s="40"/>
      <c r="EJ167" s="40"/>
      <c r="EK167" s="40"/>
      <c r="EL167" s="40"/>
      <c r="EM167" s="40"/>
      <c r="EN167" s="41"/>
      <c r="EO167" s="40"/>
      <c r="EP167" s="41"/>
      <c r="EQ167" s="40"/>
      <c r="ER167" s="41"/>
      <c r="ES167" s="53"/>
      <c r="ET167" s="43">
        <f>EV167+EX167+EZ167+FD167+FF167+FH167+FJ167</f>
        <v>0</v>
      </c>
      <c r="EU167" s="41"/>
      <c r="EV167" s="40"/>
      <c r="EW167" s="41"/>
      <c r="EX167" s="40"/>
      <c r="EY167" s="41"/>
      <c r="EZ167" s="40"/>
      <c r="FA167" s="35">
        <v>9</v>
      </c>
      <c r="FB167" s="35" t="s">
        <v>110</v>
      </c>
      <c r="FC167" s="41"/>
      <c r="FD167" s="41"/>
      <c r="FE167" s="41"/>
      <c r="FF167" s="41"/>
      <c r="FG167" s="39"/>
      <c r="FH167" s="39"/>
      <c r="FI167" s="39"/>
      <c r="FJ167" s="53"/>
      <c r="FK167" s="43">
        <f t="shared" si="76"/>
        <v>0</v>
      </c>
      <c r="FL167" s="41"/>
      <c r="FM167" s="53"/>
      <c r="FN167" s="43"/>
      <c r="FO167" s="41"/>
      <c r="FP167" s="53"/>
      <c r="FQ167" s="43">
        <f t="shared" si="71"/>
        <v>0</v>
      </c>
      <c r="FR167" s="41"/>
      <c r="FS167" s="53"/>
      <c r="FT167" s="43">
        <f t="shared" si="72"/>
        <v>0</v>
      </c>
      <c r="FU167" s="41"/>
      <c r="FV167" s="53"/>
      <c r="FW167" s="43">
        <f t="shared" si="78"/>
        <v>0</v>
      </c>
      <c r="FX167" s="41"/>
      <c r="FY167" s="40"/>
      <c r="FZ167" s="41"/>
      <c r="GA167" s="53"/>
      <c r="GB167" s="43"/>
      <c r="GC167" s="41"/>
      <c r="GD167" s="53"/>
    </row>
    <row r="168" spans="1:186" s="1" customFormat="1" ht="15" customHeight="1" x14ac:dyDescent="0.3">
      <c r="A168" s="2"/>
      <c r="B168" s="14">
        <v>5903</v>
      </c>
      <c r="C168" s="5" t="s">
        <v>97</v>
      </c>
      <c r="D168" s="15">
        <v>2006</v>
      </c>
      <c r="E168" s="16">
        <f t="shared" si="66"/>
        <v>0</v>
      </c>
      <c r="F168" s="37" t="s">
        <v>160</v>
      </c>
      <c r="G168" s="37"/>
      <c r="H168" s="37" t="s">
        <v>165</v>
      </c>
      <c r="I168" s="37" t="s">
        <v>303</v>
      </c>
      <c r="J168" s="38"/>
      <c r="K168" s="39"/>
      <c r="L168" s="40"/>
      <c r="M168" s="41"/>
      <c r="N168" s="42"/>
      <c r="O168" s="38">
        <f t="shared" si="67"/>
        <v>0</v>
      </c>
      <c r="P168" s="39"/>
      <c r="Q168" s="42"/>
      <c r="R168" s="43">
        <f t="shared" si="75"/>
        <v>0</v>
      </c>
      <c r="S168" s="138"/>
      <c r="T168" s="45"/>
      <c r="U168" s="138"/>
      <c r="V168" s="45"/>
      <c r="W168" s="119"/>
      <c r="X168" s="45"/>
      <c r="Y168" s="138"/>
      <c r="Z168" s="45"/>
      <c r="AA168" s="119"/>
      <c r="AB168" s="78"/>
      <c r="AC168" s="82">
        <f t="shared" si="68"/>
        <v>0</v>
      </c>
      <c r="AD168" s="119"/>
      <c r="AE168" s="45"/>
      <c r="AF168" s="119"/>
      <c r="AG168" s="45"/>
      <c r="AH168" s="119"/>
      <c r="AI168" s="45"/>
      <c r="AJ168" s="119"/>
      <c r="AK168" s="45"/>
      <c r="AL168" s="119"/>
      <c r="AM168" s="46"/>
      <c r="AN168" s="79">
        <f t="shared" si="79"/>
        <v>0</v>
      </c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>
        <f>BH168+BJ168+BL168+BN168+BP168</f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>
        <f t="shared" si="77"/>
        <v>0</v>
      </c>
      <c r="BR168" s="41"/>
      <c r="BS168" s="40"/>
      <c r="BT168" s="41"/>
      <c r="BU168" s="40"/>
      <c r="BV168" s="41"/>
      <c r="BW168" s="40"/>
      <c r="BX168" s="41"/>
      <c r="BY168" s="42"/>
      <c r="BZ168" s="43">
        <f t="shared" si="69"/>
        <v>0</v>
      </c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/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0"/>
      <c r="CX168" s="40"/>
      <c r="CY168" s="40"/>
      <c r="CZ168" s="40"/>
      <c r="DA168" s="41"/>
      <c r="DB168" s="42"/>
      <c r="DC168" s="43"/>
      <c r="DD168" s="41"/>
      <c r="DE168" s="40"/>
      <c r="DF168" s="40"/>
      <c r="DG168" s="40"/>
      <c r="DH168" s="40"/>
      <c r="DI168" s="40"/>
      <c r="DJ168" s="41"/>
      <c r="DK168" s="42"/>
      <c r="DL168" s="43">
        <f t="shared" si="70"/>
        <v>0</v>
      </c>
      <c r="DM168" s="41"/>
      <c r="DN168" s="42"/>
      <c r="DO168" s="43"/>
      <c r="DP168" s="41"/>
      <c r="DQ168" s="40"/>
      <c r="DR168" s="40"/>
      <c r="DS168" s="40"/>
      <c r="DT168" s="40"/>
      <c r="DU168" s="40"/>
      <c r="DV168" s="41"/>
      <c r="DW168" s="42"/>
      <c r="DX168" s="43">
        <f t="shared" si="74"/>
        <v>0</v>
      </c>
      <c r="DY168" s="41"/>
      <c r="DZ168" s="40"/>
      <c r="EA168" s="41"/>
      <c r="EB168" s="40"/>
      <c r="EC168" s="41"/>
      <c r="ED168" s="40"/>
      <c r="EE168" s="41"/>
      <c r="EF168" s="42"/>
      <c r="EG168" s="43"/>
      <c r="EH168" s="41"/>
      <c r="EI168" s="40"/>
      <c r="EJ168" s="41"/>
      <c r="EK168" s="40"/>
      <c r="EL168" s="41"/>
      <c r="EM168" s="40"/>
      <c r="EN168" s="41"/>
      <c r="EO168" s="40"/>
      <c r="EP168" s="41"/>
      <c r="EQ168" s="40"/>
      <c r="ER168" s="41"/>
      <c r="ES168" s="42"/>
      <c r="ET168" s="43">
        <f t="shared" ref="ET168:ET174" si="80">EV168+EX168+EZ168+FB168+FD168+FF168+FH168+FJ168</f>
        <v>0</v>
      </c>
      <c r="EU168" s="41"/>
      <c r="EV168" s="40"/>
      <c r="EW168" s="41"/>
      <c r="EX168" s="40"/>
      <c r="EY168" s="41"/>
      <c r="EZ168" s="40"/>
      <c r="FA168" s="41"/>
      <c r="FB168" s="40"/>
      <c r="FC168" s="41"/>
      <c r="FD168" s="40"/>
      <c r="FE168" s="41"/>
      <c r="FF168" s="40"/>
      <c r="FG168" s="132"/>
      <c r="FH168" s="132"/>
      <c r="FI168" s="39"/>
      <c r="FJ168" s="42"/>
      <c r="FK168" s="43">
        <f t="shared" si="76"/>
        <v>0</v>
      </c>
      <c r="FL168" s="41"/>
      <c r="FM168" s="42"/>
      <c r="FN168" s="43"/>
      <c r="FO168" s="41"/>
      <c r="FP168" s="42"/>
      <c r="FQ168" s="43">
        <f t="shared" si="71"/>
        <v>0</v>
      </c>
      <c r="FR168" s="41"/>
      <c r="FS168" s="42"/>
      <c r="FT168" s="43">
        <f t="shared" si="72"/>
        <v>0</v>
      </c>
      <c r="FU168" s="41"/>
      <c r="FV168" s="42"/>
      <c r="FW168" s="43">
        <f>FY168</f>
        <v>0</v>
      </c>
      <c r="FX168" s="41"/>
      <c r="FY168" s="40"/>
      <c r="FZ168" s="35">
        <v>9</v>
      </c>
      <c r="GA168" s="89" t="s">
        <v>110</v>
      </c>
      <c r="GB168" s="43"/>
      <c r="GC168" s="41"/>
      <c r="GD168" s="53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ref="E169:E174" si="81">J169+O169+R169+AC169+AN169+AW169+BF169+BQ169+BZ169+CK169+CT169+DC169+DL169+DO169+DX169+EG169+ET169+FK169+FN169+FQ169+FT169+FW169+GB169</f>
        <v>0</v>
      </c>
      <c r="F169" s="37"/>
      <c r="G169" s="37"/>
      <c r="H169" s="37"/>
      <c r="I169" s="37"/>
      <c r="J169" s="38"/>
      <c r="K169" s="39"/>
      <c r="L169" s="40"/>
      <c r="M169" s="41"/>
      <c r="N169" s="42"/>
      <c r="O169" s="38">
        <f t="shared" ref="O169:O174" si="82">Q169</f>
        <v>0</v>
      </c>
      <c r="P169" s="39"/>
      <c r="Q169" s="42"/>
      <c r="R169" s="43">
        <f t="shared" si="75"/>
        <v>0</v>
      </c>
      <c r="S169" s="135"/>
      <c r="T169" s="45"/>
      <c r="U169" s="135"/>
      <c r="V169" s="45"/>
      <c r="W169" s="119"/>
      <c r="X169" s="45"/>
      <c r="Y169" s="135"/>
      <c r="Z169" s="45"/>
      <c r="AA169" s="119"/>
      <c r="AB169" s="78"/>
      <c r="AC169" s="82">
        <f t="shared" ref="AC169:AC174" si="83">AE169+AG169+AI169+AK169+AM169</f>
        <v>0</v>
      </c>
      <c r="AD169" s="119"/>
      <c r="AE169" s="45"/>
      <c r="AF169" s="119"/>
      <c r="AG169" s="45"/>
      <c r="AH169" s="119"/>
      <c r="AI169" s="45"/>
      <c r="AJ169" s="119"/>
      <c r="AK169" s="45"/>
      <c r="AL169" s="119"/>
      <c r="AM169" s="46"/>
      <c r="AN169" s="79">
        <f t="shared" si="79"/>
        <v>0</v>
      </c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42"/>
      <c r="BF169" s="43">
        <f>BH169+BJ169+BL169+BN169+BP169</f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>
        <f t="shared" si="77"/>
        <v>0</v>
      </c>
      <c r="BR169" s="41"/>
      <c r="BS169" s="40"/>
      <c r="BT169" s="41"/>
      <c r="BU169" s="40"/>
      <c r="BV169" s="41"/>
      <c r="BW169" s="40"/>
      <c r="BX169" s="41"/>
      <c r="BY169" s="42"/>
      <c r="BZ169" s="43">
        <f t="shared" ref="BZ169:BZ174" si="84">CB169+CD169+CF169+CH169+CJ169</f>
        <v>0</v>
      </c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/>
      <c r="CL169" s="41"/>
      <c r="CM169" s="40"/>
      <c r="CN169" s="41"/>
      <c r="CO169" s="40"/>
      <c r="CP169" s="41"/>
      <c r="CQ169" s="40"/>
      <c r="CR169" s="41"/>
      <c r="CS169" s="42"/>
      <c r="CT169" s="43"/>
      <c r="CU169" s="41"/>
      <c r="CV169" s="40"/>
      <c r="CW169" s="41"/>
      <c r="CX169" s="40"/>
      <c r="CY169" s="40"/>
      <c r="CZ169" s="40"/>
      <c r="DA169" s="41"/>
      <c r="DB169" s="42"/>
      <c r="DC169" s="43"/>
      <c r="DD169" s="41"/>
      <c r="DE169" s="40"/>
      <c r="DF169" s="41"/>
      <c r="DG169" s="40"/>
      <c r="DH169" s="41"/>
      <c r="DI169" s="40"/>
      <c r="DJ169" s="41"/>
      <c r="DK169" s="42"/>
      <c r="DL169" s="43">
        <f t="shared" ref="DL169:DL174" si="85">DN169</f>
        <v>0</v>
      </c>
      <c r="DM169" s="41"/>
      <c r="DN169" s="42"/>
      <c r="DO169" s="43"/>
      <c r="DP169" s="41"/>
      <c r="DQ169" s="40"/>
      <c r="DR169" s="41"/>
      <c r="DS169" s="40"/>
      <c r="DT169" s="40"/>
      <c r="DU169" s="40"/>
      <c r="DV169" s="41"/>
      <c r="DW169" s="42"/>
      <c r="DX169" s="43">
        <f t="shared" si="74"/>
        <v>0</v>
      </c>
      <c r="DY169" s="41"/>
      <c r="DZ169" s="40"/>
      <c r="EA169" s="41"/>
      <c r="EB169" s="40"/>
      <c r="EC169" s="41"/>
      <c r="ED169" s="40"/>
      <c r="EE169" s="41"/>
      <c r="EF169" s="42"/>
      <c r="EG169" s="43"/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80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2"/>
      <c r="FH169" s="132"/>
      <c r="FI169" s="39"/>
      <c r="FJ169" s="42"/>
      <c r="FK169" s="43">
        <f t="shared" si="76"/>
        <v>0</v>
      </c>
      <c r="FL169" s="41"/>
      <c r="FM169" s="42"/>
      <c r="FN169" s="43"/>
      <c r="FO169" s="41"/>
      <c r="FP169" s="42"/>
      <c r="FQ169" s="43">
        <f t="shared" ref="FQ169:FQ174" si="86">FS169</f>
        <v>0</v>
      </c>
      <c r="FR169" s="41"/>
      <c r="FS169" s="42"/>
      <c r="FT169" s="43">
        <f t="shared" ref="FT169:FT174" si="87">FV169</f>
        <v>0</v>
      </c>
      <c r="FU169" s="41"/>
      <c r="FV169" s="42"/>
      <c r="FW169" s="43">
        <f t="shared" ref="FW169:FW174" si="88">FY169+GA169</f>
        <v>0</v>
      </c>
      <c r="FX169" s="41"/>
      <c r="FY169" s="40"/>
      <c r="FZ169" s="41"/>
      <c r="GA169" s="42"/>
      <c r="GB169" s="43"/>
      <c r="GC169" s="41"/>
      <c r="GD169" s="42"/>
    </row>
    <row r="170" spans="1:186" s="1" customFormat="1" ht="15" customHeight="1" x14ac:dyDescent="0.3">
      <c r="A170" s="140"/>
      <c r="B170" s="141">
        <v>9647</v>
      </c>
      <c r="C170" s="142" t="s">
        <v>124</v>
      </c>
      <c r="D170" s="143">
        <v>2010</v>
      </c>
      <c r="E170" s="144">
        <f t="shared" si="81"/>
        <v>0</v>
      </c>
      <c r="F170" s="145" t="s">
        <v>153</v>
      </c>
      <c r="G170" s="145"/>
      <c r="H170" s="37" t="s">
        <v>247</v>
      </c>
      <c r="I170" s="37"/>
      <c r="J170" s="38"/>
      <c r="K170" s="39"/>
      <c r="L170" s="40"/>
      <c r="M170" s="41"/>
      <c r="N170" s="42"/>
      <c r="O170" s="146">
        <f t="shared" si="82"/>
        <v>0</v>
      </c>
      <c r="P170" s="39"/>
      <c r="Q170" s="42"/>
      <c r="R170" s="149">
        <f t="shared" si="75"/>
        <v>0</v>
      </c>
      <c r="S170" s="119"/>
      <c r="T170" s="45"/>
      <c r="U170" s="119"/>
      <c r="V170" s="45"/>
      <c r="W170" s="119"/>
      <c r="X170" s="45"/>
      <c r="Y170" s="119"/>
      <c r="Z170" s="45"/>
      <c r="AA170" s="119"/>
      <c r="AB170" s="78"/>
      <c r="AC170" s="150">
        <f t="shared" si="83"/>
        <v>0</v>
      </c>
      <c r="AD170" s="119"/>
      <c r="AE170" s="45"/>
      <c r="AF170" s="119"/>
      <c r="AG170" s="45"/>
      <c r="AH170" s="119"/>
      <c r="AI170" s="45"/>
      <c r="AJ170" s="119"/>
      <c r="AK170" s="45"/>
      <c r="AL170" s="119"/>
      <c r="AM170" s="46"/>
      <c r="AN170" s="151">
        <f t="shared" si="79"/>
        <v>0</v>
      </c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149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149">
        <f t="shared" si="77"/>
        <v>0</v>
      </c>
      <c r="BR170" s="41"/>
      <c r="BS170" s="40"/>
      <c r="BT170" s="41"/>
      <c r="BU170" s="40"/>
      <c r="BV170" s="41"/>
      <c r="BW170" s="40"/>
      <c r="BX170" s="41"/>
      <c r="BY170" s="53"/>
      <c r="BZ170" s="149">
        <f t="shared" si="84"/>
        <v>0</v>
      </c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/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149">
        <f t="shared" si="85"/>
        <v>0</v>
      </c>
      <c r="DM170" s="41"/>
      <c r="DN170" s="53"/>
      <c r="DO170" s="43"/>
      <c r="DP170" s="41"/>
      <c r="DQ170" s="40"/>
      <c r="DR170" s="41"/>
      <c r="DS170" s="40"/>
      <c r="DT170" s="41"/>
      <c r="DU170" s="40"/>
      <c r="DV170" s="41"/>
      <c r="DW170" s="53"/>
      <c r="DX170" s="149">
        <f t="shared" si="74"/>
        <v>0</v>
      </c>
      <c r="DY170" s="41"/>
      <c r="DZ170" s="40"/>
      <c r="EA170" s="41"/>
      <c r="EB170" s="40"/>
      <c r="EC170" s="41"/>
      <c r="ED170" s="40"/>
      <c r="EE170" s="41"/>
      <c r="EF170" s="53"/>
      <c r="EG170" s="43"/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149">
        <f t="shared" si="80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149">
        <f t="shared" si="76"/>
        <v>0</v>
      </c>
      <c r="FL170" s="41"/>
      <c r="FM170" s="53"/>
      <c r="FN170" s="43"/>
      <c r="FO170" s="41"/>
      <c r="FP170" s="53"/>
      <c r="FQ170" s="149">
        <f t="shared" si="86"/>
        <v>0</v>
      </c>
      <c r="FR170" s="41"/>
      <c r="FS170" s="53"/>
      <c r="FT170" s="149">
        <f t="shared" si="87"/>
        <v>0</v>
      </c>
      <c r="FU170" s="41"/>
      <c r="FV170" s="53"/>
      <c r="FW170" s="149">
        <f t="shared" si="88"/>
        <v>0</v>
      </c>
      <c r="FX170" s="41"/>
      <c r="FY170" s="40"/>
      <c r="FZ170" s="41"/>
      <c r="GA170" s="53"/>
      <c r="GB170" s="43"/>
      <c r="GC170" s="41"/>
      <c r="GD170" s="42"/>
    </row>
    <row r="171" spans="1:186" s="1" customFormat="1" ht="15" hidden="1" customHeight="1" x14ac:dyDescent="0.3">
      <c r="A171" s="2"/>
      <c r="B171" s="14">
        <v>6644</v>
      </c>
      <c r="C171" s="5" t="s">
        <v>94</v>
      </c>
      <c r="D171" s="15">
        <v>2009</v>
      </c>
      <c r="E171" s="16">
        <f t="shared" si="81"/>
        <v>0</v>
      </c>
      <c r="F171" s="37"/>
      <c r="G171" s="37"/>
      <c r="H171" s="37"/>
      <c r="I171" s="37"/>
      <c r="J171" s="38"/>
      <c r="K171" s="39"/>
      <c r="L171" s="40"/>
      <c r="M171" s="41"/>
      <c r="N171" s="42"/>
      <c r="O171" s="38">
        <f t="shared" si="82"/>
        <v>0</v>
      </c>
      <c r="P171" s="39"/>
      <c r="Q171" s="42"/>
      <c r="R171" s="43">
        <f t="shared" si="75"/>
        <v>0</v>
      </c>
      <c r="S171" s="125"/>
      <c r="T171" s="45"/>
      <c r="U171" s="125"/>
      <c r="V171" s="45"/>
      <c r="W171" s="125"/>
      <c r="X171" s="45"/>
      <c r="Y171" s="125"/>
      <c r="Z171" s="45"/>
      <c r="AA171" s="125"/>
      <c r="AB171" s="78"/>
      <c r="AC171" s="82">
        <f t="shared" si="83"/>
        <v>0</v>
      </c>
      <c r="AD171" s="125"/>
      <c r="AE171" s="45"/>
      <c r="AF171" s="125"/>
      <c r="AG171" s="45"/>
      <c r="AH171" s="125"/>
      <c r="AI171" s="45"/>
      <c r="AJ171" s="125"/>
      <c r="AK171" s="45"/>
      <c r="AL171" s="125"/>
      <c r="AM171" s="46"/>
      <c r="AN171" s="79">
        <f t="shared" si="79"/>
        <v>0</v>
      </c>
      <c r="AO171" s="41"/>
      <c r="AP171" s="40"/>
      <c r="AQ171" s="41"/>
      <c r="AR171" s="40"/>
      <c r="AS171" s="41"/>
      <c r="AT171" s="40"/>
      <c r="AU171" s="41"/>
      <c r="AV171" s="42"/>
      <c r="AW171" s="43"/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>
        <f t="shared" si="77"/>
        <v>0</v>
      </c>
      <c r="BR171" s="41"/>
      <c r="BS171" s="40"/>
      <c r="BT171" s="41"/>
      <c r="BU171" s="40"/>
      <c r="BV171" s="41"/>
      <c r="BW171" s="40"/>
      <c r="BX171" s="41"/>
      <c r="BY171" s="42"/>
      <c r="BZ171" s="43">
        <f t="shared" si="84"/>
        <v>0</v>
      </c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/>
      <c r="CL171" s="41"/>
      <c r="CM171" s="40"/>
      <c r="CN171" s="41"/>
      <c r="CO171" s="40"/>
      <c r="CP171" s="41"/>
      <c r="CQ171" s="40"/>
      <c r="CR171" s="41"/>
      <c r="CS171" s="42"/>
      <c r="CT171" s="43"/>
      <c r="CU171" s="41"/>
      <c r="CV171" s="40"/>
      <c r="CW171" s="40"/>
      <c r="CX171" s="40"/>
      <c r="CY171" s="40"/>
      <c r="CZ171" s="40"/>
      <c r="DA171" s="41"/>
      <c r="DB171" s="42"/>
      <c r="DC171" s="43"/>
      <c r="DD171" s="41"/>
      <c r="DE171" s="40"/>
      <c r="DF171" s="41"/>
      <c r="DG171" s="40"/>
      <c r="DH171" s="41"/>
      <c r="DI171" s="40"/>
      <c r="DJ171" s="41"/>
      <c r="DK171" s="42"/>
      <c r="DL171" s="43">
        <f t="shared" si="85"/>
        <v>0</v>
      </c>
      <c r="DM171" s="41"/>
      <c r="DN171" s="42"/>
      <c r="DO171" s="43"/>
      <c r="DP171" s="41"/>
      <c r="DQ171" s="40"/>
      <c r="DR171" s="41"/>
      <c r="DS171" s="40"/>
      <c r="DT171" s="41"/>
      <c r="DU171" s="40"/>
      <c r="DV171" s="41"/>
      <c r="DW171" s="42"/>
      <c r="DX171" s="43">
        <f t="shared" si="74"/>
        <v>0</v>
      </c>
      <c r="DY171" s="41"/>
      <c r="DZ171" s="40"/>
      <c r="EA171" s="41"/>
      <c r="EB171" s="40"/>
      <c r="EC171" s="41"/>
      <c r="ED171" s="40"/>
      <c r="EE171" s="41"/>
      <c r="EF171" s="42"/>
      <c r="EG171" s="43"/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80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2"/>
      <c r="FH171" s="132"/>
      <c r="FI171" s="39"/>
      <c r="FJ171" s="42"/>
      <c r="FK171" s="43">
        <f t="shared" si="76"/>
        <v>0</v>
      </c>
      <c r="FL171" s="41"/>
      <c r="FM171" s="42"/>
      <c r="FN171" s="43"/>
      <c r="FO171" s="41"/>
      <c r="FP171" s="42"/>
      <c r="FQ171" s="43">
        <f t="shared" si="86"/>
        <v>0</v>
      </c>
      <c r="FR171" s="41"/>
      <c r="FS171" s="42"/>
      <c r="FT171" s="43">
        <f t="shared" si="87"/>
        <v>0</v>
      </c>
      <c r="FU171" s="41"/>
      <c r="FV171" s="42"/>
      <c r="FW171" s="43">
        <f t="shared" si="88"/>
        <v>0</v>
      </c>
      <c r="FX171" s="41"/>
      <c r="FY171" s="40"/>
      <c r="FZ171" s="41"/>
      <c r="GA171" s="42"/>
      <c r="GB171" s="43"/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274</v>
      </c>
      <c r="D172" s="15">
        <v>2011</v>
      </c>
      <c r="E172" s="16">
        <f t="shared" si="81"/>
        <v>0</v>
      </c>
      <c r="F172" s="37" t="s">
        <v>154</v>
      </c>
      <c r="G172" s="37"/>
      <c r="H172" s="37" t="s">
        <v>155</v>
      </c>
      <c r="I172" s="37" t="s">
        <v>275</v>
      </c>
      <c r="J172" s="38"/>
      <c r="K172" s="39"/>
      <c r="L172" s="40"/>
      <c r="M172" s="41"/>
      <c r="N172" s="42"/>
      <c r="O172" s="38">
        <f t="shared" si="82"/>
        <v>0</v>
      </c>
      <c r="P172" s="39"/>
      <c r="Q172" s="42"/>
      <c r="R172" s="43">
        <f t="shared" si="75"/>
        <v>0</v>
      </c>
      <c r="S172" s="125"/>
      <c r="T172" s="45"/>
      <c r="U172" s="125"/>
      <c r="V172" s="45"/>
      <c r="W172" s="125"/>
      <c r="X172" s="45"/>
      <c r="Y172" s="125"/>
      <c r="Z172" s="45"/>
      <c r="AA172" s="125"/>
      <c r="AB172" s="78"/>
      <c r="AC172" s="82">
        <f t="shared" si="83"/>
        <v>0</v>
      </c>
      <c r="AD172" s="125"/>
      <c r="AE172" s="45"/>
      <c r="AF172" s="125"/>
      <c r="AG172" s="45"/>
      <c r="AH172" s="125"/>
      <c r="AI172" s="45"/>
      <c r="AJ172" s="125"/>
      <c r="AK172" s="45"/>
      <c r="AL172" s="125"/>
      <c r="AM172" s="46"/>
      <c r="AN172" s="79">
        <f t="shared" si="79"/>
        <v>0</v>
      </c>
      <c r="AO172" s="41"/>
      <c r="AP172" s="40"/>
      <c r="AQ172" s="41"/>
      <c r="AR172" s="40"/>
      <c r="AS172" s="41"/>
      <c r="AT172" s="40"/>
      <c r="AU172" s="41"/>
      <c r="AV172" s="42"/>
      <c r="AW172" s="43"/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>
        <f t="shared" si="77"/>
        <v>0</v>
      </c>
      <c r="BR172" s="41"/>
      <c r="BS172" s="40"/>
      <c r="BT172" s="41"/>
      <c r="BU172" s="40"/>
      <c r="BV172" s="41"/>
      <c r="BW172" s="40"/>
      <c r="BX172" s="41"/>
      <c r="BY172" s="42"/>
      <c r="BZ172" s="43">
        <f t="shared" si="84"/>
        <v>0</v>
      </c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/>
      <c r="CL172" s="41"/>
      <c r="CM172" s="40"/>
      <c r="CN172" s="41"/>
      <c r="CO172" s="40"/>
      <c r="CP172" s="41"/>
      <c r="CQ172" s="40"/>
      <c r="CR172" s="41"/>
      <c r="CS172" s="42"/>
      <c r="CT172" s="43"/>
      <c r="CU172" s="41"/>
      <c r="CV172" s="40"/>
      <c r="CW172" s="35"/>
      <c r="CX172" s="34"/>
      <c r="CY172" s="40"/>
      <c r="CZ172" s="40"/>
      <c r="DA172" s="41"/>
      <c r="DB172" s="42"/>
      <c r="DC172" s="43"/>
      <c r="DD172" s="41"/>
      <c r="DE172" s="40"/>
      <c r="DF172" s="41"/>
      <c r="DG172" s="40"/>
      <c r="DH172" s="41"/>
      <c r="DI172" s="40"/>
      <c r="DJ172" s="41"/>
      <c r="DK172" s="42"/>
      <c r="DL172" s="43">
        <f t="shared" si="85"/>
        <v>0</v>
      </c>
      <c r="DM172" s="41"/>
      <c r="DN172" s="42"/>
      <c r="DO172" s="43"/>
      <c r="DP172" s="41"/>
      <c r="DQ172" s="40"/>
      <c r="DR172" s="41"/>
      <c r="DS172" s="40"/>
      <c r="DT172" s="40"/>
      <c r="DU172" s="40"/>
      <c r="DV172" s="41"/>
      <c r="DW172" s="42"/>
      <c r="DX172" s="43">
        <f t="shared" si="74"/>
        <v>0</v>
      </c>
      <c r="DY172" s="41"/>
      <c r="DZ172" s="40"/>
      <c r="EA172" s="41"/>
      <c r="EB172" s="40"/>
      <c r="EC172" s="41"/>
      <c r="ED172" s="40"/>
      <c r="EE172" s="41"/>
      <c r="EF172" s="42"/>
      <c r="EG172" s="43"/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80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2"/>
      <c r="FH172" s="132"/>
      <c r="FI172" s="39"/>
      <c r="FJ172" s="42"/>
      <c r="FK172" s="43">
        <f t="shared" si="76"/>
        <v>0</v>
      </c>
      <c r="FL172" s="41"/>
      <c r="FM172" s="42"/>
      <c r="FN172" s="43"/>
      <c r="FO172" s="41"/>
      <c r="FP172" s="42"/>
      <c r="FQ172" s="43">
        <f t="shared" si="86"/>
        <v>0</v>
      </c>
      <c r="FR172" s="41"/>
      <c r="FS172" s="42"/>
      <c r="FT172" s="43">
        <f t="shared" si="87"/>
        <v>0</v>
      </c>
      <c r="FU172" s="41"/>
      <c r="FV172" s="42"/>
      <c r="FW172" s="43">
        <f t="shared" si="88"/>
        <v>0</v>
      </c>
      <c r="FX172" s="41"/>
      <c r="FY172" s="40"/>
      <c r="FZ172" s="41"/>
      <c r="GA172" s="42"/>
      <c r="GB172" s="43"/>
      <c r="GC172" s="41"/>
      <c r="GD172" s="42"/>
    </row>
    <row r="173" spans="1:186" s="1" customFormat="1" ht="15" customHeight="1" x14ac:dyDescent="0.3">
      <c r="A173" s="2"/>
      <c r="B173" s="14">
        <v>5512</v>
      </c>
      <c r="C173" s="5" t="s">
        <v>45</v>
      </c>
      <c r="D173" s="15">
        <v>2005</v>
      </c>
      <c r="E173" s="16">
        <f t="shared" si="81"/>
        <v>0</v>
      </c>
      <c r="F173" s="37" t="s">
        <v>184</v>
      </c>
      <c r="G173" s="37"/>
      <c r="H173" s="37" t="s">
        <v>188</v>
      </c>
      <c r="I173" s="37" t="s">
        <v>186</v>
      </c>
      <c r="J173" s="38"/>
      <c r="K173" s="39"/>
      <c r="L173" s="40"/>
      <c r="M173" s="41"/>
      <c r="N173" s="42"/>
      <c r="O173" s="38">
        <f t="shared" si="82"/>
        <v>0</v>
      </c>
      <c r="P173" s="39"/>
      <c r="Q173" s="42"/>
      <c r="R173" s="43">
        <f t="shared" si="75"/>
        <v>0</v>
      </c>
      <c r="S173" s="125"/>
      <c r="T173" s="45"/>
      <c r="U173" s="125"/>
      <c r="V173" s="45"/>
      <c r="W173" s="125"/>
      <c r="X173" s="45"/>
      <c r="Y173" s="125"/>
      <c r="Z173" s="45"/>
      <c r="AA173" s="125"/>
      <c r="AB173" s="78"/>
      <c r="AC173" s="82">
        <f t="shared" si="83"/>
        <v>0</v>
      </c>
      <c r="AD173" s="125"/>
      <c r="AE173" s="45"/>
      <c r="AF173" s="125"/>
      <c r="AG173" s="45"/>
      <c r="AH173" s="125"/>
      <c r="AI173" s="45"/>
      <c r="AJ173" s="125"/>
      <c r="AK173" s="45"/>
      <c r="AL173" s="125"/>
      <c r="AM173" s="46"/>
      <c r="AN173" s="79">
        <f>AP173+AR173</f>
        <v>0</v>
      </c>
      <c r="AO173" s="41"/>
      <c r="AP173" s="40"/>
      <c r="AQ173" s="41"/>
      <c r="AR173" s="40"/>
      <c r="AS173" s="35">
        <v>6</v>
      </c>
      <c r="AT173" s="35" t="s">
        <v>110</v>
      </c>
      <c r="AU173" s="35">
        <v>8</v>
      </c>
      <c r="AV173" s="89" t="s">
        <v>110</v>
      </c>
      <c r="AW173" s="43"/>
      <c r="AX173" s="41"/>
      <c r="AY173" s="40"/>
      <c r="AZ173" s="41"/>
      <c r="BA173" s="40"/>
      <c r="BB173" s="41"/>
      <c r="BC173" s="40"/>
      <c r="BD173" s="41"/>
      <c r="BE173" s="42"/>
      <c r="BF173" s="43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>
        <f t="shared" si="77"/>
        <v>0</v>
      </c>
      <c r="BR173" s="41"/>
      <c r="BS173" s="40"/>
      <c r="BT173" s="41"/>
      <c r="BU173" s="40"/>
      <c r="BV173" s="41"/>
      <c r="BW173" s="40"/>
      <c r="BX173" s="41"/>
      <c r="BY173" s="42"/>
      <c r="BZ173" s="43">
        <f t="shared" si="84"/>
        <v>0</v>
      </c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/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0"/>
      <c r="DG173" s="40"/>
      <c r="DH173" s="40"/>
      <c r="DI173" s="40"/>
      <c r="DJ173" s="41"/>
      <c r="DK173" s="42"/>
      <c r="DL173" s="43">
        <f t="shared" si="85"/>
        <v>0</v>
      </c>
      <c r="DM173" s="41"/>
      <c r="DN173" s="42"/>
      <c r="DO173" s="43"/>
      <c r="DP173" s="41"/>
      <c r="DQ173" s="40"/>
      <c r="DR173" s="40"/>
      <c r="DS173" s="40"/>
      <c r="DT173" s="40"/>
      <c r="DU173" s="40"/>
      <c r="DV173" s="41"/>
      <c r="DW173" s="42"/>
      <c r="DX173" s="43">
        <f>DZ173+EB173</f>
        <v>0</v>
      </c>
      <c r="DY173" s="41"/>
      <c r="DZ173" s="40"/>
      <c r="EA173" s="41"/>
      <c r="EB173" s="40"/>
      <c r="EC173" s="35">
        <v>8</v>
      </c>
      <c r="ED173" s="35" t="s">
        <v>110</v>
      </c>
      <c r="EE173" s="35">
        <v>6</v>
      </c>
      <c r="EF173" s="89" t="s">
        <v>110</v>
      </c>
      <c r="EG173" s="43"/>
      <c r="EH173" s="41"/>
      <c r="EI173" s="40"/>
      <c r="EJ173" s="41"/>
      <c r="EK173" s="40"/>
      <c r="EL173" s="41"/>
      <c r="EM173" s="41"/>
      <c r="EN173" s="41"/>
      <c r="EO173" s="41"/>
      <c r="EP173" s="41"/>
      <c r="EQ173" s="41"/>
      <c r="ER173" s="41"/>
      <c r="ES173" s="53"/>
      <c r="ET173" s="43">
        <f t="shared" si="80"/>
        <v>0</v>
      </c>
      <c r="EU173" s="41"/>
      <c r="EV173" s="40"/>
      <c r="EW173" s="41"/>
      <c r="EX173" s="40"/>
      <c r="EY173" s="41"/>
      <c r="EZ173" s="40"/>
      <c r="FA173" s="41"/>
      <c r="FB173" s="41"/>
      <c r="FC173" s="41"/>
      <c r="FD173" s="41"/>
      <c r="FE173" s="41"/>
      <c r="FF173" s="41"/>
      <c r="FG173" s="39"/>
      <c r="FH173" s="39"/>
      <c r="FI173" s="39"/>
      <c r="FJ173" s="53"/>
      <c r="FK173" s="43">
        <f t="shared" si="76"/>
        <v>0</v>
      </c>
      <c r="FL173" s="35" t="s">
        <v>276</v>
      </c>
      <c r="FM173" s="89"/>
      <c r="FN173" s="43"/>
      <c r="FO173" s="41"/>
      <c r="FP173" s="53"/>
      <c r="FQ173" s="43">
        <f t="shared" si="86"/>
        <v>0</v>
      </c>
      <c r="FR173" s="41"/>
      <c r="FS173" s="53"/>
      <c r="FT173" s="43">
        <f t="shared" si="87"/>
        <v>0</v>
      </c>
      <c r="FU173" s="41"/>
      <c r="FV173" s="53"/>
      <c r="FW173" s="43">
        <f t="shared" si="88"/>
        <v>0</v>
      </c>
      <c r="FX173" s="41"/>
      <c r="FY173" s="40"/>
      <c r="FZ173" s="41"/>
      <c r="GA173" s="53"/>
      <c r="GB173" s="43"/>
      <c r="GC173" s="41"/>
      <c r="GD173" s="42"/>
    </row>
    <row r="174" spans="1:186" s="1" customFormat="1" ht="15" customHeight="1" x14ac:dyDescent="0.3">
      <c r="A174" s="140"/>
      <c r="B174" s="141">
        <v>5970</v>
      </c>
      <c r="C174" s="142" t="s">
        <v>61</v>
      </c>
      <c r="D174" s="143">
        <v>2008</v>
      </c>
      <c r="E174" s="144">
        <f t="shared" si="81"/>
        <v>0</v>
      </c>
      <c r="F174" s="145" t="s">
        <v>219</v>
      </c>
      <c r="G174" s="145"/>
      <c r="H174" s="37" t="s">
        <v>220</v>
      </c>
      <c r="I174" s="37" t="s">
        <v>221</v>
      </c>
      <c r="J174" s="38"/>
      <c r="K174" s="39"/>
      <c r="L174" s="40"/>
      <c r="M174" s="41"/>
      <c r="N174" s="42"/>
      <c r="O174" s="146">
        <f t="shared" si="82"/>
        <v>0</v>
      </c>
      <c r="P174" s="39"/>
      <c r="Q174" s="42"/>
      <c r="R174" s="149">
        <f t="shared" si="75"/>
        <v>0</v>
      </c>
      <c r="S174" s="125"/>
      <c r="T174" s="45"/>
      <c r="U174" s="125"/>
      <c r="V174" s="45"/>
      <c r="W174" s="125"/>
      <c r="X174" s="45"/>
      <c r="Y174" s="125"/>
      <c r="Z174" s="45"/>
      <c r="AA174" s="125"/>
      <c r="AB174" s="78"/>
      <c r="AC174" s="150">
        <f t="shared" si="83"/>
        <v>0</v>
      </c>
      <c r="AD174" s="125"/>
      <c r="AE174" s="45"/>
      <c r="AF174" s="125"/>
      <c r="AG174" s="45"/>
      <c r="AH174" s="125"/>
      <c r="AI174" s="45"/>
      <c r="AJ174" s="125"/>
      <c r="AK174" s="45"/>
      <c r="AL174" s="125"/>
      <c r="AM174" s="46"/>
      <c r="AN174" s="151">
        <f>AP174+AR174</f>
        <v>0</v>
      </c>
      <c r="AO174" s="41"/>
      <c r="AP174" s="40"/>
      <c r="AQ174" s="41"/>
      <c r="AR174" s="40"/>
      <c r="AS174" s="35">
        <v>8</v>
      </c>
      <c r="AT174" s="35" t="s">
        <v>110</v>
      </c>
      <c r="AU174" s="35">
        <v>9</v>
      </c>
      <c r="AV174" s="89" t="s">
        <v>110</v>
      </c>
      <c r="AW174" s="43"/>
      <c r="AX174" s="41"/>
      <c r="AY174" s="40"/>
      <c r="AZ174" s="41"/>
      <c r="BA174" s="40"/>
      <c r="BB174" s="41"/>
      <c r="BC174" s="40"/>
      <c r="BD174" s="41"/>
      <c r="BE174" s="53"/>
      <c r="BF174" s="149">
        <f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53"/>
      <c r="BQ174" s="149">
        <f>BS174+BU174</f>
        <v>0</v>
      </c>
      <c r="BR174" s="41"/>
      <c r="BS174" s="40"/>
      <c r="BT174" s="41"/>
      <c r="BU174" s="40"/>
      <c r="BV174" s="35">
        <v>8</v>
      </c>
      <c r="BW174" s="35" t="s">
        <v>110</v>
      </c>
      <c r="BX174" s="35">
        <v>7</v>
      </c>
      <c r="BY174" s="89" t="s">
        <v>110</v>
      </c>
      <c r="BZ174" s="149">
        <f t="shared" si="84"/>
        <v>0</v>
      </c>
      <c r="CA174" s="106"/>
      <c r="CB174" s="102"/>
      <c r="CC174" s="41"/>
      <c r="CD174" s="40"/>
      <c r="CE174" s="41"/>
      <c r="CF174" s="40"/>
      <c r="CG174" s="41"/>
      <c r="CH174" s="41"/>
      <c r="CI174" s="41"/>
      <c r="CJ174" s="53"/>
      <c r="CK174" s="43"/>
      <c r="CL174" s="41"/>
      <c r="CM174" s="40"/>
      <c r="CN174" s="41"/>
      <c r="CO174" s="40"/>
      <c r="CP174" s="41"/>
      <c r="CQ174" s="41"/>
      <c r="CR174" s="41"/>
      <c r="CS174" s="53"/>
      <c r="CT174" s="43"/>
      <c r="CU174" s="41"/>
      <c r="CV174" s="40"/>
      <c r="CW174" s="40"/>
      <c r="CX174" s="40"/>
      <c r="CY174" s="40"/>
      <c r="CZ174" s="40"/>
      <c r="DA174" s="41"/>
      <c r="DB174" s="53"/>
      <c r="DC174" s="43"/>
      <c r="DD174" s="41"/>
      <c r="DE174" s="40"/>
      <c r="DF174" s="40"/>
      <c r="DG174" s="40"/>
      <c r="DH174" s="40"/>
      <c r="DI174" s="40"/>
      <c r="DJ174" s="41"/>
      <c r="DK174" s="53"/>
      <c r="DL174" s="149">
        <f t="shared" si="85"/>
        <v>0</v>
      </c>
      <c r="DM174" s="41"/>
      <c r="DN174" s="53"/>
      <c r="DO174" s="43"/>
      <c r="DP174" s="41"/>
      <c r="DQ174" s="40"/>
      <c r="DR174" s="41"/>
      <c r="DS174" s="40"/>
      <c r="DT174" s="41"/>
      <c r="DU174" s="40"/>
      <c r="DV174" s="41"/>
      <c r="DW174" s="42"/>
      <c r="DX174" s="149">
        <f>DZ174+EB174+ED174</f>
        <v>0</v>
      </c>
      <c r="DY174" s="41"/>
      <c r="DZ174" s="40"/>
      <c r="EA174" s="41"/>
      <c r="EB174" s="40"/>
      <c r="EC174" s="41"/>
      <c r="ED174" s="40"/>
      <c r="EE174" s="35">
        <v>4</v>
      </c>
      <c r="EF174" s="89" t="s">
        <v>110</v>
      </c>
      <c r="EG174" s="43"/>
      <c r="EH174" s="41"/>
      <c r="EI174" s="40"/>
      <c r="EJ174" s="41"/>
      <c r="EK174" s="40"/>
      <c r="EL174" s="41"/>
      <c r="EM174" s="40"/>
      <c r="EN174" s="41"/>
      <c r="EO174" s="40"/>
      <c r="EP174" s="41"/>
      <c r="EQ174" s="40"/>
      <c r="ER174" s="41"/>
      <c r="ES174" s="53"/>
      <c r="ET174" s="149">
        <f t="shared" si="80"/>
        <v>0</v>
      </c>
      <c r="EU174" s="41"/>
      <c r="EV174" s="40"/>
      <c r="EW174" s="41"/>
      <c r="EX174" s="40"/>
      <c r="EY174" s="41"/>
      <c r="EZ174" s="40"/>
      <c r="FA174" s="41"/>
      <c r="FB174" s="40"/>
      <c r="FC174" s="41"/>
      <c r="FD174" s="40"/>
      <c r="FE174" s="41"/>
      <c r="FF174" s="41"/>
      <c r="FG174" s="39"/>
      <c r="FH174" s="39"/>
      <c r="FI174" s="39"/>
      <c r="FJ174" s="53"/>
      <c r="FK174" s="149">
        <f t="shared" si="76"/>
        <v>0</v>
      </c>
      <c r="FL174" s="41"/>
      <c r="FM174" s="53"/>
      <c r="FN174" s="43"/>
      <c r="FO174" s="41"/>
      <c r="FP174" s="53"/>
      <c r="FQ174" s="149">
        <f t="shared" si="86"/>
        <v>0</v>
      </c>
      <c r="FR174" s="41"/>
      <c r="FS174" s="53"/>
      <c r="FT174" s="149">
        <f t="shared" si="87"/>
        <v>0</v>
      </c>
      <c r="FU174" s="41"/>
      <c r="FV174" s="53"/>
      <c r="FW174" s="149">
        <f t="shared" si="88"/>
        <v>0</v>
      </c>
      <c r="FX174" s="41"/>
      <c r="FY174" s="40"/>
      <c r="FZ174" s="41"/>
      <c r="GA174" s="53"/>
      <c r="GB174" s="43"/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Wec2iItZG/y3qezl9w9ethgo6C0ou68Zanf8GdWafXzdSx1CAZznDpYrSg/r9db7XYjzovLLczBVXlP5FPug9Q==" saltValue="UM+gGV5qvDb+KsKFwXYicQ==" spinCount="100000" sheet="1" objects="1" scenarios="1"/>
  <autoFilter ref="A4:GD174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9:GA174">
    <sortCondition descending="1" ref="E9:E174"/>
  </sortState>
  <mergeCells count="153"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4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2025-10-03T08:52:48Z</cp:lastPrinted>
  <dcterms:created xsi:type="dcterms:W3CDTF">2020-10-21T14:21:31Z</dcterms:created>
  <dcterms:modified xsi:type="dcterms:W3CDTF">2025-10-03T08:53:09Z</dcterms:modified>
  <dc:language>ru-RU</dc:language>
</cp:coreProperties>
</file>