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2025_Рейтинг_Версия 4.0_01.10.2025\"/>
    </mc:Choice>
  </mc:AlternateContent>
  <xr:revisionPtr revIDLastSave="0" documentId="13_ncr:1_{E039D5AF-C5C7-4ECE-A2B7-4A8B0D4C861A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Canoe'!$A$4:$DD$424</definedName>
    <definedName name="_xlnm.Print_Area" localSheetId="0">'2025_RATING_ALL Men''s Canoe'!$A$1:$EO$426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Y422" i="4" l="1"/>
  <c r="DP417" i="4"/>
  <c r="DP185" i="4"/>
  <c r="DP186" i="4"/>
  <c r="DP187" i="4"/>
  <c r="DP188" i="4"/>
  <c r="DP386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410" i="4"/>
  <c r="DP214" i="4"/>
  <c r="DP215" i="4"/>
  <c r="DP216" i="4"/>
  <c r="DP217" i="4"/>
  <c r="DP218" i="4"/>
  <c r="DP378" i="4"/>
  <c r="DP220" i="4"/>
  <c r="DP221" i="4"/>
  <c r="DP222" i="4"/>
  <c r="DP223" i="4"/>
  <c r="DP213" i="4"/>
  <c r="DP225" i="4"/>
  <c r="DP390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381" i="4"/>
  <c r="DP284" i="4"/>
  <c r="DP285" i="4"/>
  <c r="DP403" i="4"/>
  <c r="DP287" i="4"/>
  <c r="DP288" i="4"/>
  <c r="DP289" i="4"/>
  <c r="DP290" i="4"/>
  <c r="DP291" i="4"/>
  <c r="DP292" i="4"/>
  <c r="DP293" i="4"/>
  <c r="DP294" i="4"/>
  <c r="DP295" i="4"/>
  <c r="DP384" i="4"/>
  <c r="DP297" i="4"/>
  <c r="DP298" i="4"/>
  <c r="DP299" i="4"/>
  <c r="DP300" i="4"/>
  <c r="DP301" i="4"/>
  <c r="DP302" i="4"/>
  <c r="DP303" i="4"/>
  <c r="DP304" i="4"/>
  <c r="DP305" i="4"/>
  <c r="DP306" i="4"/>
  <c r="DP307" i="4"/>
  <c r="DP308" i="4"/>
  <c r="DP309" i="4"/>
  <c r="DP310" i="4"/>
  <c r="DP311" i="4"/>
  <c r="DP312" i="4"/>
  <c r="DP313" i="4"/>
  <c r="DP314" i="4"/>
  <c r="DP315" i="4"/>
  <c r="DP316" i="4"/>
  <c r="DP317" i="4"/>
  <c r="DP318" i="4"/>
  <c r="DP319" i="4"/>
  <c r="DP320" i="4"/>
  <c r="DP321" i="4"/>
  <c r="DP322" i="4"/>
  <c r="DP323" i="4"/>
  <c r="DP392" i="4"/>
  <c r="DP325" i="4"/>
  <c r="DP326" i="4"/>
  <c r="DP327" i="4"/>
  <c r="DP328" i="4"/>
  <c r="DP418" i="4"/>
  <c r="DP330" i="4"/>
  <c r="DP412" i="4"/>
  <c r="DP332" i="4"/>
  <c r="DP333" i="4"/>
  <c r="DP334" i="4"/>
  <c r="DP335" i="4"/>
  <c r="DP336" i="4"/>
  <c r="DP337" i="4"/>
  <c r="DP338" i="4"/>
  <c r="DP339" i="4"/>
  <c r="DP340" i="4"/>
  <c r="DP341" i="4"/>
  <c r="DP342" i="4"/>
  <c r="DP343" i="4"/>
  <c r="DP344" i="4"/>
  <c r="DP345" i="4"/>
  <c r="DP346" i="4"/>
  <c r="DP347" i="4"/>
  <c r="DP348" i="4"/>
  <c r="DP349" i="4"/>
  <c r="DP350" i="4"/>
  <c r="DP351" i="4"/>
  <c r="DP352" i="4"/>
  <c r="DP353" i="4"/>
  <c r="DP354" i="4"/>
  <c r="DP355" i="4"/>
  <c r="DP356" i="4"/>
  <c r="DP357" i="4"/>
  <c r="DP358" i="4"/>
  <c r="DP359" i="4"/>
  <c r="DP360" i="4"/>
  <c r="DP361" i="4"/>
  <c r="DP362" i="4"/>
  <c r="DP363" i="4"/>
  <c r="DP364" i="4"/>
  <c r="DP365" i="4"/>
  <c r="DP366" i="4"/>
  <c r="DP367" i="4"/>
  <c r="DP368" i="4"/>
  <c r="DP369" i="4"/>
  <c r="DP370" i="4"/>
  <c r="DP371" i="4"/>
  <c r="DP372" i="4"/>
  <c r="DP373" i="4"/>
  <c r="DP374" i="4"/>
  <c r="DP375" i="4"/>
  <c r="DP376" i="4"/>
  <c r="DP377" i="4"/>
  <c r="DP407" i="4"/>
  <c r="DP379" i="4"/>
  <c r="DP413" i="4"/>
  <c r="DP393" i="4"/>
  <c r="DP226" i="4"/>
  <c r="DP414" i="4"/>
  <c r="DP184" i="4"/>
  <c r="DP419" i="4"/>
  <c r="DP224" i="4"/>
  <c r="DP380" i="4"/>
  <c r="DP406" i="4"/>
  <c r="DP409" i="4"/>
  <c r="DP411" i="4"/>
  <c r="DP420" i="4"/>
  <c r="DP404" i="4"/>
  <c r="DP399" i="4"/>
  <c r="DP394" i="4"/>
  <c r="DP387" i="4"/>
  <c r="DP408" i="4"/>
  <c r="DP383" i="4"/>
  <c r="DP388" i="4"/>
  <c r="DP421" i="4"/>
  <c r="DP398" i="4"/>
  <c r="DP329" i="4"/>
  <c r="DP382" i="4"/>
  <c r="DP405" i="4"/>
  <c r="DP397" i="4"/>
  <c r="DP219" i="4"/>
  <c r="DP391" i="4"/>
  <c r="DP402" i="4"/>
  <c r="DP400" i="4"/>
  <c r="DP324" i="4"/>
  <c r="DP389" i="4"/>
  <c r="DP189" i="4"/>
  <c r="DP331" i="4"/>
  <c r="DP286" i="4"/>
  <c r="DP415" i="4"/>
  <c r="DP385" i="4"/>
  <c r="DP283" i="4"/>
  <c r="DP422" i="4"/>
  <c r="DP296" i="4"/>
  <c r="DP423" i="4"/>
  <c r="DP395" i="4"/>
  <c r="DP416" i="4"/>
  <c r="DP401" i="4"/>
  <c r="DP396" i="4"/>
  <c r="DP424" i="4"/>
  <c r="DE417" i="4"/>
  <c r="DE185" i="4"/>
  <c r="DE186" i="4"/>
  <c r="DE187" i="4"/>
  <c r="DE188" i="4"/>
  <c r="DE386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410" i="4"/>
  <c r="DE214" i="4"/>
  <c r="DE215" i="4"/>
  <c r="DE216" i="4"/>
  <c r="DE217" i="4"/>
  <c r="DE218" i="4"/>
  <c r="DE378" i="4"/>
  <c r="DE220" i="4"/>
  <c r="DE221" i="4"/>
  <c r="DE222" i="4"/>
  <c r="DE223" i="4"/>
  <c r="DE213" i="4"/>
  <c r="DE225" i="4"/>
  <c r="DE390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381" i="4"/>
  <c r="DE284" i="4"/>
  <c r="DE285" i="4"/>
  <c r="DE403" i="4"/>
  <c r="DE287" i="4"/>
  <c r="DE288" i="4"/>
  <c r="DE289" i="4"/>
  <c r="DE290" i="4"/>
  <c r="DE291" i="4"/>
  <c r="DE292" i="4"/>
  <c r="DE293" i="4"/>
  <c r="DE294" i="4"/>
  <c r="DE295" i="4"/>
  <c r="DE384" i="4"/>
  <c r="DE297" i="4"/>
  <c r="DE298" i="4"/>
  <c r="DE299" i="4"/>
  <c r="DE300" i="4"/>
  <c r="DE301" i="4"/>
  <c r="DE302" i="4"/>
  <c r="DE303" i="4"/>
  <c r="DE304" i="4"/>
  <c r="DE305" i="4"/>
  <c r="DE306" i="4"/>
  <c r="DE307" i="4"/>
  <c r="DE308" i="4"/>
  <c r="DE309" i="4"/>
  <c r="DE310" i="4"/>
  <c r="DE311" i="4"/>
  <c r="DE312" i="4"/>
  <c r="DE313" i="4"/>
  <c r="DE314" i="4"/>
  <c r="DE315" i="4"/>
  <c r="DE316" i="4"/>
  <c r="DE317" i="4"/>
  <c r="DE318" i="4"/>
  <c r="DE319" i="4"/>
  <c r="DE320" i="4"/>
  <c r="DE321" i="4"/>
  <c r="DE322" i="4"/>
  <c r="DE323" i="4"/>
  <c r="DE392" i="4"/>
  <c r="DE325" i="4"/>
  <c r="DE326" i="4"/>
  <c r="DE327" i="4"/>
  <c r="DE328" i="4"/>
  <c r="DE418" i="4"/>
  <c r="DE330" i="4"/>
  <c r="DE412" i="4"/>
  <c r="DE332" i="4"/>
  <c r="DE333" i="4"/>
  <c r="DE334" i="4"/>
  <c r="DE335" i="4"/>
  <c r="DE336" i="4"/>
  <c r="DE337" i="4"/>
  <c r="DE338" i="4"/>
  <c r="DE339" i="4"/>
  <c r="DE340" i="4"/>
  <c r="DE341" i="4"/>
  <c r="DE342" i="4"/>
  <c r="DE343" i="4"/>
  <c r="DE344" i="4"/>
  <c r="DE345" i="4"/>
  <c r="DE346" i="4"/>
  <c r="DE347" i="4"/>
  <c r="DE348" i="4"/>
  <c r="DE349" i="4"/>
  <c r="DE350" i="4"/>
  <c r="DE351" i="4"/>
  <c r="DE352" i="4"/>
  <c r="DE353" i="4"/>
  <c r="DE354" i="4"/>
  <c r="DE355" i="4"/>
  <c r="DE356" i="4"/>
  <c r="DE357" i="4"/>
  <c r="DE358" i="4"/>
  <c r="DE359" i="4"/>
  <c r="DE360" i="4"/>
  <c r="DE361" i="4"/>
  <c r="DE362" i="4"/>
  <c r="DE363" i="4"/>
  <c r="DE364" i="4"/>
  <c r="DE365" i="4"/>
  <c r="DE366" i="4"/>
  <c r="DE367" i="4"/>
  <c r="DE368" i="4"/>
  <c r="DE369" i="4"/>
  <c r="DE370" i="4"/>
  <c r="DE371" i="4"/>
  <c r="DE372" i="4"/>
  <c r="DE373" i="4"/>
  <c r="DE374" i="4"/>
  <c r="DE375" i="4"/>
  <c r="DE376" i="4"/>
  <c r="DE377" i="4"/>
  <c r="DE407" i="4"/>
  <c r="DE379" i="4"/>
  <c r="DE413" i="4"/>
  <c r="DE393" i="4"/>
  <c r="DE226" i="4"/>
  <c r="DE414" i="4"/>
  <c r="DE184" i="4"/>
  <c r="DE419" i="4"/>
  <c r="DE224" i="4"/>
  <c r="DE380" i="4"/>
  <c r="DE406" i="4"/>
  <c r="DE409" i="4"/>
  <c r="DE411" i="4"/>
  <c r="DE420" i="4"/>
  <c r="DE404" i="4"/>
  <c r="DE399" i="4"/>
  <c r="DE394" i="4"/>
  <c r="DE387" i="4"/>
  <c r="DE408" i="4"/>
  <c r="DE383" i="4"/>
  <c r="DE388" i="4"/>
  <c r="DE421" i="4"/>
  <c r="DE398" i="4"/>
  <c r="DE329" i="4"/>
  <c r="DE382" i="4"/>
  <c r="DE405" i="4"/>
  <c r="DE397" i="4"/>
  <c r="DE219" i="4"/>
  <c r="DE391" i="4"/>
  <c r="DE402" i="4"/>
  <c r="DE400" i="4"/>
  <c r="DE324" i="4"/>
  <c r="DE389" i="4"/>
  <c r="DE189" i="4"/>
  <c r="DE331" i="4"/>
  <c r="DE286" i="4"/>
  <c r="DE415" i="4"/>
  <c r="DE385" i="4"/>
  <c r="DE283" i="4"/>
  <c r="DE422" i="4"/>
  <c r="DE296" i="4"/>
  <c r="DE423" i="4"/>
  <c r="DE395" i="4"/>
  <c r="DE416" i="4"/>
  <c r="DE401" i="4"/>
  <c r="DE396" i="4"/>
  <c r="DE424" i="4"/>
  <c r="CR417" i="4"/>
  <c r="CR185" i="4"/>
  <c r="CR186" i="4"/>
  <c r="CR187" i="4"/>
  <c r="CR188" i="4"/>
  <c r="CR386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410" i="4"/>
  <c r="CR214" i="4"/>
  <c r="CR215" i="4"/>
  <c r="CR216" i="4"/>
  <c r="CR217" i="4"/>
  <c r="CR218" i="4"/>
  <c r="CR378" i="4"/>
  <c r="CR220" i="4"/>
  <c r="CR221" i="4"/>
  <c r="CR222" i="4"/>
  <c r="CR223" i="4"/>
  <c r="CR213" i="4"/>
  <c r="CR225" i="4"/>
  <c r="CR390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381" i="4"/>
  <c r="CR284" i="4"/>
  <c r="CR285" i="4"/>
  <c r="CR403" i="4"/>
  <c r="CR287" i="4"/>
  <c r="CR288" i="4"/>
  <c r="CR289" i="4"/>
  <c r="CR290" i="4"/>
  <c r="CR291" i="4"/>
  <c r="CR292" i="4"/>
  <c r="CR293" i="4"/>
  <c r="CR294" i="4"/>
  <c r="CR295" i="4"/>
  <c r="CR384" i="4"/>
  <c r="CR297" i="4"/>
  <c r="CR298" i="4"/>
  <c r="CR299" i="4"/>
  <c r="CR300" i="4"/>
  <c r="CR301" i="4"/>
  <c r="CR302" i="4"/>
  <c r="CR303" i="4"/>
  <c r="CR304" i="4"/>
  <c r="CR305" i="4"/>
  <c r="CR306" i="4"/>
  <c r="CR307" i="4"/>
  <c r="CR308" i="4"/>
  <c r="CR309" i="4"/>
  <c r="CR310" i="4"/>
  <c r="CR311" i="4"/>
  <c r="CR312" i="4"/>
  <c r="CR313" i="4"/>
  <c r="CR314" i="4"/>
  <c r="CR315" i="4"/>
  <c r="CR316" i="4"/>
  <c r="CR317" i="4"/>
  <c r="CR318" i="4"/>
  <c r="CR319" i="4"/>
  <c r="CR320" i="4"/>
  <c r="CR321" i="4"/>
  <c r="CR322" i="4"/>
  <c r="CR323" i="4"/>
  <c r="CR392" i="4"/>
  <c r="CR325" i="4"/>
  <c r="CR326" i="4"/>
  <c r="CR327" i="4"/>
  <c r="CR328" i="4"/>
  <c r="CR418" i="4"/>
  <c r="CR330" i="4"/>
  <c r="CR412" i="4"/>
  <c r="CR332" i="4"/>
  <c r="CR333" i="4"/>
  <c r="CR334" i="4"/>
  <c r="CR335" i="4"/>
  <c r="CR336" i="4"/>
  <c r="CR337" i="4"/>
  <c r="CR338" i="4"/>
  <c r="CR339" i="4"/>
  <c r="CR340" i="4"/>
  <c r="CR341" i="4"/>
  <c r="CR342" i="4"/>
  <c r="CR343" i="4"/>
  <c r="CR344" i="4"/>
  <c r="CR345" i="4"/>
  <c r="CR346" i="4"/>
  <c r="CR347" i="4"/>
  <c r="CR348" i="4"/>
  <c r="CR349" i="4"/>
  <c r="CR350" i="4"/>
  <c r="CR351" i="4"/>
  <c r="CR352" i="4"/>
  <c r="CR353" i="4"/>
  <c r="CR354" i="4"/>
  <c r="CR355" i="4"/>
  <c r="CR356" i="4"/>
  <c r="CR357" i="4"/>
  <c r="CR358" i="4"/>
  <c r="CR359" i="4"/>
  <c r="CR360" i="4"/>
  <c r="CR361" i="4"/>
  <c r="CR362" i="4"/>
  <c r="CR363" i="4"/>
  <c r="CR364" i="4"/>
  <c r="CR365" i="4"/>
  <c r="CR366" i="4"/>
  <c r="CR367" i="4"/>
  <c r="CR368" i="4"/>
  <c r="CR369" i="4"/>
  <c r="CR370" i="4"/>
  <c r="CR371" i="4"/>
  <c r="CR372" i="4"/>
  <c r="CR373" i="4"/>
  <c r="CR374" i="4"/>
  <c r="CR375" i="4"/>
  <c r="CR376" i="4"/>
  <c r="CR377" i="4"/>
  <c r="CR407" i="4"/>
  <c r="CR379" i="4"/>
  <c r="CR413" i="4"/>
  <c r="CR393" i="4"/>
  <c r="CR226" i="4"/>
  <c r="CR414" i="4"/>
  <c r="CR184" i="4"/>
  <c r="CR419" i="4"/>
  <c r="CR224" i="4"/>
  <c r="CR380" i="4"/>
  <c r="CR406" i="4"/>
  <c r="CR409" i="4"/>
  <c r="CR411" i="4"/>
  <c r="CR420" i="4"/>
  <c r="CR404" i="4"/>
  <c r="CR399" i="4"/>
  <c r="CR394" i="4"/>
  <c r="CR387" i="4"/>
  <c r="CR408" i="4"/>
  <c r="CR383" i="4"/>
  <c r="CR388" i="4"/>
  <c r="CR421" i="4"/>
  <c r="CR398" i="4"/>
  <c r="CR329" i="4"/>
  <c r="CR382" i="4"/>
  <c r="CR405" i="4"/>
  <c r="CR397" i="4"/>
  <c r="CR219" i="4"/>
  <c r="CR391" i="4"/>
  <c r="CR402" i="4"/>
  <c r="CR400" i="4"/>
  <c r="CR324" i="4"/>
  <c r="CR389" i="4"/>
  <c r="CR189" i="4"/>
  <c r="CR331" i="4"/>
  <c r="CR286" i="4"/>
  <c r="CR415" i="4"/>
  <c r="CR385" i="4"/>
  <c r="CR283" i="4"/>
  <c r="CR422" i="4"/>
  <c r="CR296" i="4"/>
  <c r="CR423" i="4"/>
  <c r="CR395" i="4"/>
  <c r="CR416" i="4"/>
  <c r="CR401" i="4"/>
  <c r="CR396" i="4"/>
  <c r="CR424" i="4"/>
  <c r="CA350" i="4"/>
  <c r="CA351" i="4"/>
  <c r="CA352" i="4"/>
  <c r="CA353" i="4"/>
  <c r="CA354" i="4"/>
  <c r="CA355" i="4"/>
  <c r="CA356" i="4"/>
  <c r="CA357" i="4"/>
  <c r="CA358" i="4"/>
  <c r="CA359" i="4"/>
  <c r="CA360" i="4"/>
  <c r="CA361" i="4"/>
  <c r="CA362" i="4"/>
  <c r="CA363" i="4"/>
  <c r="CA364" i="4"/>
  <c r="CA365" i="4"/>
  <c r="CA366" i="4"/>
  <c r="CA367" i="4"/>
  <c r="CA368" i="4"/>
  <c r="CA369" i="4"/>
  <c r="CA370" i="4"/>
  <c r="CA371" i="4"/>
  <c r="CA372" i="4"/>
  <c r="CA373" i="4"/>
  <c r="CA374" i="4"/>
  <c r="CA375" i="4"/>
  <c r="CA376" i="4"/>
  <c r="CA377" i="4"/>
  <c r="CA407" i="4"/>
  <c r="CA379" i="4"/>
  <c r="CA413" i="4"/>
  <c r="CA393" i="4"/>
  <c r="CA226" i="4"/>
  <c r="CA414" i="4"/>
  <c r="CA184" i="4"/>
  <c r="CA419" i="4"/>
  <c r="CA224" i="4"/>
  <c r="CA380" i="4"/>
  <c r="CA406" i="4"/>
  <c r="CA409" i="4"/>
  <c r="CA411" i="4"/>
  <c r="CA420" i="4"/>
  <c r="CA404" i="4"/>
  <c r="CA399" i="4"/>
  <c r="CA394" i="4"/>
  <c r="CA387" i="4"/>
  <c r="CA408" i="4"/>
  <c r="CA383" i="4"/>
  <c r="CA388" i="4"/>
  <c r="CA421" i="4"/>
  <c r="CA398" i="4"/>
  <c r="CA329" i="4"/>
  <c r="CA382" i="4"/>
  <c r="CA405" i="4"/>
  <c r="CA397" i="4"/>
  <c r="CA219" i="4"/>
  <c r="CA391" i="4"/>
  <c r="CA402" i="4"/>
  <c r="CA400" i="4"/>
  <c r="CA324" i="4"/>
  <c r="CA389" i="4"/>
  <c r="CA189" i="4"/>
  <c r="CA331" i="4"/>
  <c r="CA286" i="4"/>
  <c r="CA415" i="4"/>
  <c r="CA385" i="4"/>
  <c r="CA283" i="4"/>
  <c r="CA422" i="4"/>
  <c r="CA296" i="4"/>
  <c r="CA423" i="4"/>
  <c r="CA395" i="4"/>
  <c r="CA416" i="4"/>
  <c r="CA401" i="4"/>
  <c r="CA396" i="4"/>
  <c r="CA424" i="4"/>
  <c r="CA314" i="4"/>
  <c r="CA315" i="4"/>
  <c r="CA316" i="4"/>
  <c r="CA317" i="4"/>
  <c r="CA318" i="4"/>
  <c r="CA319" i="4"/>
  <c r="CA320" i="4"/>
  <c r="CA321" i="4"/>
  <c r="CA322" i="4"/>
  <c r="CA323" i="4"/>
  <c r="CA392" i="4"/>
  <c r="CA325" i="4"/>
  <c r="CA326" i="4"/>
  <c r="CA327" i="4"/>
  <c r="CA328" i="4"/>
  <c r="CA418" i="4"/>
  <c r="CA330" i="4"/>
  <c r="CA412" i="4"/>
  <c r="CA332" i="4"/>
  <c r="CA333" i="4"/>
  <c r="CA334" i="4"/>
  <c r="CA335" i="4"/>
  <c r="CA336" i="4"/>
  <c r="CA337" i="4"/>
  <c r="CA338" i="4"/>
  <c r="CA339" i="4"/>
  <c r="CA340" i="4"/>
  <c r="CA341" i="4"/>
  <c r="CA342" i="4"/>
  <c r="CA343" i="4"/>
  <c r="CA344" i="4"/>
  <c r="CA345" i="4"/>
  <c r="CA346" i="4"/>
  <c r="CA347" i="4"/>
  <c r="CA390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CA270" i="4"/>
  <c r="CA271" i="4"/>
  <c r="CA272" i="4"/>
  <c r="CA273" i="4"/>
  <c r="CA274" i="4"/>
  <c r="CA275" i="4"/>
  <c r="CA276" i="4"/>
  <c r="CA277" i="4"/>
  <c r="CA278" i="4"/>
  <c r="CA279" i="4"/>
  <c r="CA280" i="4"/>
  <c r="CA281" i="4"/>
  <c r="CA282" i="4"/>
  <c r="CA381" i="4"/>
  <c r="CA284" i="4"/>
  <c r="CA285" i="4"/>
  <c r="CA403" i="4"/>
  <c r="CA287" i="4"/>
  <c r="CA288" i="4"/>
  <c r="CA289" i="4"/>
  <c r="CA290" i="4"/>
  <c r="CA291" i="4"/>
  <c r="CA292" i="4"/>
  <c r="CA293" i="4"/>
  <c r="CA294" i="4"/>
  <c r="CA295" i="4"/>
  <c r="CA384" i="4"/>
  <c r="CA297" i="4"/>
  <c r="CA298" i="4"/>
  <c r="CA299" i="4"/>
  <c r="CA300" i="4"/>
  <c r="CA301" i="4"/>
  <c r="CA302" i="4"/>
  <c r="CA303" i="4"/>
  <c r="CA304" i="4"/>
  <c r="CA305" i="4"/>
  <c r="CA306" i="4"/>
  <c r="CA307" i="4"/>
  <c r="CA308" i="4"/>
  <c r="CA309" i="4"/>
  <c r="CA310" i="4"/>
  <c r="CA311" i="4"/>
  <c r="CA417" i="4"/>
  <c r="BN259" i="4"/>
  <c r="BN260" i="4"/>
  <c r="BN261" i="4"/>
  <c r="BN262" i="4"/>
  <c r="BN263" i="4"/>
  <c r="BN264" i="4"/>
  <c r="BN265" i="4"/>
  <c r="BN266" i="4"/>
  <c r="BN267" i="4"/>
  <c r="BN268" i="4"/>
  <c r="BN269" i="4"/>
  <c r="BN270" i="4"/>
  <c r="BN271" i="4"/>
  <c r="BN272" i="4"/>
  <c r="BN273" i="4"/>
  <c r="BN274" i="4"/>
  <c r="BN275" i="4"/>
  <c r="BN276" i="4"/>
  <c r="BN277" i="4"/>
  <c r="BN278" i="4"/>
  <c r="BN279" i="4"/>
  <c r="BN280" i="4"/>
  <c r="BN281" i="4"/>
  <c r="BN282" i="4"/>
  <c r="BN381" i="4"/>
  <c r="BN284" i="4"/>
  <c r="BN285" i="4"/>
  <c r="BN403" i="4"/>
  <c r="BN287" i="4"/>
  <c r="BN288" i="4"/>
  <c r="BN289" i="4"/>
  <c r="BN290" i="4"/>
  <c r="BN291" i="4"/>
  <c r="BN292" i="4"/>
  <c r="BN293" i="4"/>
  <c r="BN294" i="4"/>
  <c r="BN295" i="4"/>
  <c r="BN384" i="4"/>
  <c r="BN297" i="4"/>
  <c r="BN298" i="4"/>
  <c r="BN299" i="4"/>
  <c r="BN300" i="4"/>
  <c r="BN301" i="4"/>
  <c r="BN302" i="4"/>
  <c r="BN303" i="4"/>
  <c r="BN304" i="4"/>
  <c r="BN305" i="4"/>
  <c r="BN306" i="4"/>
  <c r="BN307" i="4"/>
  <c r="BN308" i="4"/>
  <c r="BN309" i="4"/>
  <c r="BN310" i="4"/>
  <c r="BN311" i="4"/>
  <c r="BN312" i="4"/>
  <c r="BN313" i="4"/>
  <c r="BN314" i="4"/>
  <c r="BN315" i="4"/>
  <c r="BN316" i="4"/>
  <c r="BN317" i="4"/>
  <c r="BN318" i="4"/>
  <c r="BN319" i="4"/>
  <c r="BN320" i="4"/>
  <c r="BN321" i="4"/>
  <c r="BN322" i="4"/>
  <c r="BN323" i="4"/>
  <c r="BN392" i="4"/>
  <c r="BN325" i="4"/>
  <c r="BN326" i="4"/>
  <c r="BN327" i="4"/>
  <c r="BN328" i="4"/>
  <c r="BN418" i="4"/>
  <c r="BN330" i="4"/>
  <c r="BN412" i="4"/>
  <c r="BN332" i="4"/>
  <c r="BN333" i="4"/>
  <c r="BN334" i="4"/>
  <c r="BN335" i="4"/>
  <c r="BN336" i="4"/>
  <c r="BN337" i="4"/>
  <c r="BN338" i="4"/>
  <c r="BN339" i="4"/>
  <c r="BN340" i="4"/>
  <c r="BN341" i="4"/>
  <c r="BN342" i="4"/>
  <c r="BN343" i="4"/>
  <c r="BN344" i="4"/>
  <c r="BN345" i="4"/>
  <c r="BN346" i="4"/>
  <c r="BN347" i="4"/>
  <c r="BN348" i="4"/>
  <c r="BN349" i="4"/>
  <c r="BN350" i="4"/>
  <c r="BN351" i="4"/>
  <c r="BN352" i="4"/>
  <c r="BN353" i="4"/>
  <c r="BN354" i="4"/>
  <c r="BN355" i="4"/>
  <c r="BN356" i="4"/>
  <c r="BN357" i="4"/>
  <c r="BN358" i="4"/>
  <c r="BN359" i="4"/>
  <c r="BN360" i="4"/>
  <c r="BN361" i="4"/>
  <c r="BN362" i="4"/>
  <c r="BN363" i="4"/>
  <c r="BN364" i="4"/>
  <c r="BN365" i="4"/>
  <c r="BN366" i="4"/>
  <c r="BN367" i="4"/>
  <c r="BN368" i="4"/>
  <c r="BN369" i="4"/>
  <c r="BN370" i="4"/>
  <c r="BN371" i="4"/>
  <c r="BN372" i="4"/>
  <c r="BN373" i="4"/>
  <c r="BN374" i="4"/>
  <c r="BN375" i="4"/>
  <c r="BN376" i="4"/>
  <c r="BN377" i="4"/>
  <c r="BN407" i="4"/>
  <c r="BN379" i="4"/>
  <c r="BN413" i="4"/>
  <c r="BN393" i="4"/>
  <c r="BN226" i="4"/>
  <c r="BN414" i="4"/>
  <c r="BN184" i="4"/>
  <c r="BN419" i="4"/>
  <c r="BN224" i="4"/>
  <c r="BN380" i="4"/>
  <c r="BN406" i="4"/>
  <c r="BN409" i="4"/>
  <c r="BN411" i="4"/>
  <c r="BN420" i="4"/>
  <c r="BN404" i="4"/>
  <c r="BN399" i="4"/>
  <c r="BN394" i="4"/>
  <c r="BN387" i="4"/>
  <c r="BN408" i="4"/>
  <c r="BN383" i="4"/>
  <c r="BN388" i="4"/>
  <c r="BN421" i="4"/>
  <c r="BN398" i="4"/>
  <c r="BN329" i="4"/>
  <c r="BN382" i="4"/>
  <c r="BN405" i="4"/>
  <c r="BN397" i="4"/>
  <c r="BN219" i="4"/>
  <c r="BN391" i="4"/>
  <c r="BN402" i="4"/>
  <c r="BN400" i="4"/>
  <c r="BN324" i="4"/>
  <c r="BN389" i="4"/>
  <c r="BN189" i="4"/>
  <c r="BN331" i="4"/>
  <c r="BN286" i="4"/>
  <c r="BN415" i="4"/>
  <c r="BN385" i="4"/>
  <c r="BN283" i="4"/>
  <c r="BN422" i="4"/>
  <c r="BN296" i="4"/>
  <c r="BN423" i="4"/>
  <c r="BN395" i="4"/>
  <c r="BN416" i="4"/>
  <c r="BN401" i="4"/>
  <c r="BN396" i="4"/>
  <c r="BN42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417" i="4"/>
  <c r="BN185" i="4"/>
  <c r="BN186" i="4"/>
  <c r="BN187" i="4"/>
  <c r="BN188" i="4"/>
  <c r="BN386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410" i="4"/>
  <c r="BN214" i="4"/>
  <c r="BN215" i="4"/>
  <c r="BN216" i="4"/>
  <c r="BN217" i="4"/>
  <c r="BN218" i="4"/>
  <c r="BN378" i="4"/>
  <c r="BN220" i="4"/>
  <c r="BN221" i="4"/>
  <c r="BN222" i="4"/>
  <c r="BN223" i="4"/>
  <c r="BN213" i="4"/>
  <c r="BN225" i="4"/>
  <c r="BN390" i="4"/>
  <c r="BN227" i="4"/>
  <c r="BN228" i="4"/>
  <c r="BN229" i="4"/>
  <c r="BN230" i="4"/>
  <c r="BN231" i="4"/>
  <c r="BN232" i="4"/>
  <c r="BC350" i="4"/>
  <c r="BC351" i="4"/>
  <c r="BC352" i="4"/>
  <c r="BC353" i="4"/>
  <c r="BC354" i="4"/>
  <c r="BC355" i="4"/>
  <c r="BC356" i="4"/>
  <c r="BC357" i="4"/>
  <c r="BC358" i="4"/>
  <c r="BC359" i="4"/>
  <c r="BC360" i="4"/>
  <c r="BC361" i="4"/>
  <c r="BC362" i="4"/>
  <c r="BC363" i="4"/>
  <c r="BC364" i="4"/>
  <c r="BC365" i="4"/>
  <c r="BC366" i="4"/>
  <c r="BC367" i="4"/>
  <c r="BC368" i="4"/>
  <c r="BC369" i="4"/>
  <c r="BC370" i="4"/>
  <c r="BC371" i="4"/>
  <c r="BC372" i="4"/>
  <c r="BC373" i="4"/>
  <c r="BC374" i="4"/>
  <c r="BC375" i="4"/>
  <c r="BC376" i="4"/>
  <c r="BC377" i="4"/>
  <c r="BC407" i="4"/>
  <c r="BC379" i="4"/>
  <c r="BC413" i="4"/>
  <c r="BC393" i="4"/>
  <c r="BC226" i="4"/>
  <c r="BC414" i="4"/>
  <c r="BC184" i="4"/>
  <c r="BC419" i="4"/>
  <c r="BC224" i="4"/>
  <c r="BC380" i="4"/>
  <c r="BC406" i="4"/>
  <c r="BC409" i="4"/>
  <c r="BC411" i="4"/>
  <c r="BC420" i="4"/>
  <c r="BC404" i="4"/>
  <c r="BC399" i="4"/>
  <c r="BC394" i="4"/>
  <c r="BC387" i="4"/>
  <c r="BC408" i="4"/>
  <c r="BC383" i="4"/>
  <c r="BC388" i="4"/>
  <c r="BC421" i="4"/>
  <c r="BC398" i="4"/>
  <c r="BC329" i="4"/>
  <c r="BC382" i="4"/>
  <c r="BC405" i="4"/>
  <c r="BC397" i="4"/>
  <c r="BC219" i="4"/>
  <c r="BC391" i="4"/>
  <c r="BC402" i="4"/>
  <c r="BC400" i="4"/>
  <c r="BC324" i="4"/>
  <c r="BC389" i="4"/>
  <c r="BC189" i="4"/>
  <c r="BC331" i="4"/>
  <c r="BC286" i="4"/>
  <c r="BC415" i="4"/>
  <c r="BC385" i="4"/>
  <c r="BC283" i="4"/>
  <c r="BC422" i="4"/>
  <c r="BC296" i="4"/>
  <c r="BC423" i="4"/>
  <c r="BC395" i="4"/>
  <c r="BC416" i="4"/>
  <c r="BC401" i="4"/>
  <c r="BC396" i="4"/>
  <c r="BC424" i="4"/>
  <c r="BC314" i="4"/>
  <c r="BC315" i="4"/>
  <c r="BC316" i="4"/>
  <c r="BC317" i="4"/>
  <c r="BC318" i="4"/>
  <c r="BC319" i="4"/>
  <c r="BC320" i="4"/>
  <c r="BC321" i="4"/>
  <c r="BC322" i="4"/>
  <c r="BC323" i="4"/>
  <c r="BC392" i="4"/>
  <c r="BC325" i="4"/>
  <c r="BC326" i="4"/>
  <c r="BC327" i="4"/>
  <c r="BC328" i="4"/>
  <c r="BC418" i="4"/>
  <c r="BC330" i="4"/>
  <c r="BC412" i="4"/>
  <c r="BC332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7" i="4"/>
  <c r="BC417" i="4"/>
  <c r="BC185" i="4"/>
  <c r="BC186" i="4"/>
  <c r="BC187" i="4"/>
  <c r="BC188" i="4"/>
  <c r="BC386" i="4"/>
  <c r="BC190" i="4"/>
  <c r="BC191" i="4"/>
  <c r="BC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410" i="4"/>
  <c r="BC214" i="4"/>
  <c r="BC215" i="4"/>
  <c r="BC216" i="4"/>
  <c r="BC217" i="4"/>
  <c r="BC218" i="4"/>
  <c r="BC378" i="4"/>
  <c r="BC220" i="4"/>
  <c r="BC221" i="4"/>
  <c r="BC222" i="4"/>
  <c r="BC223" i="4"/>
  <c r="BC213" i="4"/>
  <c r="BC225" i="4"/>
  <c r="BC390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246" i="4"/>
  <c r="BC247" i="4"/>
  <c r="BC248" i="4"/>
  <c r="BC249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2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1" i="4"/>
  <c r="BC282" i="4"/>
  <c r="BC381" i="4"/>
  <c r="BC284" i="4"/>
  <c r="BC285" i="4"/>
  <c r="BC403" i="4"/>
  <c r="BC287" i="4"/>
  <c r="BC288" i="4"/>
  <c r="BC289" i="4"/>
  <c r="BC290" i="4"/>
  <c r="BC291" i="4"/>
  <c r="BC292" i="4"/>
  <c r="BC293" i="4"/>
  <c r="BC294" i="4"/>
  <c r="BC295" i="4"/>
  <c r="BC384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0" i="4"/>
  <c r="BC311" i="4"/>
  <c r="AP417" i="4"/>
  <c r="AP185" i="4"/>
  <c r="AP186" i="4"/>
  <c r="AP187" i="4"/>
  <c r="AP188" i="4"/>
  <c r="AP386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410" i="4"/>
  <c r="AP214" i="4"/>
  <c r="AP215" i="4"/>
  <c r="AP216" i="4"/>
  <c r="AP217" i="4"/>
  <c r="AP218" i="4"/>
  <c r="AP378" i="4"/>
  <c r="AP220" i="4"/>
  <c r="AP221" i="4"/>
  <c r="AP222" i="4"/>
  <c r="AP223" i="4"/>
  <c r="AP213" i="4"/>
  <c r="AP225" i="4"/>
  <c r="AP390" i="4"/>
  <c r="AP227" i="4"/>
  <c r="AP228" i="4"/>
  <c r="AP229" i="4"/>
  <c r="AP230" i="4"/>
  <c r="AP231" i="4"/>
  <c r="AP232" i="4"/>
  <c r="AP233" i="4"/>
  <c r="AP234" i="4"/>
  <c r="AP235" i="4"/>
  <c r="AP236" i="4"/>
  <c r="AP237" i="4"/>
  <c r="AP238" i="4"/>
  <c r="AP239" i="4"/>
  <c r="AP240" i="4"/>
  <c r="AP241" i="4"/>
  <c r="AP242" i="4"/>
  <c r="AP243" i="4"/>
  <c r="AP244" i="4"/>
  <c r="AP245" i="4"/>
  <c r="AP246" i="4"/>
  <c r="AP247" i="4"/>
  <c r="AP248" i="4"/>
  <c r="AP249" i="4"/>
  <c r="AP250" i="4"/>
  <c r="AP251" i="4"/>
  <c r="AP252" i="4"/>
  <c r="AP253" i="4"/>
  <c r="AP254" i="4"/>
  <c r="AP255" i="4"/>
  <c r="AP256" i="4"/>
  <c r="AP257" i="4"/>
  <c r="AP258" i="4"/>
  <c r="AP259" i="4"/>
  <c r="AP260" i="4"/>
  <c r="AP261" i="4"/>
  <c r="AP262" i="4"/>
  <c r="AP263" i="4"/>
  <c r="AP264" i="4"/>
  <c r="AP265" i="4"/>
  <c r="AP266" i="4"/>
  <c r="AP267" i="4"/>
  <c r="AP268" i="4"/>
  <c r="AP269" i="4"/>
  <c r="AP270" i="4"/>
  <c r="AP271" i="4"/>
  <c r="AP272" i="4"/>
  <c r="AP273" i="4"/>
  <c r="AP274" i="4"/>
  <c r="AP275" i="4"/>
  <c r="AP276" i="4"/>
  <c r="AP277" i="4"/>
  <c r="AP278" i="4"/>
  <c r="AP279" i="4"/>
  <c r="AP280" i="4"/>
  <c r="AP281" i="4"/>
  <c r="AP282" i="4"/>
  <c r="AP381" i="4"/>
  <c r="AP284" i="4"/>
  <c r="AP285" i="4"/>
  <c r="AP403" i="4"/>
  <c r="AP287" i="4"/>
  <c r="AP288" i="4"/>
  <c r="AP289" i="4"/>
  <c r="AP290" i="4"/>
  <c r="AP291" i="4"/>
  <c r="AP292" i="4"/>
  <c r="AP293" i="4"/>
  <c r="AP294" i="4"/>
  <c r="AP295" i="4"/>
  <c r="AP384" i="4"/>
  <c r="AP297" i="4"/>
  <c r="AP298" i="4"/>
  <c r="AP299" i="4"/>
  <c r="AP300" i="4"/>
  <c r="AP301" i="4"/>
  <c r="AP302" i="4"/>
  <c r="AP303" i="4"/>
  <c r="AP304" i="4"/>
  <c r="AP305" i="4"/>
  <c r="AP306" i="4"/>
  <c r="AP307" i="4"/>
  <c r="AP308" i="4"/>
  <c r="AP309" i="4"/>
  <c r="AP310" i="4"/>
  <c r="AP311" i="4"/>
  <c r="AP312" i="4"/>
  <c r="AP313" i="4"/>
  <c r="AP314" i="4"/>
  <c r="AP315" i="4"/>
  <c r="AP316" i="4"/>
  <c r="AP317" i="4"/>
  <c r="AP318" i="4"/>
  <c r="AP319" i="4"/>
  <c r="AP320" i="4"/>
  <c r="AP321" i="4"/>
  <c r="AP322" i="4"/>
  <c r="AP323" i="4"/>
  <c r="AP392" i="4"/>
  <c r="AP325" i="4"/>
  <c r="AP326" i="4"/>
  <c r="AP327" i="4"/>
  <c r="AP328" i="4"/>
  <c r="AP418" i="4"/>
  <c r="AP330" i="4"/>
  <c r="AP412" i="4"/>
  <c r="AP332" i="4"/>
  <c r="AP333" i="4"/>
  <c r="AP334" i="4"/>
  <c r="AP335" i="4"/>
  <c r="AP336" i="4"/>
  <c r="AP337" i="4"/>
  <c r="AP338" i="4"/>
  <c r="AP339" i="4"/>
  <c r="AP340" i="4"/>
  <c r="AP341" i="4"/>
  <c r="AP342" i="4"/>
  <c r="AP343" i="4"/>
  <c r="AP344" i="4"/>
  <c r="AP345" i="4"/>
  <c r="AP346" i="4"/>
  <c r="AP347" i="4"/>
  <c r="AP348" i="4"/>
  <c r="AP349" i="4"/>
  <c r="AP350" i="4"/>
  <c r="AP351" i="4"/>
  <c r="AP352" i="4"/>
  <c r="AP353" i="4"/>
  <c r="AP354" i="4"/>
  <c r="AP355" i="4"/>
  <c r="AP356" i="4"/>
  <c r="AP357" i="4"/>
  <c r="AP358" i="4"/>
  <c r="AP359" i="4"/>
  <c r="AP360" i="4"/>
  <c r="AP361" i="4"/>
  <c r="AP362" i="4"/>
  <c r="AP363" i="4"/>
  <c r="AP364" i="4"/>
  <c r="AP365" i="4"/>
  <c r="AP366" i="4"/>
  <c r="AP367" i="4"/>
  <c r="AP368" i="4"/>
  <c r="AP369" i="4"/>
  <c r="AP370" i="4"/>
  <c r="AP371" i="4"/>
  <c r="AP372" i="4"/>
  <c r="AP373" i="4"/>
  <c r="AP374" i="4"/>
  <c r="AP375" i="4"/>
  <c r="AP376" i="4"/>
  <c r="AP377" i="4"/>
  <c r="AP407" i="4"/>
  <c r="AP379" i="4"/>
  <c r="AP413" i="4"/>
  <c r="AP393" i="4"/>
  <c r="AP226" i="4"/>
  <c r="AP414" i="4"/>
  <c r="AP184" i="4"/>
  <c r="AP419" i="4"/>
  <c r="AP224" i="4"/>
  <c r="AP380" i="4"/>
  <c r="AP406" i="4"/>
  <c r="AP409" i="4"/>
  <c r="AP411" i="4"/>
  <c r="AP420" i="4"/>
  <c r="AP404" i="4"/>
  <c r="AP399" i="4"/>
  <c r="AP394" i="4"/>
  <c r="AP387" i="4"/>
  <c r="AP408" i="4"/>
  <c r="AP383" i="4"/>
  <c r="AP388" i="4"/>
  <c r="AP421" i="4"/>
  <c r="AP398" i="4"/>
  <c r="AP329" i="4"/>
  <c r="AP382" i="4"/>
  <c r="AP405" i="4"/>
  <c r="AP397" i="4"/>
  <c r="AP219" i="4"/>
  <c r="AP391" i="4"/>
  <c r="AP402" i="4"/>
  <c r="AP400" i="4"/>
  <c r="AP324" i="4"/>
  <c r="AP389" i="4"/>
  <c r="AP189" i="4"/>
  <c r="AP331" i="4"/>
  <c r="AP286" i="4"/>
  <c r="AP415" i="4"/>
  <c r="AP385" i="4"/>
  <c r="AP283" i="4"/>
  <c r="AP422" i="4"/>
  <c r="AP296" i="4"/>
  <c r="AP423" i="4"/>
  <c r="AP395" i="4"/>
  <c r="AP416" i="4"/>
  <c r="AP401" i="4"/>
  <c r="AP396" i="4"/>
  <c r="AP424" i="4"/>
  <c r="Y381" i="4"/>
  <c r="Y284" i="4"/>
  <c r="Y285" i="4"/>
  <c r="Y403" i="4"/>
  <c r="Y287" i="4"/>
  <c r="Y288" i="4"/>
  <c r="Y289" i="4"/>
  <c r="Y290" i="4"/>
  <c r="Y291" i="4"/>
  <c r="Y292" i="4"/>
  <c r="Y293" i="4"/>
  <c r="Y294" i="4"/>
  <c r="Y295" i="4"/>
  <c r="Y384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92" i="4"/>
  <c r="Y325" i="4"/>
  <c r="Y326" i="4"/>
  <c r="Y327" i="4"/>
  <c r="Y328" i="4"/>
  <c r="Y418" i="4"/>
  <c r="Y330" i="4"/>
  <c r="Y412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407" i="4"/>
  <c r="Y379" i="4"/>
  <c r="Y413" i="4"/>
  <c r="Y393" i="4"/>
  <c r="Y226" i="4"/>
  <c r="Y414" i="4"/>
  <c r="Y184" i="4"/>
  <c r="Y419" i="4"/>
  <c r="Y224" i="4"/>
  <c r="Y380" i="4"/>
  <c r="Y406" i="4"/>
  <c r="Y409" i="4"/>
  <c r="Y411" i="4"/>
  <c r="Y420" i="4"/>
  <c r="Y404" i="4"/>
  <c r="Y399" i="4"/>
  <c r="Y394" i="4"/>
  <c r="Y387" i="4"/>
  <c r="Y408" i="4"/>
  <c r="Y383" i="4"/>
  <c r="Y388" i="4"/>
  <c r="Y421" i="4"/>
  <c r="Y398" i="4"/>
  <c r="Y329" i="4"/>
  <c r="Y382" i="4"/>
  <c r="Y405" i="4"/>
  <c r="Y397" i="4"/>
  <c r="Y219" i="4"/>
  <c r="Y391" i="4"/>
  <c r="Y402" i="4"/>
  <c r="Y400" i="4"/>
  <c r="Y324" i="4"/>
  <c r="Y389" i="4"/>
  <c r="Y189" i="4"/>
  <c r="Y331" i="4"/>
  <c r="Y286" i="4"/>
  <c r="Y415" i="4"/>
  <c r="Y385" i="4"/>
  <c r="Y283" i="4"/>
  <c r="Y422" i="4"/>
  <c r="Y296" i="4"/>
  <c r="Y423" i="4"/>
  <c r="Y395" i="4"/>
  <c r="Y416" i="4"/>
  <c r="Y401" i="4"/>
  <c r="Y396" i="4"/>
  <c r="Y424" i="4"/>
  <c r="Y417" i="4"/>
  <c r="Y185" i="4"/>
  <c r="Y186" i="4"/>
  <c r="Y187" i="4"/>
  <c r="Y188" i="4"/>
  <c r="Y386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410" i="4"/>
  <c r="Y214" i="4"/>
  <c r="Y215" i="4"/>
  <c r="Y216" i="4"/>
  <c r="Y217" i="4"/>
  <c r="Y218" i="4"/>
  <c r="Y378" i="4"/>
  <c r="Y220" i="4"/>
  <c r="Y221" i="4"/>
  <c r="Y222" i="4"/>
  <c r="Y223" i="4"/>
  <c r="Y213" i="4"/>
  <c r="Y225" i="4"/>
  <c r="Y390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T417" i="4"/>
  <c r="T185" i="4"/>
  <c r="T186" i="4"/>
  <c r="T187" i="4"/>
  <c r="T188" i="4"/>
  <c r="T386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410" i="4"/>
  <c r="T214" i="4"/>
  <c r="T215" i="4"/>
  <c r="T216" i="4"/>
  <c r="T217" i="4"/>
  <c r="T218" i="4"/>
  <c r="T378" i="4"/>
  <c r="T220" i="4"/>
  <c r="T221" i="4"/>
  <c r="T222" i="4"/>
  <c r="T223" i="4"/>
  <c r="T213" i="4"/>
  <c r="T225" i="4"/>
  <c r="T390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381" i="4"/>
  <c r="T284" i="4"/>
  <c r="T285" i="4"/>
  <c r="T403" i="4"/>
  <c r="T287" i="4"/>
  <c r="T288" i="4"/>
  <c r="T289" i="4"/>
  <c r="T290" i="4"/>
  <c r="T291" i="4"/>
  <c r="T292" i="4"/>
  <c r="T293" i="4"/>
  <c r="T294" i="4"/>
  <c r="T295" i="4"/>
  <c r="T384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92" i="4"/>
  <c r="T325" i="4"/>
  <c r="T326" i="4"/>
  <c r="T327" i="4"/>
  <c r="T328" i="4"/>
  <c r="T418" i="4"/>
  <c r="T330" i="4"/>
  <c r="T412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407" i="4"/>
  <c r="T379" i="4"/>
  <c r="T413" i="4"/>
  <c r="T393" i="4"/>
  <c r="T226" i="4"/>
  <c r="T414" i="4"/>
  <c r="T184" i="4"/>
  <c r="T419" i="4"/>
  <c r="T224" i="4"/>
  <c r="T380" i="4"/>
  <c r="T406" i="4"/>
  <c r="T409" i="4"/>
  <c r="T411" i="4"/>
  <c r="T420" i="4"/>
  <c r="T404" i="4"/>
  <c r="T399" i="4"/>
  <c r="T394" i="4"/>
  <c r="T387" i="4"/>
  <c r="T408" i="4"/>
  <c r="T383" i="4"/>
  <c r="T388" i="4"/>
  <c r="T421" i="4"/>
  <c r="T398" i="4"/>
  <c r="T329" i="4"/>
  <c r="T382" i="4"/>
  <c r="T405" i="4"/>
  <c r="T397" i="4"/>
  <c r="T219" i="4"/>
  <c r="T391" i="4"/>
  <c r="T402" i="4"/>
  <c r="T400" i="4"/>
  <c r="T324" i="4"/>
  <c r="T389" i="4"/>
  <c r="T189" i="4"/>
  <c r="T331" i="4"/>
  <c r="T286" i="4"/>
  <c r="T415" i="4"/>
  <c r="T385" i="4"/>
  <c r="T283" i="4"/>
  <c r="T422" i="4"/>
  <c r="T296" i="4"/>
  <c r="T423" i="4"/>
  <c r="T395" i="4"/>
  <c r="T416" i="4"/>
  <c r="T401" i="4"/>
  <c r="T396" i="4"/>
  <c r="T424" i="4"/>
  <c r="Q391" i="4"/>
  <c r="Q402" i="4"/>
  <c r="Q400" i="4"/>
  <c r="Q324" i="4"/>
  <c r="Q389" i="4"/>
  <c r="Q189" i="4"/>
  <c r="Q331" i="4"/>
  <c r="Q286" i="4"/>
  <c r="Q415" i="4"/>
  <c r="Q385" i="4"/>
  <c r="Q283" i="4"/>
  <c r="Q422" i="4"/>
  <c r="Q296" i="4"/>
  <c r="Q423" i="4"/>
  <c r="Q395" i="4"/>
  <c r="Q416" i="4"/>
  <c r="Q401" i="4"/>
  <c r="Q396" i="4"/>
  <c r="Q424" i="4"/>
  <c r="Q382" i="4"/>
  <c r="Q405" i="4"/>
  <c r="Q397" i="4"/>
  <c r="Q219" i="4"/>
  <c r="Q411" i="4"/>
  <c r="Q420" i="4"/>
  <c r="Q404" i="4"/>
  <c r="Q399" i="4"/>
  <c r="Q394" i="4"/>
  <c r="Q387" i="4"/>
  <c r="Q408" i="4"/>
  <c r="Q383" i="4"/>
  <c r="Q388" i="4"/>
  <c r="Q421" i="4"/>
  <c r="Q406" i="4"/>
  <c r="Q413" i="4"/>
  <c r="Q418" i="4"/>
  <c r="Q381" i="4"/>
  <c r="Q390" i="4"/>
  <c r="Q417" i="4"/>
  <c r="J396" i="4"/>
  <c r="J424" i="4"/>
  <c r="J402" i="4"/>
  <c r="J400" i="4"/>
  <c r="J324" i="4"/>
  <c r="J389" i="4"/>
  <c r="J189" i="4"/>
  <c r="J331" i="4"/>
  <c r="J286" i="4"/>
  <c r="J415" i="4"/>
  <c r="J385" i="4"/>
  <c r="J283" i="4"/>
  <c r="J422" i="4"/>
  <c r="J296" i="4"/>
  <c r="J423" i="4"/>
  <c r="J395" i="4"/>
  <c r="J416" i="4"/>
  <c r="J401" i="4"/>
  <c r="J391" i="4"/>
  <c r="J382" i="4"/>
  <c r="J405" i="4"/>
  <c r="J421" i="4"/>
  <c r="J408" i="4"/>
  <c r="J394" i="4"/>
  <c r="J411" i="4"/>
  <c r="J406" i="4"/>
  <c r="J413" i="4"/>
  <c r="J418" i="4"/>
  <c r="J381" i="4"/>
  <c r="J390" i="4"/>
  <c r="J417" i="4"/>
  <c r="EG413" i="4"/>
  <c r="DY413" i="4" s="1"/>
  <c r="EG406" i="4"/>
  <c r="EG394" i="4"/>
  <c r="EG399" i="4"/>
  <c r="EG385" i="4"/>
  <c r="EG393" i="4"/>
  <c r="EG381" i="4"/>
  <c r="EG331" i="4"/>
  <c r="EG286" i="4"/>
  <c r="DY421" i="4"/>
  <c r="DY418" i="4"/>
  <c r="DY417" i="4"/>
  <c r="DY423" i="4"/>
  <c r="DY419" i="4"/>
  <c r="EI408" i="4"/>
  <c r="DY408" i="4" s="1"/>
  <c r="EI407" i="4"/>
  <c r="EI390" i="4"/>
  <c r="EI391" i="4"/>
  <c r="EI387" i="4"/>
  <c r="EI381" i="4"/>
  <c r="EI382" i="4"/>
  <c r="EI389" i="4"/>
  <c r="EI219" i="4"/>
  <c r="EI213" i="4"/>
  <c r="EO401" i="4"/>
  <c r="EO400" i="4"/>
  <c r="EO412" i="4"/>
  <c r="EO416" i="4"/>
  <c r="EO406" i="4"/>
  <c r="EO390" i="4"/>
  <c r="EO411" i="4"/>
  <c r="DY411" i="4" s="1"/>
  <c r="EO391" i="4"/>
  <c r="EO388" i="4"/>
  <c r="EO331" i="4"/>
  <c r="EO398" i="4"/>
  <c r="EO383" i="4"/>
  <c r="EO387" i="4"/>
  <c r="EO381" i="4"/>
  <c r="EO296" i="4"/>
  <c r="EO378" i="4"/>
  <c r="EO189" i="4"/>
  <c r="EO404" i="4"/>
  <c r="EO380" i="4"/>
  <c r="EO403" i="4"/>
  <c r="EO324" i="4"/>
  <c r="EO382" i="4"/>
  <c r="EO386" i="4"/>
  <c r="EO389" i="4"/>
  <c r="EO395" i="4"/>
  <c r="EO385" i="4"/>
  <c r="EO396" i="4"/>
  <c r="EO384" i="4"/>
  <c r="EO394" i="4"/>
  <c r="EO184" i="4"/>
  <c r="EO283" i="4"/>
  <c r="EO226" i="4"/>
  <c r="EA415" i="4"/>
  <c r="DY415" i="4"/>
  <c r="EA392" i="4"/>
  <c r="EA397" i="4"/>
  <c r="EA382" i="4"/>
  <c r="EA380" i="4"/>
  <c r="EA405" i="4"/>
  <c r="DY405" i="4" s="1"/>
  <c r="EA329" i="4"/>
  <c r="EA224" i="4"/>
  <c r="EA184" i="4"/>
  <c r="EK401" i="4"/>
  <c r="EK400" i="4"/>
  <c r="DY394" i="4" l="1"/>
  <c r="DY406" i="4"/>
  <c r="E406" i="4" s="1"/>
  <c r="E422" i="4"/>
  <c r="E418" i="4"/>
  <c r="E421" i="4"/>
  <c r="E411" i="4"/>
  <c r="E408" i="4"/>
  <c r="E405" i="4"/>
  <c r="E415" i="4"/>
  <c r="E394" i="4"/>
  <c r="E413" i="4"/>
  <c r="E417" i="4"/>
  <c r="DY389" i="4"/>
  <c r="E389" i="4" s="1"/>
  <c r="DY381" i="4"/>
  <c r="E381" i="4" s="1"/>
  <c r="DY382" i="4"/>
  <c r="E382" i="4" s="1"/>
  <c r="EK396" i="4"/>
  <c r="DY396" i="4" s="1"/>
  <c r="E396" i="4" s="1"/>
  <c r="EK395" i="4"/>
  <c r="DY395" i="4" s="1"/>
  <c r="E395" i="4" s="1"/>
  <c r="EK384" i="4"/>
  <c r="EK385" i="4"/>
  <c r="DY385" i="4" s="1"/>
  <c r="E385" i="4" s="1"/>
  <c r="EK386" i="4"/>
  <c r="EK324" i="4"/>
  <c r="EK391" i="4"/>
  <c r="DY391" i="4" s="1"/>
  <c r="E391" i="4" s="1"/>
  <c r="EK390" i="4"/>
  <c r="DY390" i="4" s="1"/>
  <c r="E390" i="4" s="1"/>
  <c r="EK383" i="4"/>
  <c r="EK388" i="4"/>
  <c r="EK283" i="4"/>
  <c r="EK226" i="4"/>
  <c r="EK378" i="4"/>
  <c r="EK296" i="4"/>
  <c r="EK213" i="4"/>
  <c r="DY213" i="4" s="1"/>
  <c r="J213" i="4"/>
  <c r="Q213" i="4"/>
  <c r="CA213" i="4"/>
  <c r="EK219" i="4"/>
  <c r="DY219" i="4" s="1"/>
  <c r="EC414" i="4"/>
  <c r="DY414" i="4" s="1"/>
  <c r="J414" i="4"/>
  <c r="Q414" i="4"/>
  <c r="EC398" i="4"/>
  <c r="EC409" i="4"/>
  <c r="DY409" i="4" s="1"/>
  <c r="J409" i="4"/>
  <c r="Q409" i="4"/>
  <c r="EC378" i="4"/>
  <c r="J378" i="4"/>
  <c r="Q378" i="4"/>
  <c r="CA378" i="4"/>
  <c r="EC386" i="4"/>
  <c r="J386" i="4"/>
  <c r="Q386" i="4"/>
  <c r="CA386" i="4"/>
  <c r="EC393" i="4"/>
  <c r="DY393" i="4" s="1"/>
  <c r="EC286" i="4"/>
  <c r="DY286" i="4" s="1"/>
  <c r="EC329" i="4"/>
  <c r="DY329" i="4" s="1"/>
  <c r="J329" i="4"/>
  <c r="Q329" i="4"/>
  <c r="EC224" i="4"/>
  <c r="DY224" i="4" s="1"/>
  <c r="J412" i="4"/>
  <c r="Q412" i="4"/>
  <c r="DY412" i="4"/>
  <c r="DY416" i="4"/>
  <c r="J419" i="4"/>
  <c r="Q419" i="4"/>
  <c r="J399" i="4"/>
  <c r="EM399" i="4"/>
  <c r="DY399" i="4" s="1"/>
  <c r="EM410" i="4"/>
  <c r="DY410" i="4" s="1"/>
  <c r="J410" i="4"/>
  <c r="Q410" i="4"/>
  <c r="CA410" i="4"/>
  <c r="EM403" i="4"/>
  <c r="DY403" i="4" s="1"/>
  <c r="J403" i="4"/>
  <c r="Q403" i="4"/>
  <c r="EM404" i="4"/>
  <c r="DY404" i="4" s="1"/>
  <c r="EM401" i="4"/>
  <c r="DY401" i="4" s="1"/>
  <c r="EM400" i="4"/>
  <c r="DY400" i="4" s="1"/>
  <c r="J397" i="4"/>
  <c r="EM397" i="4"/>
  <c r="DY397" i="4" s="1"/>
  <c r="EM387" i="4"/>
  <c r="DY387" i="4" s="1"/>
  <c r="J387" i="4"/>
  <c r="EM383" i="4"/>
  <c r="J383" i="4"/>
  <c r="EM331" i="4"/>
  <c r="DY331" i="4" s="1"/>
  <c r="EM283" i="4"/>
  <c r="EM226" i="4"/>
  <c r="J226" i="4"/>
  <c r="Q226" i="4"/>
  <c r="EM380" i="4"/>
  <c r="DY380" i="4" s="1"/>
  <c r="J380" i="4"/>
  <c r="Q380" i="4"/>
  <c r="EM189" i="4"/>
  <c r="EE398" i="4"/>
  <c r="J398" i="4"/>
  <c r="Q398" i="4"/>
  <c r="EE388" i="4"/>
  <c r="J388" i="4"/>
  <c r="EE384" i="4"/>
  <c r="J384" i="4"/>
  <c r="Q384" i="4"/>
  <c r="EE402" i="4"/>
  <c r="DY402" i="4" s="1"/>
  <c r="EE296" i="4"/>
  <c r="EE392" i="4"/>
  <c r="DY392" i="4" s="1"/>
  <c r="Q392" i="4"/>
  <c r="J392" i="4"/>
  <c r="EE324" i="4"/>
  <c r="EE189" i="4"/>
  <c r="EE184" i="4"/>
  <c r="DY184" i="4" s="1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4" i="4"/>
  <c r="DY25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39" i="4"/>
  <c r="DY40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3" i="4"/>
  <c r="DY54" i="4"/>
  <c r="DY55" i="4"/>
  <c r="DY56" i="4"/>
  <c r="DY57" i="4"/>
  <c r="DY58" i="4"/>
  <c r="DY59" i="4"/>
  <c r="DY60" i="4"/>
  <c r="DY61" i="4"/>
  <c r="DY62" i="4"/>
  <c r="DY63" i="4"/>
  <c r="DY64" i="4"/>
  <c r="DY65" i="4"/>
  <c r="DY66" i="4"/>
  <c r="DY67" i="4"/>
  <c r="DY68" i="4"/>
  <c r="DY69" i="4"/>
  <c r="DY70" i="4"/>
  <c r="DY71" i="4"/>
  <c r="DY72" i="4"/>
  <c r="DY73" i="4"/>
  <c r="DY74" i="4"/>
  <c r="DY75" i="4"/>
  <c r="DY76" i="4"/>
  <c r="DY77" i="4"/>
  <c r="DY78" i="4"/>
  <c r="DY79" i="4"/>
  <c r="DY80" i="4"/>
  <c r="DY81" i="4"/>
  <c r="DY82" i="4"/>
  <c r="DY83" i="4"/>
  <c r="DY84" i="4"/>
  <c r="DY85" i="4"/>
  <c r="DY86" i="4"/>
  <c r="DY87" i="4"/>
  <c r="DY88" i="4"/>
  <c r="DY89" i="4"/>
  <c r="DY90" i="4"/>
  <c r="DY91" i="4"/>
  <c r="DY92" i="4"/>
  <c r="DY93" i="4"/>
  <c r="DY94" i="4"/>
  <c r="DY95" i="4"/>
  <c r="DY96" i="4"/>
  <c r="DY97" i="4"/>
  <c r="DY98" i="4"/>
  <c r="DY99" i="4"/>
  <c r="DY100" i="4"/>
  <c r="DY101" i="4"/>
  <c r="DY102" i="4"/>
  <c r="DY103" i="4"/>
  <c r="DY104" i="4"/>
  <c r="DY105" i="4"/>
  <c r="DY106" i="4"/>
  <c r="DY107" i="4"/>
  <c r="DY108" i="4"/>
  <c r="DY109" i="4"/>
  <c r="DY110" i="4"/>
  <c r="DY111" i="4"/>
  <c r="DY112" i="4"/>
  <c r="DY113" i="4"/>
  <c r="DY114" i="4"/>
  <c r="DY115" i="4"/>
  <c r="DY116" i="4"/>
  <c r="DY117" i="4"/>
  <c r="DY118" i="4"/>
  <c r="DY119" i="4"/>
  <c r="DY120" i="4"/>
  <c r="DY121" i="4"/>
  <c r="DY122" i="4"/>
  <c r="DY123" i="4"/>
  <c r="DY124" i="4"/>
  <c r="DY125" i="4"/>
  <c r="DY126" i="4"/>
  <c r="DY127" i="4"/>
  <c r="DY128" i="4"/>
  <c r="DY129" i="4"/>
  <c r="DY130" i="4"/>
  <c r="DY131" i="4"/>
  <c r="DY132" i="4"/>
  <c r="DY133" i="4"/>
  <c r="DY134" i="4"/>
  <c r="DY135" i="4"/>
  <c r="DY136" i="4"/>
  <c r="DY137" i="4"/>
  <c r="DY138" i="4"/>
  <c r="DY139" i="4"/>
  <c r="DY140" i="4"/>
  <c r="DY141" i="4"/>
  <c r="DY142" i="4"/>
  <c r="DY143" i="4"/>
  <c r="DY144" i="4"/>
  <c r="DY145" i="4"/>
  <c r="DY146" i="4"/>
  <c r="DY147" i="4"/>
  <c r="DY148" i="4"/>
  <c r="DY149" i="4"/>
  <c r="DY150" i="4"/>
  <c r="DY151" i="4"/>
  <c r="DY152" i="4"/>
  <c r="DY153" i="4"/>
  <c r="DY154" i="4"/>
  <c r="DY155" i="4"/>
  <c r="DY156" i="4"/>
  <c r="DY157" i="4"/>
  <c r="DY158" i="4"/>
  <c r="DY159" i="4"/>
  <c r="DY160" i="4"/>
  <c r="DY161" i="4"/>
  <c r="DY162" i="4"/>
  <c r="DY163" i="4"/>
  <c r="DY164" i="4"/>
  <c r="DY165" i="4"/>
  <c r="DY166" i="4"/>
  <c r="DY167" i="4"/>
  <c r="DY168" i="4"/>
  <c r="DY169" i="4"/>
  <c r="DY170" i="4"/>
  <c r="DY171" i="4"/>
  <c r="DY172" i="4"/>
  <c r="DY173" i="4"/>
  <c r="DY174" i="4"/>
  <c r="DY175" i="4"/>
  <c r="DY176" i="4"/>
  <c r="DY177" i="4"/>
  <c r="DY178" i="4"/>
  <c r="DY179" i="4"/>
  <c r="DY180" i="4"/>
  <c r="DY181" i="4"/>
  <c r="DY182" i="4"/>
  <c r="DY183" i="4"/>
  <c r="DY407" i="4"/>
  <c r="DY185" i="4"/>
  <c r="DY186" i="4"/>
  <c r="DY187" i="4"/>
  <c r="DY188" i="4"/>
  <c r="DY190" i="4"/>
  <c r="DY191" i="4"/>
  <c r="DY192" i="4"/>
  <c r="DY193" i="4"/>
  <c r="DY194" i="4"/>
  <c r="DY195" i="4"/>
  <c r="DY196" i="4"/>
  <c r="DY197" i="4"/>
  <c r="DY198" i="4"/>
  <c r="DY199" i="4"/>
  <c r="DY200" i="4"/>
  <c r="DY201" i="4"/>
  <c r="DY202" i="4"/>
  <c r="DY203" i="4"/>
  <c r="DY204" i="4"/>
  <c r="DY205" i="4"/>
  <c r="DY206" i="4"/>
  <c r="DY207" i="4"/>
  <c r="DY208" i="4"/>
  <c r="DY209" i="4"/>
  <c r="DY210" i="4"/>
  <c r="DY211" i="4"/>
  <c r="DY212" i="4"/>
  <c r="DY214" i="4"/>
  <c r="DY215" i="4"/>
  <c r="DY216" i="4"/>
  <c r="DY217" i="4"/>
  <c r="DY218" i="4"/>
  <c r="DY220" i="4"/>
  <c r="DY221" i="4"/>
  <c r="DY222" i="4"/>
  <c r="DY223" i="4"/>
  <c r="DY420" i="4"/>
  <c r="DY225" i="4"/>
  <c r="DY227" i="4"/>
  <c r="DY228" i="4"/>
  <c r="DY229" i="4"/>
  <c r="DY230" i="4"/>
  <c r="DY231" i="4"/>
  <c r="DY232" i="4"/>
  <c r="DY233" i="4"/>
  <c r="DY234" i="4"/>
  <c r="DY235" i="4"/>
  <c r="DY236" i="4"/>
  <c r="DY237" i="4"/>
  <c r="DY238" i="4"/>
  <c r="DY239" i="4"/>
  <c r="DY240" i="4"/>
  <c r="DY241" i="4"/>
  <c r="DY242" i="4"/>
  <c r="DY243" i="4"/>
  <c r="DY244" i="4"/>
  <c r="DY245" i="4"/>
  <c r="DY246" i="4"/>
  <c r="DY247" i="4"/>
  <c r="DY248" i="4"/>
  <c r="DY249" i="4"/>
  <c r="DY250" i="4"/>
  <c r="DY251" i="4"/>
  <c r="DY252" i="4"/>
  <c r="DY253" i="4"/>
  <c r="DY254" i="4"/>
  <c r="DY255" i="4"/>
  <c r="DY256" i="4"/>
  <c r="DY257" i="4"/>
  <c r="DY258" i="4"/>
  <c r="DY259" i="4"/>
  <c r="DY260" i="4"/>
  <c r="DY261" i="4"/>
  <c r="DY262" i="4"/>
  <c r="DY263" i="4"/>
  <c r="DY264" i="4"/>
  <c r="DY265" i="4"/>
  <c r="DY266" i="4"/>
  <c r="DY267" i="4"/>
  <c r="DY268" i="4"/>
  <c r="DY269" i="4"/>
  <c r="DY270" i="4"/>
  <c r="DY271" i="4"/>
  <c r="DY272" i="4"/>
  <c r="DY273" i="4"/>
  <c r="DY274" i="4"/>
  <c r="DY275" i="4"/>
  <c r="DY276" i="4"/>
  <c r="DY277" i="4"/>
  <c r="DY278" i="4"/>
  <c r="DY279" i="4"/>
  <c r="DY280" i="4"/>
  <c r="DY281" i="4"/>
  <c r="DY282" i="4"/>
  <c r="DY284" i="4"/>
  <c r="DY285" i="4"/>
  <c r="DY287" i="4"/>
  <c r="DY288" i="4"/>
  <c r="DY289" i="4"/>
  <c r="DY290" i="4"/>
  <c r="DY291" i="4"/>
  <c r="DY292" i="4"/>
  <c r="DY293" i="4"/>
  <c r="DY294" i="4"/>
  <c r="DY295" i="4"/>
  <c r="DY297" i="4"/>
  <c r="DY298" i="4"/>
  <c r="DY299" i="4"/>
  <c r="DY300" i="4"/>
  <c r="DY301" i="4"/>
  <c r="DY302" i="4"/>
  <c r="DY303" i="4"/>
  <c r="DY304" i="4"/>
  <c r="DY305" i="4"/>
  <c r="DY306" i="4"/>
  <c r="DY307" i="4"/>
  <c r="DY308" i="4"/>
  <c r="DY309" i="4"/>
  <c r="DY310" i="4"/>
  <c r="DY311" i="4"/>
  <c r="DY312" i="4"/>
  <c r="DY313" i="4"/>
  <c r="DY314" i="4"/>
  <c r="DY315" i="4"/>
  <c r="DY316" i="4"/>
  <c r="DY317" i="4"/>
  <c r="DY318" i="4"/>
  <c r="DY319" i="4"/>
  <c r="DY320" i="4"/>
  <c r="DY321" i="4"/>
  <c r="DY322" i="4"/>
  <c r="DY323" i="4"/>
  <c r="DY325" i="4"/>
  <c r="DY326" i="4"/>
  <c r="DY327" i="4"/>
  <c r="DY328" i="4"/>
  <c r="DY330" i="4"/>
  <c r="DY332" i="4"/>
  <c r="DY333" i="4"/>
  <c r="DY334" i="4"/>
  <c r="DY335" i="4"/>
  <c r="DY336" i="4"/>
  <c r="DY337" i="4"/>
  <c r="DY338" i="4"/>
  <c r="DY339" i="4"/>
  <c r="DY340" i="4"/>
  <c r="DY341" i="4"/>
  <c r="DY342" i="4"/>
  <c r="DY343" i="4"/>
  <c r="DY344" i="4"/>
  <c r="DY345" i="4"/>
  <c r="DY346" i="4"/>
  <c r="DY347" i="4"/>
  <c r="DY348" i="4"/>
  <c r="DY349" i="4"/>
  <c r="DY350" i="4"/>
  <c r="DY351" i="4"/>
  <c r="DY352" i="4"/>
  <c r="DY353" i="4"/>
  <c r="DY354" i="4"/>
  <c r="DY355" i="4"/>
  <c r="DY356" i="4"/>
  <c r="DY357" i="4"/>
  <c r="DY358" i="4"/>
  <c r="DY359" i="4"/>
  <c r="DY360" i="4"/>
  <c r="DY361" i="4"/>
  <c r="DY362" i="4"/>
  <c r="DY363" i="4"/>
  <c r="DY364" i="4"/>
  <c r="DY365" i="4"/>
  <c r="DY366" i="4"/>
  <c r="DY367" i="4"/>
  <c r="DY368" i="4"/>
  <c r="DY369" i="4"/>
  <c r="DY370" i="4"/>
  <c r="DY371" i="4"/>
  <c r="DY372" i="4"/>
  <c r="DY373" i="4"/>
  <c r="DY374" i="4"/>
  <c r="DY375" i="4"/>
  <c r="DY376" i="4"/>
  <c r="DY377" i="4"/>
  <c r="DY424" i="4"/>
  <c r="DY379" i="4"/>
  <c r="DY9" i="4"/>
  <c r="DE12" i="4"/>
  <c r="DE16" i="4"/>
  <c r="DE18" i="4"/>
  <c r="DE19" i="4"/>
  <c r="DE20" i="4"/>
  <c r="DE21" i="4"/>
  <c r="DE23" i="4"/>
  <c r="DE24" i="4"/>
  <c r="DE25" i="4"/>
  <c r="DE14" i="4"/>
  <c r="DE26" i="4"/>
  <c r="DE27" i="4"/>
  <c r="DE28" i="4"/>
  <c r="DE29" i="4"/>
  <c r="DE31" i="4"/>
  <c r="DE32" i="4"/>
  <c r="DE33" i="4"/>
  <c r="DE30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1" i="4"/>
  <c r="DE52" i="4"/>
  <c r="DE53" i="4"/>
  <c r="DE54" i="4"/>
  <c r="DE55" i="4"/>
  <c r="DE56" i="4"/>
  <c r="DE57" i="4"/>
  <c r="DE50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2" i="4"/>
  <c r="DE73" i="4"/>
  <c r="DE74" i="4"/>
  <c r="DE75" i="4"/>
  <c r="DE76" i="4"/>
  <c r="DE77" i="4"/>
  <c r="DE78" i="4"/>
  <c r="DE79" i="4"/>
  <c r="DE80" i="4"/>
  <c r="DE81" i="4"/>
  <c r="DE7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P27" i="4"/>
  <c r="DP28" i="4"/>
  <c r="DP29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2" i="4"/>
  <c r="DP11" i="4"/>
  <c r="DP16" i="4"/>
  <c r="DP13" i="4"/>
  <c r="DP18" i="4"/>
  <c r="DP15" i="4"/>
  <c r="DP17" i="4"/>
  <c r="DP19" i="4"/>
  <c r="DP20" i="4"/>
  <c r="DP21" i="4"/>
  <c r="DP10" i="4"/>
  <c r="DP23" i="4"/>
  <c r="DP22" i="4"/>
  <c r="DP24" i="4"/>
  <c r="DP25" i="4"/>
  <c r="DE9" i="4"/>
  <c r="DP9" i="4"/>
  <c r="DM13" i="4"/>
  <c r="DM10" i="4"/>
  <c r="DK11" i="4"/>
  <c r="DG10" i="4"/>
  <c r="DR14" i="4"/>
  <c r="DO17" i="4"/>
  <c r="DE17" i="4" s="1"/>
  <c r="DO13" i="4"/>
  <c r="DO15" i="4"/>
  <c r="DE15" i="4" s="1"/>
  <c r="DO22" i="4"/>
  <c r="DE22" i="4" s="1"/>
  <c r="DX71" i="4"/>
  <c r="DP71" i="4" s="1"/>
  <c r="DX50" i="4"/>
  <c r="DP50" i="4" s="1"/>
  <c r="DX30" i="4"/>
  <c r="DP30" i="4" s="1"/>
  <c r="DX26" i="4"/>
  <c r="DP26" i="4" s="1"/>
  <c r="DI11" i="4"/>
  <c r="DT14" i="4"/>
  <c r="DB58" i="4"/>
  <c r="DB62" i="4"/>
  <c r="DB117" i="4"/>
  <c r="DB115" i="4"/>
  <c r="DB122" i="4"/>
  <c r="DB123" i="4"/>
  <c r="DB120" i="4"/>
  <c r="DB121" i="4"/>
  <c r="DB116" i="4"/>
  <c r="CR116" i="4" s="1"/>
  <c r="DB118" i="4"/>
  <c r="CR118" i="4" s="1"/>
  <c r="DB27" i="4"/>
  <c r="DB44" i="4"/>
  <c r="DB66" i="4"/>
  <c r="DB30" i="4"/>
  <c r="DB104" i="4"/>
  <c r="DB29" i="4"/>
  <c r="DB34" i="4"/>
  <c r="DB75" i="4"/>
  <c r="DB47" i="4"/>
  <c r="DB33" i="4"/>
  <c r="DB65" i="4"/>
  <c r="CR65" i="4" s="1"/>
  <c r="DB64" i="4"/>
  <c r="CR64" i="4" s="1"/>
  <c r="DB57" i="4"/>
  <c r="DB40" i="4"/>
  <c r="DB63" i="4"/>
  <c r="DB92" i="4"/>
  <c r="DB38" i="4"/>
  <c r="DB20" i="4"/>
  <c r="DB22" i="4"/>
  <c r="DB37" i="4"/>
  <c r="DB59" i="4"/>
  <c r="DB68" i="4"/>
  <c r="DB54" i="4"/>
  <c r="DB61" i="4"/>
  <c r="CR61" i="4" s="1"/>
  <c r="DB60" i="4"/>
  <c r="CR60" i="4" s="1"/>
  <c r="DB36" i="4"/>
  <c r="CR36" i="4" s="1"/>
  <c r="CX62" i="4"/>
  <c r="CX58" i="4"/>
  <c r="CX75" i="4"/>
  <c r="CX33" i="4"/>
  <c r="CX60" i="4"/>
  <c r="CX61" i="4"/>
  <c r="CX81" i="4"/>
  <c r="CX100" i="4"/>
  <c r="CR100" i="4" s="1"/>
  <c r="CX30" i="4"/>
  <c r="CR30" i="4" s="1"/>
  <c r="CX29" i="4"/>
  <c r="CR29" i="4" s="1"/>
  <c r="CX47" i="4"/>
  <c r="CX34" i="4"/>
  <c r="CX26" i="4"/>
  <c r="CR26" i="4" s="1"/>
  <c r="CX32" i="4"/>
  <c r="CX27" i="4"/>
  <c r="CX44" i="4"/>
  <c r="CR44" i="4" s="1"/>
  <c r="CX63" i="4"/>
  <c r="CR63" i="4" s="1"/>
  <c r="CX20" i="4"/>
  <c r="CT58" i="4"/>
  <c r="CT27" i="4"/>
  <c r="CT56" i="4"/>
  <c r="CR56" i="4" s="1"/>
  <c r="CT44" i="4"/>
  <c r="CT22" i="4"/>
  <c r="CT81" i="4"/>
  <c r="CR81" i="4" s="1"/>
  <c r="CT54" i="4"/>
  <c r="CR54" i="4" s="1"/>
  <c r="CT16" i="4"/>
  <c r="CT20" i="4"/>
  <c r="CR20" i="4" s="1"/>
  <c r="J118" i="4"/>
  <c r="Q118" i="4"/>
  <c r="T118" i="4"/>
  <c r="Y118" i="4"/>
  <c r="AP118" i="4"/>
  <c r="BC118" i="4"/>
  <c r="BN118" i="4"/>
  <c r="CA118" i="4"/>
  <c r="DD123" i="4"/>
  <c r="CR123" i="4" s="1"/>
  <c r="DD122" i="4"/>
  <c r="CR122" i="4" s="1"/>
  <c r="DD121" i="4"/>
  <c r="CR121" i="4" s="1"/>
  <c r="DD120" i="4"/>
  <c r="CR120" i="4" s="1"/>
  <c r="DD58" i="4"/>
  <c r="CR58" i="4" s="1"/>
  <c r="DD62" i="4"/>
  <c r="CR62" i="4" s="1"/>
  <c r="DD115" i="4"/>
  <c r="CR115" i="4" s="1"/>
  <c r="DD117" i="4"/>
  <c r="CR117" i="4" s="1"/>
  <c r="DD64" i="4"/>
  <c r="DD65" i="4"/>
  <c r="DD40" i="4"/>
  <c r="DD57" i="4"/>
  <c r="DD30" i="4"/>
  <c r="DD66" i="4"/>
  <c r="DD29" i="4"/>
  <c r="DD104" i="4"/>
  <c r="CR104" i="4" s="1"/>
  <c r="DD75" i="4"/>
  <c r="DD34" i="4"/>
  <c r="DD33" i="4"/>
  <c r="DD47" i="4"/>
  <c r="DD92" i="4"/>
  <c r="CR92" i="4" s="1"/>
  <c r="DD63" i="4"/>
  <c r="DD20" i="4"/>
  <c r="DD38" i="4"/>
  <c r="DD54" i="4"/>
  <c r="DD36" i="4"/>
  <c r="DD61" i="4"/>
  <c r="DD60" i="4"/>
  <c r="DD37" i="4"/>
  <c r="CR37" i="4" s="1"/>
  <c r="DD22" i="4"/>
  <c r="CR22" i="4" s="1"/>
  <c r="DD68" i="4"/>
  <c r="CR68" i="4" s="1"/>
  <c r="DD59" i="4"/>
  <c r="CR59" i="4" s="1"/>
  <c r="CZ63" i="4"/>
  <c r="CZ20" i="4"/>
  <c r="CZ59" i="4"/>
  <c r="CZ37" i="4"/>
  <c r="CZ45" i="4"/>
  <c r="CZ100" i="4"/>
  <c r="CZ29" i="4"/>
  <c r="CZ30" i="4"/>
  <c r="CZ32" i="4"/>
  <c r="CZ26" i="4"/>
  <c r="CZ57" i="4"/>
  <c r="CR57" i="4" s="1"/>
  <c r="CZ40" i="4"/>
  <c r="CZ75" i="4"/>
  <c r="CR75" i="4" s="1"/>
  <c r="CZ33" i="4"/>
  <c r="CR33" i="4" s="1"/>
  <c r="CZ27" i="4"/>
  <c r="CZ44" i="4"/>
  <c r="CZ34" i="4"/>
  <c r="CR34" i="4" s="1"/>
  <c r="CZ47" i="4"/>
  <c r="CR47" i="4" s="1"/>
  <c r="CV40" i="4"/>
  <c r="CV66" i="4"/>
  <c r="CV87" i="4"/>
  <c r="CR87" i="4" s="1"/>
  <c r="CV45" i="4"/>
  <c r="CV27" i="4"/>
  <c r="CV32" i="4"/>
  <c r="CV38" i="4"/>
  <c r="CV16" i="4"/>
  <c r="CV11" i="4"/>
  <c r="CR11" i="4" s="1"/>
  <c r="CR12" i="4"/>
  <c r="CR13" i="4"/>
  <c r="CR18" i="4"/>
  <c r="CR15" i="4"/>
  <c r="CR17" i="4"/>
  <c r="CR19" i="4"/>
  <c r="CR21" i="4"/>
  <c r="CR10" i="4"/>
  <c r="CR23" i="4"/>
  <c r="CR24" i="4"/>
  <c r="CR25" i="4"/>
  <c r="CR14" i="4"/>
  <c r="CR28" i="4"/>
  <c r="CR31" i="4"/>
  <c r="CR35" i="4"/>
  <c r="CR39" i="4"/>
  <c r="CR41" i="4"/>
  <c r="CR42" i="4"/>
  <c r="CR43" i="4"/>
  <c r="CR46" i="4"/>
  <c r="CR48" i="4"/>
  <c r="CR49" i="4"/>
  <c r="CR51" i="4"/>
  <c r="CR52" i="4"/>
  <c r="CR53" i="4"/>
  <c r="CR55" i="4"/>
  <c r="CR50" i="4"/>
  <c r="CR67" i="4"/>
  <c r="CR69" i="4"/>
  <c r="CR70" i="4"/>
  <c r="CR72" i="4"/>
  <c r="CR73" i="4"/>
  <c r="CR74" i="4"/>
  <c r="CR76" i="4"/>
  <c r="CR77" i="4"/>
  <c r="CR78" i="4"/>
  <c r="CR79" i="4"/>
  <c r="CR80" i="4"/>
  <c r="CR71" i="4"/>
  <c r="CR82" i="4"/>
  <c r="CR83" i="4"/>
  <c r="CR84" i="4"/>
  <c r="CR85" i="4"/>
  <c r="CR86" i="4"/>
  <c r="CR88" i="4"/>
  <c r="CR89" i="4"/>
  <c r="CR90" i="4"/>
  <c r="CR91" i="4"/>
  <c r="CR93" i="4"/>
  <c r="CR94" i="4"/>
  <c r="CR95" i="4"/>
  <c r="CR96" i="4"/>
  <c r="CR97" i="4"/>
  <c r="CR98" i="4"/>
  <c r="CR99" i="4"/>
  <c r="CR101" i="4"/>
  <c r="CR102" i="4"/>
  <c r="CR103" i="4"/>
  <c r="CR105" i="4"/>
  <c r="CR106" i="4"/>
  <c r="CR107" i="4"/>
  <c r="CR108" i="4"/>
  <c r="CR109" i="4"/>
  <c r="CR110" i="4"/>
  <c r="CR111" i="4"/>
  <c r="CR112" i="4"/>
  <c r="CR113" i="4"/>
  <c r="CR114" i="4"/>
  <c r="CR119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9" i="4"/>
  <c r="CA348" i="4"/>
  <c r="CA312" i="4"/>
  <c r="CA192" i="4"/>
  <c r="CA59" i="4"/>
  <c r="CA13" i="4"/>
  <c r="CI114" i="4"/>
  <c r="CA114" i="4" s="1"/>
  <c r="CI57" i="4"/>
  <c r="CA57" i="4" s="1"/>
  <c r="CI82" i="4"/>
  <c r="CA82" i="4" s="1"/>
  <c r="CI25" i="4"/>
  <c r="CI49" i="4"/>
  <c r="CA49" i="4" s="1"/>
  <c r="CI29" i="4"/>
  <c r="CA29" i="4" s="1"/>
  <c r="CI46" i="4"/>
  <c r="CI28" i="4"/>
  <c r="CI18" i="4"/>
  <c r="CQ48" i="4"/>
  <c r="CQ46" i="4"/>
  <c r="CQ56" i="4"/>
  <c r="CA56" i="4" s="1"/>
  <c r="CQ103" i="4"/>
  <c r="CA103" i="4" s="1"/>
  <c r="CQ69" i="4"/>
  <c r="CQ70" i="4"/>
  <c r="CQ82" i="4"/>
  <c r="CQ68" i="4"/>
  <c r="CQ60" i="4"/>
  <c r="CA60" i="4" s="1"/>
  <c r="CQ27" i="4"/>
  <c r="CQ61" i="4"/>
  <c r="CA61" i="4" s="1"/>
  <c r="CQ54" i="4"/>
  <c r="CA54" i="4" s="1"/>
  <c r="CQ31" i="4"/>
  <c r="CQ52" i="4"/>
  <c r="CQ53" i="4"/>
  <c r="CQ39" i="4"/>
  <c r="CQ19" i="4"/>
  <c r="CQ12" i="4"/>
  <c r="CQ24" i="4"/>
  <c r="CQ51" i="4"/>
  <c r="CA51" i="4" s="1"/>
  <c r="CK83" i="4"/>
  <c r="CA83" i="4" s="1"/>
  <c r="CK37" i="4"/>
  <c r="CK62" i="4"/>
  <c r="CA62" i="4" s="1"/>
  <c r="CK58" i="4"/>
  <c r="CA58" i="4" s="1"/>
  <c r="CK88" i="4"/>
  <c r="CA88" i="4" s="1"/>
  <c r="CK93" i="4"/>
  <c r="CA93" i="4" s="1"/>
  <c r="CK80" i="4"/>
  <c r="CA80" i="4" s="1"/>
  <c r="CK90" i="4"/>
  <c r="CA90" i="4" s="1"/>
  <c r="CK39" i="4"/>
  <c r="CK48" i="4"/>
  <c r="CK70" i="4"/>
  <c r="CA70" i="4" s="1"/>
  <c r="CK69" i="4"/>
  <c r="CA69" i="4" s="1"/>
  <c r="CK52" i="4"/>
  <c r="CA52" i="4" s="1"/>
  <c r="CK53" i="4"/>
  <c r="CA53" i="4" s="1"/>
  <c r="CK31" i="4"/>
  <c r="CK20" i="4"/>
  <c r="CE21" i="4"/>
  <c r="CE16" i="4"/>
  <c r="CE18" i="4"/>
  <c r="CE13" i="4"/>
  <c r="CE15" i="4"/>
  <c r="CE11" i="4"/>
  <c r="CE24" i="4"/>
  <c r="CE23" i="4"/>
  <c r="CE9" i="4"/>
  <c r="CO47" i="4"/>
  <c r="CO34" i="4"/>
  <c r="CO66" i="4"/>
  <c r="CA66" i="4" s="1"/>
  <c r="CO29" i="4"/>
  <c r="CO68" i="4"/>
  <c r="CA68" i="4" s="1"/>
  <c r="CO82" i="4"/>
  <c r="CO33" i="4"/>
  <c r="CA33" i="4" s="1"/>
  <c r="CO32" i="4"/>
  <c r="CA32" i="4" s="1"/>
  <c r="CO27" i="4"/>
  <c r="CO44" i="4"/>
  <c r="CO46" i="4"/>
  <c r="CO49" i="4"/>
  <c r="CO76" i="4"/>
  <c r="CA76" i="4" s="1"/>
  <c r="CO25" i="4"/>
  <c r="CO16" i="4"/>
  <c r="CO37" i="4"/>
  <c r="CA37" i="4" s="1"/>
  <c r="CO17" i="4"/>
  <c r="CA17" i="4" s="1"/>
  <c r="CO28" i="4"/>
  <c r="CC80" i="4"/>
  <c r="CC77" i="4"/>
  <c r="CA77" i="4" s="1"/>
  <c r="CC20" i="4"/>
  <c r="CC31" i="4"/>
  <c r="CC24" i="4"/>
  <c r="CC23" i="4"/>
  <c r="CC12" i="4"/>
  <c r="CC15" i="4"/>
  <c r="CC10" i="4"/>
  <c r="CA10" i="4" s="1"/>
  <c r="CM27" i="4"/>
  <c r="CM44" i="4"/>
  <c r="CM47" i="4"/>
  <c r="CM34" i="4"/>
  <c r="CM67" i="4"/>
  <c r="CA67" i="4" s="1"/>
  <c r="CM43" i="4"/>
  <c r="CA43" i="4" s="1"/>
  <c r="CM39" i="4"/>
  <c r="CM48" i="4"/>
  <c r="CM31" i="4"/>
  <c r="CM20" i="4"/>
  <c r="CM19" i="4"/>
  <c r="CM24" i="4"/>
  <c r="CM23" i="4"/>
  <c r="CM15" i="4"/>
  <c r="CM12" i="4"/>
  <c r="CM9" i="4"/>
  <c r="CG34" i="4"/>
  <c r="CG46" i="4"/>
  <c r="CG25" i="4"/>
  <c r="CG16" i="4"/>
  <c r="CG28" i="4"/>
  <c r="CG21" i="4"/>
  <c r="CG11" i="4"/>
  <c r="CG18" i="4"/>
  <c r="CG9" i="4"/>
  <c r="CA14" i="4"/>
  <c r="CA26" i="4"/>
  <c r="CA22" i="4"/>
  <c r="CA30" i="4"/>
  <c r="CA35" i="4"/>
  <c r="CA41" i="4"/>
  <c r="CA42" i="4"/>
  <c r="CA36" i="4"/>
  <c r="CA40" i="4"/>
  <c r="CA55" i="4"/>
  <c r="CA50" i="4"/>
  <c r="CA45" i="4"/>
  <c r="CA72" i="4"/>
  <c r="CA38" i="4"/>
  <c r="CA73" i="4"/>
  <c r="CA64" i="4"/>
  <c r="CA65" i="4"/>
  <c r="CA74" i="4"/>
  <c r="CA78" i="4"/>
  <c r="CA79" i="4"/>
  <c r="CA71" i="4"/>
  <c r="CA84" i="4"/>
  <c r="CA85" i="4"/>
  <c r="CA86" i="4"/>
  <c r="CA89" i="4"/>
  <c r="CA91" i="4"/>
  <c r="CA94" i="4"/>
  <c r="CA95" i="4"/>
  <c r="CA96" i="4"/>
  <c r="CA97" i="4"/>
  <c r="CA98" i="4"/>
  <c r="CA99" i="4"/>
  <c r="CA101" i="4"/>
  <c r="CA102" i="4"/>
  <c r="CA105" i="4"/>
  <c r="CA106" i="4"/>
  <c r="CA107" i="4"/>
  <c r="CA108" i="4"/>
  <c r="CA109" i="4"/>
  <c r="CA75" i="4"/>
  <c r="CA110" i="4"/>
  <c r="CA111" i="4"/>
  <c r="CA112" i="4"/>
  <c r="CA113" i="4"/>
  <c r="CA119" i="4"/>
  <c r="CA81" i="4"/>
  <c r="CA63" i="4"/>
  <c r="CA124" i="4"/>
  <c r="CA115" i="4"/>
  <c r="CA125" i="4"/>
  <c r="CA126" i="4"/>
  <c r="CA116" i="4"/>
  <c r="CA127" i="4"/>
  <c r="CA128" i="4"/>
  <c r="CA104" i="4"/>
  <c r="CA117" i="4"/>
  <c r="CA120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00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21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5" i="4"/>
  <c r="CA186" i="4"/>
  <c r="CA187" i="4"/>
  <c r="CA188" i="4"/>
  <c r="CA190" i="4"/>
  <c r="CA191" i="4"/>
  <c r="CA193" i="4"/>
  <c r="CA122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4" i="4"/>
  <c r="CA215" i="4"/>
  <c r="CA216" i="4"/>
  <c r="CA217" i="4"/>
  <c r="CA218" i="4"/>
  <c r="CA220" i="4"/>
  <c r="CA221" i="4"/>
  <c r="CA222" i="4"/>
  <c r="CA223" i="4"/>
  <c r="CA225" i="4"/>
  <c r="CA87" i="4"/>
  <c r="CA313" i="4"/>
  <c r="CA123" i="4"/>
  <c r="CA349" i="4"/>
  <c r="CA92" i="4"/>
  <c r="BB13" i="4"/>
  <c r="AP13" i="4" s="1"/>
  <c r="BB23" i="4"/>
  <c r="BB19" i="4"/>
  <c r="BB24" i="4"/>
  <c r="AZ24" i="4"/>
  <c r="AZ19" i="4"/>
  <c r="AZ12" i="4"/>
  <c r="AZ9" i="4"/>
  <c r="AP14" i="4"/>
  <c r="AP10" i="4"/>
  <c r="AP15" i="4"/>
  <c r="AP26" i="4"/>
  <c r="AP22" i="4"/>
  <c r="AP25" i="4"/>
  <c r="AP16" i="4"/>
  <c r="AP20" i="4"/>
  <c r="AP30" i="4"/>
  <c r="AP35" i="4"/>
  <c r="AP29" i="4"/>
  <c r="AP33" i="4"/>
  <c r="AP41" i="4"/>
  <c r="AP42" i="4"/>
  <c r="AP27" i="4"/>
  <c r="AP36" i="4"/>
  <c r="AP28" i="4"/>
  <c r="AP43" i="4"/>
  <c r="AP40" i="4"/>
  <c r="AP32" i="4"/>
  <c r="AP55" i="4"/>
  <c r="AP50" i="4"/>
  <c r="AP45" i="4"/>
  <c r="AP31" i="4"/>
  <c r="AP39" i="4"/>
  <c r="AP49" i="4"/>
  <c r="AP34" i="4"/>
  <c r="AP58" i="4"/>
  <c r="AP56" i="4"/>
  <c r="AP72" i="4"/>
  <c r="AP38" i="4"/>
  <c r="AP73" i="4"/>
  <c r="AP37" i="4"/>
  <c r="AP64" i="4"/>
  <c r="AP65" i="4"/>
  <c r="AP48" i="4"/>
  <c r="AP74" i="4"/>
  <c r="AP51" i="4"/>
  <c r="AP62" i="4"/>
  <c r="AP57" i="4"/>
  <c r="AP44" i="4"/>
  <c r="AP46" i="4"/>
  <c r="AP52" i="4"/>
  <c r="AP53" i="4"/>
  <c r="AP78" i="4"/>
  <c r="AP79" i="4"/>
  <c r="AP71" i="4"/>
  <c r="AP59" i="4"/>
  <c r="AP84" i="4"/>
  <c r="AP85" i="4"/>
  <c r="AP54" i="4"/>
  <c r="AP67" i="4"/>
  <c r="AP86" i="4"/>
  <c r="AP89" i="4"/>
  <c r="AP91" i="4"/>
  <c r="AP47" i="4"/>
  <c r="AP83" i="4"/>
  <c r="AP77" i="4"/>
  <c r="AP94" i="4"/>
  <c r="AP95" i="4"/>
  <c r="AP96" i="4"/>
  <c r="AP97" i="4"/>
  <c r="AP98" i="4"/>
  <c r="AP99" i="4"/>
  <c r="AP69" i="4"/>
  <c r="AP70" i="4"/>
  <c r="AP101" i="4"/>
  <c r="AP102" i="4"/>
  <c r="AP60" i="4"/>
  <c r="AP61" i="4"/>
  <c r="AP80" i="4"/>
  <c r="AP82" i="4"/>
  <c r="AP105" i="4"/>
  <c r="AP106" i="4"/>
  <c r="AP107" i="4"/>
  <c r="AP108" i="4"/>
  <c r="AP109" i="4"/>
  <c r="AP75" i="4"/>
  <c r="AP66" i="4"/>
  <c r="AP110" i="4"/>
  <c r="AP111" i="4"/>
  <c r="AP112" i="4"/>
  <c r="AP113" i="4"/>
  <c r="AP119" i="4"/>
  <c r="AP88" i="4"/>
  <c r="AP81" i="4"/>
  <c r="AP63" i="4"/>
  <c r="AP124" i="4"/>
  <c r="AP115" i="4"/>
  <c r="AP125" i="4"/>
  <c r="AP126" i="4"/>
  <c r="AP116" i="4"/>
  <c r="AP127" i="4"/>
  <c r="AP128" i="4"/>
  <c r="AP104" i="4"/>
  <c r="AP117" i="4"/>
  <c r="AP120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00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21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68" i="4"/>
  <c r="AP122" i="4"/>
  <c r="AP90" i="4"/>
  <c r="AP87" i="4"/>
  <c r="AP93" i="4"/>
  <c r="AP103" i="4"/>
  <c r="AP114" i="4"/>
  <c r="AP123" i="4"/>
  <c r="AP92" i="4"/>
  <c r="AP76" i="4"/>
  <c r="AP17" i="4"/>
  <c r="AP21" i="4"/>
  <c r="AP11" i="4"/>
  <c r="AX18" i="4"/>
  <c r="AP18" i="4" s="1"/>
  <c r="BN257" i="4"/>
  <c r="BN154" i="4"/>
  <c r="BZ110" i="4"/>
  <c r="BN110" i="4" s="1"/>
  <c r="BZ97" i="4"/>
  <c r="BZ113" i="4"/>
  <c r="BN113" i="4" s="1"/>
  <c r="BZ96" i="4"/>
  <c r="BZ106" i="4"/>
  <c r="BN106" i="4" s="1"/>
  <c r="BZ109" i="4"/>
  <c r="BN109" i="4" s="1"/>
  <c r="BZ108" i="4"/>
  <c r="BN108" i="4" s="1"/>
  <c r="BZ107" i="4"/>
  <c r="BN107" i="4" s="1"/>
  <c r="BZ89" i="4"/>
  <c r="BZ65" i="4"/>
  <c r="BZ73" i="4"/>
  <c r="BZ64" i="4"/>
  <c r="BZ94" i="4"/>
  <c r="BN94" i="4" s="1"/>
  <c r="BZ79" i="4"/>
  <c r="BZ91" i="4"/>
  <c r="BN91" i="4" s="1"/>
  <c r="BZ78" i="4"/>
  <c r="BZ35" i="4"/>
  <c r="BZ41" i="4"/>
  <c r="BZ36" i="4"/>
  <c r="BZ14" i="4"/>
  <c r="BZ50" i="4"/>
  <c r="BZ26" i="4"/>
  <c r="BZ30" i="4"/>
  <c r="BZ71" i="4"/>
  <c r="BN71" i="4" s="1"/>
  <c r="BV97" i="4"/>
  <c r="BV96" i="4"/>
  <c r="BV102" i="4"/>
  <c r="BN102" i="4" s="1"/>
  <c r="BV101" i="4"/>
  <c r="BN101" i="4" s="1"/>
  <c r="BV79" i="4"/>
  <c r="BV78" i="4"/>
  <c r="BV84" i="4"/>
  <c r="BN84" i="4" s="1"/>
  <c r="BV85" i="4"/>
  <c r="BN85" i="4" s="1"/>
  <c r="BV50" i="4"/>
  <c r="BV42" i="4"/>
  <c r="BV65" i="4"/>
  <c r="BV64" i="4"/>
  <c r="BV41" i="4"/>
  <c r="BV35" i="4"/>
  <c r="BV14" i="4"/>
  <c r="BV36" i="4"/>
  <c r="BV26" i="4"/>
  <c r="BV30" i="4"/>
  <c r="BX94" i="4"/>
  <c r="BX91" i="4"/>
  <c r="BX111" i="4"/>
  <c r="BN111" i="4" s="1"/>
  <c r="BX112" i="4"/>
  <c r="BN112" i="4" s="1"/>
  <c r="BX79" i="4"/>
  <c r="BX78" i="4"/>
  <c r="BX71" i="4"/>
  <c r="BX55" i="4"/>
  <c r="BX73" i="4"/>
  <c r="BX98" i="4"/>
  <c r="BN98" i="4" s="1"/>
  <c r="BX65" i="4"/>
  <c r="BX64" i="4"/>
  <c r="BX35" i="4"/>
  <c r="BX41" i="4"/>
  <c r="BX50" i="4"/>
  <c r="BX42" i="4"/>
  <c r="BX26" i="4"/>
  <c r="BX30" i="4"/>
  <c r="BT50" i="4"/>
  <c r="BT35" i="4"/>
  <c r="BT74" i="4"/>
  <c r="BN74" i="4" s="1"/>
  <c r="BT86" i="4"/>
  <c r="BN86" i="4" s="1"/>
  <c r="BT73" i="4"/>
  <c r="BT55" i="4"/>
  <c r="BT42" i="4"/>
  <c r="BT26" i="4"/>
  <c r="BT14" i="4"/>
  <c r="BP124" i="4"/>
  <c r="BN124" i="4" s="1"/>
  <c r="BP71" i="4"/>
  <c r="BP36" i="4"/>
  <c r="BP41" i="4"/>
  <c r="BP89" i="4"/>
  <c r="BN89" i="4" s="1"/>
  <c r="BP50" i="4"/>
  <c r="BP42" i="4"/>
  <c r="BP30" i="4"/>
  <c r="BP14" i="4"/>
  <c r="BC348" i="4"/>
  <c r="BC312" i="4"/>
  <c r="BR64" i="4"/>
  <c r="BR50" i="4"/>
  <c r="BR71" i="4"/>
  <c r="BR30" i="4"/>
  <c r="BR55" i="4"/>
  <c r="BR35" i="4"/>
  <c r="BR42" i="4"/>
  <c r="BR26" i="4"/>
  <c r="BR14" i="4"/>
  <c r="BN21" i="4"/>
  <c r="BN12" i="4"/>
  <c r="BN11" i="4"/>
  <c r="BN18" i="4"/>
  <c r="BN25" i="4"/>
  <c r="BN10" i="4"/>
  <c r="BN22" i="4"/>
  <c r="BN19" i="4"/>
  <c r="BN15" i="4"/>
  <c r="BN28" i="4"/>
  <c r="BN23" i="4"/>
  <c r="BN43" i="4"/>
  <c r="BN17" i="4"/>
  <c r="BN45" i="4"/>
  <c r="BN31" i="4"/>
  <c r="BN39" i="4"/>
  <c r="BN29" i="4"/>
  <c r="BN13" i="4"/>
  <c r="BN27" i="4"/>
  <c r="BN24" i="4"/>
  <c r="BN49" i="4"/>
  <c r="BN20" i="4"/>
  <c r="BN72" i="4"/>
  <c r="BN16" i="4"/>
  <c r="BN48" i="4"/>
  <c r="BN51" i="4"/>
  <c r="BN46" i="4"/>
  <c r="BN52" i="4"/>
  <c r="BN53" i="4"/>
  <c r="BN40" i="4"/>
  <c r="BN59" i="4"/>
  <c r="BN67" i="4"/>
  <c r="BN58" i="4"/>
  <c r="BN47" i="4"/>
  <c r="BN33" i="4"/>
  <c r="BN32" i="4"/>
  <c r="BN83" i="4"/>
  <c r="BN77" i="4"/>
  <c r="BN57" i="4"/>
  <c r="BN38" i="4"/>
  <c r="BN56" i="4"/>
  <c r="BN62" i="4"/>
  <c r="BN69" i="4"/>
  <c r="BN70" i="4"/>
  <c r="BN80" i="4"/>
  <c r="BN82" i="4"/>
  <c r="BN105" i="4"/>
  <c r="BN88" i="4"/>
  <c r="BN81" i="4"/>
  <c r="BN63" i="4"/>
  <c r="BN115" i="4"/>
  <c r="BN125" i="4"/>
  <c r="BN126" i="4"/>
  <c r="BN116" i="4"/>
  <c r="BN127" i="4"/>
  <c r="BN128" i="4"/>
  <c r="BN104" i="4"/>
  <c r="BN117" i="4"/>
  <c r="BN120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00" i="4"/>
  <c r="BN148" i="4"/>
  <c r="BN149" i="4"/>
  <c r="BN150" i="4"/>
  <c r="BN151" i="4"/>
  <c r="BN152" i="4"/>
  <c r="BN153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21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44" i="4"/>
  <c r="BN68" i="4"/>
  <c r="BN122" i="4"/>
  <c r="BN95" i="4"/>
  <c r="BN90" i="4"/>
  <c r="BN233" i="4"/>
  <c r="BN234" i="4"/>
  <c r="BN258" i="4"/>
  <c r="BN87" i="4"/>
  <c r="BN119" i="4"/>
  <c r="BN93" i="4"/>
  <c r="BN103" i="4"/>
  <c r="BN34" i="4"/>
  <c r="BN75" i="4"/>
  <c r="BN37" i="4"/>
  <c r="BN54" i="4"/>
  <c r="BN99" i="4"/>
  <c r="BN60" i="4"/>
  <c r="BN114" i="4"/>
  <c r="BN123" i="4"/>
  <c r="BN61" i="4"/>
  <c r="BN66" i="4"/>
  <c r="BN92" i="4"/>
  <c r="BN76" i="4"/>
  <c r="BN9" i="4"/>
  <c r="BK62" i="4"/>
  <c r="BK58" i="4"/>
  <c r="BK44" i="4"/>
  <c r="BK27" i="4"/>
  <c r="BK29" i="4"/>
  <c r="BK56" i="4"/>
  <c r="BK57" i="4"/>
  <c r="BC57" i="4" s="1"/>
  <c r="BK40" i="4"/>
  <c r="BK32" i="4"/>
  <c r="BK33" i="4"/>
  <c r="BK16" i="4"/>
  <c r="BK17" i="4"/>
  <c r="BK37" i="4"/>
  <c r="BC37" i="4" s="1"/>
  <c r="BK20" i="4"/>
  <c r="BK11" i="4"/>
  <c r="BC11" i="4" s="1"/>
  <c r="BK15" i="4"/>
  <c r="BK13" i="4"/>
  <c r="BK10" i="4"/>
  <c r="BC10" i="4" s="1"/>
  <c r="BM66" i="4"/>
  <c r="BC66" i="4" s="1"/>
  <c r="BM75" i="4"/>
  <c r="BC75" i="4" s="1"/>
  <c r="BM60" i="4"/>
  <c r="BC60" i="4" s="1"/>
  <c r="BM61" i="4"/>
  <c r="BC61" i="4" s="1"/>
  <c r="BM99" i="4"/>
  <c r="BC99" i="4" s="1"/>
  <c r="BM34" i="4"/>
  <c r="BM58" i="4"/>
  <c r="BM62" i="4"/>
  <c r="BM27" i="4"/>
  <c r="BM44" i="4"/>
  <c r="BM38" i="4"/>
  <c r="BC38" i="4" s="1"/>
  <c r="BM29" i="4"/>
  <c r="BM33" i="4"/>
  <c r="BM32" i="4"/>
  <c r="BM16" i="4"/>
  <c r="BM17" i="4"/>
  <c r="BI27" i="4"/>
  <c r="BI29" i="4"/>
  <c r="BI22" i="4"/>
  <c r="BI34" i="4"/>
  <c r="BI40" i="4"/>
  <c r="BI33" i="4"/>
  <c r="BI16" i="4"/>
  <c r="BI13" i="4"/>
  <c r="BI17" i="4"/>
  <c r="BE119" i="4"/>
  <c r="BC119" i="4" s="1"/>
  <c r="BE56" i="4"/>
  <c r="BE95" i="4"/>
  <c r="BC95" i="4" s="1"/>
  <c r="BE58" i="4"/>
  <c r="BE34" i="4"/>
  <c r="BE54" i="4"/>
  <c r="BC54" i="4" s="1"/>
  <c r="BE22" i="4"/>
  <c r="BE20" i="4"/>
  <c r="BE15" i="4"/>
  <c r="BG20" i="4"/>
  <c r="BG38" i="4"/>
  <c r="BG34" i="4"/>
  <c r="BG32" i="4"/>
  <c r="BG22" i="4"/>
  <c r="BG17" i="4"/>
  <c r="BG16" i="4"/>
  <c r="BG13" i="4"/>
  <c r="BG15" i="4"/>
  <c r="AV9" i="4"/>
  <c r="AR23" i="4"/>
  <c r="AR12" i="4"/>
  <c r="AT9" i="4"/>
  <c r="Y61" i="4"/>
  <c r="Y60" i="4"/>
  <c r="Y54" i="4"/>
  <c r="Y268" i="4"/>
  <c r="Y100" i="4"/>
  <c r="AK88" i="4"/>
  <c r="Y88" i="4" s="1"/>
  <c r="AK82" i="4"/>
  <c r="AK45" i="4"/>
  <c r="AK27" i="4"/>
  <c r="AK39" i="4"/>
  <c r="AK48" i="4"/>
  <c r="AK32" i="4"/>
  <c r="Y32" i="4" s="1"/>
  <c r="AK33" i="4"/>
  <c r="Y33" i="4" s="1"/>
  <c r="AK57" i="4"/>
  <c r="Y57" i="4" s="1"/>
  <c r="AK40" i="4"/>
  <c r="Y40" i="4" s="1"/>
  <c r="AK21" i="4"/>
  <c r="AK72" i="4"/>
  <c r="Y72" i="4" s="1"/>
  <c r="AK46" i="4"/>
  <c r="Y46" i="4" s="1"/>
  <c r="AK49" i="4"/>
  <c r="AK17" i="4"/>
  <c r="AK16" i="4"/>
  <c r="Y16" i="4" s="1"/>
  <c r="AK9" i="4"/>
  <c r="AK28" i="4"/>
  <c r="AO38" i="4"/>
  <c r="AO29" i="4"/>
  <c r="Y29" i="4" s="1"/>
  <c r="AO49" i="4"/>
  <c r="AO27" i="4"/>
  <c r="Y27" i="4" s="1"/>
  <c r="AO67" i="4"/>
  <c r="Y67" i="4" s="1"/>
  <c r="AO46" i="4"/>
  <c r="AO45" i="4"/>
  <c r="AO28" i="4"/>
  <c r="AO18" i="4"/>
  <c r="AM82" i="4"/>
  <c r="Y82" i="4" s="1"/>
  <c r="AM46" i="4"/>
  <c r="AM70" i="4"/>
  <c r="AM69" i="4"/>
  <c r="AM62" i="4"/>
  <c r="Y62" i="4" s="1"/>
  <c r="AM57" i="4"/>
  <c r="AM58" i="4"/>
  <c r="AM83" i="4"/>
  <c r="Y83" i="4" s="1"/>
  <c r="AM32" i="4"/>
  <c r="AM59" i="4"/>
  <c r="Y59" i="4" s="1"/>
  <c r="AM56" i="4"/>
  <c r="Y56" i="4" s="1"/>
  <c r="AM29" i="4"/>
  <c r="AM39" i="4"/>
  <c r="AM52" i="4"/>
  <c r="AM43" i="4"/>
  <c r="Y43" i="4" s="1"/>
  <c r="AM53" i="4"/>
  <c r="AM13" i="4"/>
  <c r="AM25" i="4"/>
  <c r="AM24" i="4"/>
  <c r="AM17" i="4"/>
  <c r="AM10" i="4"/>
  <c r="AM21" i="4"/>
  <c r="AM51" i="4"/>
  <c r="Y51" i="4" s="1"/>
  <c r="AM19" i="4"/>
  <c r="AA83" i="4"/>
  <c r="AA22" i="4"/>
  <c r="AA77" i="4"/>
  <c r="Y77" i="4" s="1"/>
  <c r="AA23" i="4"/>
  <c r="AA15" i="4"/>
  <c r="AA24" i="4"/>
  <c r="AA31" i="4"/>
  <c r="AA12" i="4"/>
  <c r="AA10" i="4"/>
  <c r="AC16" i="4"/>
  <c r="AC12" i="4"/>
  <c r="AC23" i="4"/>
  <c r="AC25" i="4"/>
  <c r="AC13" i="4"/>
  <c r="AC24" i="4"/>
  <c r="AC15" i="4"/>
  <c r="AC11" i="4"/>
  <c r="AC9" i="4"/>
  <c r="AI20" i="4"/>
  <c r="AI58" i="4"/>
  <c r="AI18" i="4"/>
  <c r="AI23" i="4"/>
  <c r="AI39" i="4"/>
  <c r="AI48" i="4"/>
  <c r="AI31" i="4"/>
  <c r="AI21" i="4"/>
  <c r="AI22" i="4"/>
  <c r="AI25" i="4"/>
  <c r="AI13" i="4"/>
  <c r="AI24" i="4"/>
  <c r="AI11" i="4"/>
  <c r="AI15" i="4"/>
  <c r="AI10" i="4"/>
  <c r="AI19" i="4"/>
  <c r="AI12" i="4"/>
  <c r="AI9" i="4"/>
  <c r="AG63" i="4"/>
  <c r="Y63" i="4" s="1"/>
  <c r="AG81" i="4"/>
  <c r="Y81" i="4" s="1"/>
  <c r="AG80" i="4"/>
  <c r="Y80" i="4" s="1"/>
  <c r="AG105" i="4"/>
  <c r="Y105" i="4" s="1"/>
  <c r="AG69" i="4"/>
  <c r="Y69" i="4" s="1"/>
  <c r="AG70" i="4"/>
  <c r="Y70" i="4" s="1"/>
  <c r="AG77" i="4"/>
  <c r="AG25" i="4"/>
  <c r="AG13" i="4"/>
  <c r="AG24" i="4"/>
  <c r="AG39" i="4"/>
  <c r="AG48" i="4"/>
  <c r="AG53" i="4"/>
  <c r="Y53" i="4" s="1"/>
  <c r="AG52" i="4"/>
  <c r="Y52" i="4" s="1"/>
  <c r="AG31" i="4"/>
  <c r="AG20" i="4"/>
  <c r="AG19" i="4"/>
  <c r="AG10" i="4"/>
  <c r="AE49" i="4"/>
  <c r="AE22" i="4"/>
  <c r="AE45" i="4"/>
  <c r="AE28" i="4"/>
  <c r="AE17" i="4"/>
  <c r="AE21" i="4"/>
  <c r="AE18" i="4"/>
  <c r="AE11" i="4"/>
  <c r="AE9" i="4"/>
  <c r="Y125" i="4"/>
  <c r="Y126" i="4"/>
  <c r="Y116" i="4"/>
  <c r="Y127" i="4"/>
  <c r="Y84" i="4"/>
  <c r="Y128" i="4"/>
  <c r="Y89" i="4"/>
  <c r="Y104" i="4"/>
  <c r="Y117" i="4"/>
  <c r="Y86" i="4"/>
  <c r="Y120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30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21" i="4"/>
  <c r="Y167" i="4"/>
  <c r="Y168" i="4"/>
  <c r="Y169" i="4"/>
  <c r="Y170" i="4"/>
  <c r="Y11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64" i="4"/>
  <c r="Y96" i="4"/>
  <c r="Y71" i="4"/>
  <c r="Y44" i="4"/>
  <c r="Y68" i="4"/>
  <c r="Y50" i="4"/>
  <c r="Y122" i="4"/>
  <c r="Y95" i="4"/>
  <c r="Y106" i="4"/>
  <c r="Y107" i="4"/>
  <c r="Y35" i="4"/>
  <c r="Y26" i="4"/>
  <c r="Y90" i="4"/>
  <c r="Y38" i="4"/>
  <c r="Y101" i="4"/>
  <c r="Y78" i="4"/>
  <c r="Y98" i="4"/>
  <c r="Y91" i="4"/>
  <c r="Y79" i="4"/>
  <c r="Y124" i="4"/>
  <c r="Y36" i="4"/>
  <c r="Y47" i="4"/>
  <c r="Y111" i="4"/>
  <c r="Y73" i="4"/>
  <c r="Y14" i="4"/>
  <c r="Y87" i="4"/>
  <c r="Y119" i="4"/>
  <c r="Y93" i="4"/>
  <c r="Y103" i="4"/>
  <c r="Y102" i="4"/>
  <c r="Y41" i="4"/>
  <c r="Y269" i="4"/>
  <c r="Y34" i="4"/>
  <c r="Y270" i="4"/>
  <c r="Y271" i="4"/>
  <c r="Y272" i="4"/>
  <c r="Y273" i="4"/>
  <c r="Y274" i="4"/>
  <c r="Y108" i="4"/>
  <c r="Y275" i="4"/>
  <c r="Y276" i="4"/>
  <c r="Y277" i="4"/>
  <c r="Y278" i="4"/>
  <c r="Y75" i="4"/>
  <c r="Y279" i="4"/>
  <c r="Y280" i="4"/>
  <c r="Y281" i="4"/>
  <c r="Y282" i="4"/>
  <c r="Y42" i="4"/>
  <c r="Y37" i="4"/>
  <c r="Y112" i="4"/>
  <c r="Y99" i="4"/>
  <c r="Y94" i="4"/>
  <c r="Y74" i="4"/>
  <c r="Y114" i="4"/>
  <c r="Y123" i="4"/>
  <c r="Y113" i="4"/>
  <c r="Y97" i="4"/>
  <c r="Y109" i="4"/>
  <c r="Y65" i="4"/>
  <c r="Y66" i="4"/>
  <c r="Y85" i="4"/>
  <c r="Y92" i="4"/>
  <c r="Y76" i="4"/>
  <c r="Y55" i="4"/>
  <c r="Y115" i="4"/>
  <c r="X83" i="4"/>
  <c r="T83" i="4" s="1"/>
  <c r="X47" i="4"/>
  <c r="X59" i="4"/>
  <c r="T59" i="4" s="1"/>
  <c r="X49" i="4"/>
  <c r="T49" i="4" s="1"/>
  <c r="X27" i="4"/>
  <c r="T27" i="4" s="1"/>
  <c r="X72" i="4"/>
  <c r="T72" i="4" s="1"/>
  <c r="X25" i="4"/>
  <c r="X22" i="4"/>
  <c r="T22" i="4" s="1"/>
  <c r="X21" i="4"/>
  <c r="T21" i="4" s="1"/>
  <c r="V59" i="4"/>
  <c r="V12" i="4"/>
  <c r="T12" i="4" s="1"/>
  <c r="V72" i="4"/>
  <c r="V47" i="4"/>
  <c r="T47" i="4" s="1"/>
  <c r="V22" i="4"/>
  <c r="V43" i="4"/>
  <c r="T43" i="4" s="1"/>
  <c r="V21" i="4"/>
  <c r="V25" i="4"/>
  <c r="T25" i="4" s="1"/>
  <c r="T125" i="4"/>
  <c r="T126" i="4"/>
  <c r="T116" i="4"/>
  <c r="T127" i="4"/>
  <c r="T84" i="4"/>
  <c r="T128" i="4"/>
  <c r="T48" i="4"/>
  <c r="T89" i="4"/>
  <c r="T104" i="4"/>
  <c r="T117" i="4"/>
  <c r="T86" i="4"/>
  <c r="T13" i="4"/>
  <c r="T120" i="4"/>
  <c r="T129" i="4"/>
  <c r="T130" i="4"/>
  <c r="T16" i="4"/>
  <c r="T131" i="4"/>
  <c r="T132" i="4"/>
  <c r="T133" i="4"/>
  <c r="T134" i="4"/>
  <c r="T135" i="4"/>
  <c r="T136" i="4"/>
  <c r="T137" i="4"/>
  <c r="T138" i="4"/>
  <c r="T139" i="4"/>
  <c r="T140" i="4"/>
  <c r="T141" i="4"/>
  <c r="T31" i="4"/>
  <c r="T142" i="4"/>
  <c r="T143" i="4"/>
  <c r="T144" i="4"/>
  <c r="T145" i="4"/>
  <c r="T88" i="4"/>
  <c r="T146" i="4"/>
  <c r="T147" i="4"/>
  <c r="T100" i="4"/>
  <c r="T39" i="4"/>
  <c r="T148" i="4"/>
  <c r="T30" i="4"/>
  <c r="T149" i="4"/>
  <c r="T15" i="4"/>
  <c r="T150" i="4"/>
  <c r="T151" i="4"/>
  <c r="T152" i="4"/>
  <c r="T45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21" i="4"/>
  <c r="T167" i="4"/>
  <c r="T168" i="4"/>
  <c r="T169" i="4"/>
  <c r="T67" i="4"/>
  <c r="T170" i="4"/>
  <c r="T11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64" i="4"/>
  <c r="T96" i="4"/>
  <c r="T28" i="4"/>
  <c r="T71" i="4"/>
  <c r="T44" i="4"/>
  <c r="T33" i="4"/>
  <c r="T68" i="4"/>
  <c r="T50" i="4"/>
  <c r="T46" i="4"/>
  <c r="T122" i="4"/>
  <c r="T95" i="4"/>
  <c r="T80" i="4"/>
  <c r="T106" i="4"/>
  <c r="T107" i="4"/>
  <c r="T11" i="4"/>
  <c r="T77" i="4"/>
  <c r="T62" i="4"/>
  <c r="T35" i="4"/>
  <c r="T26" i="4"/>
  <c r="T23" i="4"/>
  <c r="T29" i="4"/>
  <c r="T90" i="4"/>
  <c r="T40" i="4"/>
  <c r="T38" i="4"/>
  <c r="T58" i="4"/>
  <c r="T101" i="4"/>
  <c r="T78" i="4"/>
  <c r="T98" i="4"/>
  <c r="T20" i="4"/>
  <c r="T91" i="4"/>
  <c r="T82" i="4"/>
  <c r="T79" i="4"/>
  <c r="T69" i="4"/>
  <c r="T124" i="4"/>
  <c r="T51" i="4"/>
  <c r="T36" i="4"/>
  <c r="T111" i="4"/>
  <c r="T73" i="4"/>
  <c r="T14" i="4"/>
  <c r="T87" i="4"/>
  <c r="T56" i="4"/>
  <c r="T119" i="4"/>
  <c r="T93" i="4"/>
  <c r="T103" i="4"/>
  <c r="T102" i="4"/>
  <c r="T41" i="4"/>
  <c r="T34" i="4"/>
  <c r="T19" i="4"/>
  <c r="T108" i="4"/>
  <c r="T18" i="4"/>
  <c r="T70" i="4"/>
  <c r="T9" i="4"/>
  <c r="T75" i="4"/>
  <c r="T105" i="4"/>
  <c r="T81" i="4"/>
  <c r="T32" i="4"/>
  <c r="T42" i="4"/>
  <c r="T57" i="4"/>
  <c r="T37" i="4"/>
  <c r="T54" i="4"/>
  <c r="T112" i="4"/>
  <c r="T10" i="4"/>
  <c r="T99" i="4"/>
  <c r="T94" i="4"/>
  <c r="T63" i="4"/>
  <c r="T17" i="4"/>
  <c r="T74" i="4"/>
  <c r="T60" i="4"/>
  <c r="T114" i="4"/>
  <c r="T123" i="4"/>
  <c r="T113" i="4"/>
  <c r="T97" i="4"/>
  <c r="T61" i="4"/>
  <c r="T109" i="4"/>
  <c r="T65" i="4"/>
  <c r="T66" i="4"/>
  <c r="T24" i="4"/>
  <c r="T85" i="4"/>
  <c r="T92" i="4"/>
  <c r="T76" i="4"/>
  <c r="T52" i="4"/>
  <c r="T53" i="4"/>
  <c r="T55" i="4"/>
  <c r="T115" i="4"/>
  <c r="S38" i="4"/>
  <c r="Q38" i="4" s="1"/>
  <c r="S40" i="4"/>
  <c r="Q40" i="4" s="1"/>
  <c r="S27" i="4"/>
  <c r="Q27" i="4" s="1"/>
  <c r="S39" i="4"/>
  <c r="Q39" i="4" s="1"/>
  <c r="S22" i="4"/>
  <c r="Q22" i="4" s="1"/>
  <c r="S43" i="4"/>
  <c r="Q43" i="4" s="1"/>
  <c r="S29" i="4"/>
  <c r="Q29" i="4" s="1"/>
  <c r="S25" i="4"/>
  <c r="Q25" i="4" s="1"/>
  <c r="S21" i="4"/>
  <c r="Q21" i="4" s="1"/>
  <c r="L85" i="4"/>
  <c r="L55" i="4"/>
  <c r="L42" i="4"/>
  <c r="J42" i="4" s="1"/>
  <c r="L84" i="4"/>
  <c r="J84" i="4" s="1"/>
  <c r="L35" i="4"/>
  <c r="L41" i="4"/>
  <c r="J41" i="4" s="1"/>
  <c r="L36" i="4"/>
  <c r="J36" i="4" s="1"/>
  <c r="L30" i="4"/>
  <c r="J30" i="4" s="1"/>
  <c r="N89" i="4"/>
  <c r="J89" i="4" s="1"/>
  <c r="N36" i="4"/>
  <c r="N41" i="4"/>
  <c r="N85" i="4"/>
  <c r="N35" i="4"/>
  <c r="N55" i="4"/>
  <c r="N30" i="4"/>
  <c r="N26" i="4"/>
  <c r="J26" i="4" s="1"/>
  <c r="P91" i="4"/>
  <c r="J91" i="4" s="1"/>
  <c r="P42" i="4"/>
  <c r="P50" i="4"/>
  <c r="J50" i="4" s="1"/>
  <c r="P85" i="4"/>
  <c r="J85" i="4" s="1"/>
  <c r="P26" i="4"/>
  <c r="P35" i="4"/>
  <c r="J35" i="4" s="1"/>
  <c r="P74" i="4"/>
  <c r="J74" i="4" s="1"/>
  <c r="P55" i="4"/>
  <c r="J55" i="4" s="1"/>
  <c r="P14" i="4"/>
  <c r="J14" i="4" s="1"/>
  <c r="N14" i="4"/>
  <c r="L14" i="4"/>
  <c r="BC21" i="4"/>
  <c r="BC12" i="4"/>
  <c r="BC18" i="4"/>
  <c r="BC25" i="4"/>
  <c r="BC19" i="4"/>
  <c r="BC28" i="4"/>
  <c r="BC23" i="4"/>
  <c r="BC43" i="4"/>
  <c r="BC45" i="4"/>
  <c r="BC31" i="4"/>
  <c r="BC39" i="4"/>
  <c r="BC24" i="4"/>
  <c r="BC49" i="4"/>
  <c r="BC72" i="4"/>
  <c r="BC48" i="4"/>
  <c r="BC51" i="4"/>
  <c r="BC14" i="4"/>
  <c r="BC46" i="4"/>
  <c r="BC52" i="4"/>
  <c r="BC53" i="4"/>
  <c r="BC59" i="4"/>
  <c r="BC30" i="4"/>
  <c r="BC26" i="4"/>
  <c r="BC55" i="4"/>
  <c r="BC67" i="4"/>
  <c r="BC47" i="4"/>
  <c r="BC36" i="4"/>
  <c r="BC74" i="4"/>
  <c r="BC83" i="4"/>
  <c r="BC77" i="4"/>
  <c r="BC69" i="4"/>
  <c r="BC70" i="4"/>
  <c r="BC35" i="4"/>
  <c r="BC41" i="4"/>
  <c r="BC80" i="4"/>
  <c r="BC82" i="4"/>
  <c r="BC105" i="4"/>
  <c r="BC84" i="4"/>
  <c r="BC85" i="4"/>
  <c r="BC50" i="4"/>
  <c r="BC42" i="4"/>
  <c r="BC88" i="4"/>
  <c r="BC81" i="4"/>
  <c r="BC63" i="4"/>
  <c r="BC89" i="4"/>
  <c r="BC91" i="4"/>
  <c r="BC115" i="4"/>
  <c r="BC125" i="4"/>
  <c r="BC126" i="4"/>
  <c r="BC116" i="4"/>
  <c r="BC127" i="4"/>
  <c r="BC128" i="4"/>
  <c r="BC104" i="4"/>
  <c r="BC117" i="4"/>
  <c r="BC86" i="4"/>
  <c r="BC120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00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21" i="4"/>
  <c r="BC167" i="4"/>
  <c r="BC168" i="4"/>
  <c r="BC169" i="4"/>
  <c r="BC170" i="4"/>
  <c r="BC110" i="4"/>
  <c r="BC171" i="4"/>
  <c r="BC172" i="4"/>
  <c r="BC173" i="4"/>
  <c r="BC174" i="4"/>
  <c r="BC175" i="4"/>
  <c r="BC176" i="4"/>
  <c r="BC177" i="4"/>
  <c r="BC178" i="4"/>
  <c r="BC179" i="4"/>
  <c r="BC180" i="4"/>
  <c r="BC181" i="4"/>
  <c r="BC182" i="4"/>
  <c r="BC183" i="4"/>
  <c r="BC64" i="4"/>
  <c r="BC96" i="4"/>
  <c r="BC71" i="4"/>
  <c r="BC68" i="4"/>
  <c r="BC122" i="4"/>
  <c r="BC106" i="4"/>
  <c r="BC107" i="4"/>
  <c r="BC90" i="4"/>
  <c r="BC101" i="4"/>
  <c r="BC78" i="4"/>
  <c r="BC98" i="4"/>
  <c r="BC79" i="4"/>
  <c r="BC124" i="4"/>
  <c r="BC111" i="4"/>
  <c r="BC73" i="4"/>
  <c r="BC87" i="4"/>
  <c r="BC93" i="4"/>
  <c r="BC103" i="4"/>
  <c r="BC102" i="4"/>
  <c r="BC108" i="4"/>
  <c r="BC112" i="4"/>
  <c r="BC94" i="4"/>
  <c r="BC313" i="4"/>
  <c r="BC114" i="4"/>
  <c r="BC123" i="4"/>
  <c r="BC113" i="4"/>
  <c r="BC349" i="4"/>
  <c r="BC97" i="4"/>
  <c r="BC109" i="4"/>
  <c r="BC65" i="4"/>
  <c r="BC92" i="4"/>
  <c r="BC76" i="4"/>
  <c r="Q125" i="4"/>
  <c r="Q126" i="4"/>
  <c r="Q116" i="4"/>
  <c r="Q127" i="4"/>
  <c r="Q84" i="4"/>
  <c r="Q128" i="4"/>
  <c r="Q48" i="4"/>
  <c r="Q89" i="4"/>
  <c r="Q104" i="4"/>
  <c r="Q117" i="4"/>
  <c r="Q86" i="4"/>
  <c r="Q13" i="4"/>
  <c r="Q120" i="4"/>
  <c r="Q129" i="4"/>
  <c r="Q130" i="4"/>
  <c r="Q16" i="4"/>
  <c r="Q131" i="4"/>
  <c r="Q132" i="4"/>
  <c r="Q133" i="4"/>
  <c r="Q134" i="4"/>
  <c r="Q135" i="4"/>
  <c r="Q136" i="4"/>
  <c r="Q137" i="4"/>
  <c r="Q138" i="4"/>
  <c r="Q139" i="4"/>
  <c r="Q140" i="4"/>
  <c r="Q141" i="4"/>
  <c r="Q31" i="4"/>
  <c r="Q142" i="4"/>
  <c r="Q143" i="4"/>
  <c r="Q144" i="4"/>
  <c r="Q145" i="4"/>
  <c r="Q88" i="4"/>
  <c r="Q146" i="4"/>
  <c r="Q147" i="4"/>
  <c r="Q100" i="4"/>
  <c r="Q148" i="4"/>
  <c r="Q30" i="4"/>
  <c r="Q149" i="4"/>
  <c r="Q15" i="4"/>
  <c r="Q150" i="4"/>
  <c r="Q49" i="4"/>
  <c r="Q151" i="4"/>
  <c r="Q152" i="4"/>
  <c r="Q45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21" i="4"/>
  <c r="Q167" i="4"/>
  <c r="Q168" i="4"/>
  <c r="Q169" i="4"/>
  <c r="Q67" i="4"/>
  <c r="Q170" i="4"/>
  <c r="Q11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407" i="4"/>
  <c r="Q64" i="4"/>
  <c r="Q96" i="4"/>
  <c r="Q59" i="4"/>
  <c r="Q28" i="4"/>
  <c r="Q71" i="4"/>
  <c r="Q185" i="4"/>
  <c r="Q186" i="4"/>
  <c r="Q44" i="4"/>
  <c r="Q187" i="4"/>
  <c r="Q33" i="4"/>
  <c r="Q188" i="4"/>
  <c r="Q393" i="4"/>
  <c r="Q68" i="4"/>
  <c r="Q50" i="4"/>
  <c r="Q46" i="4"/>
  <c r="Q190" i="4"/>
  <c r="Q191" i="4"/>
  <c r="Q192" i="4"/>
  <c r="Q193" i="4"/>
  <c r="Q122" i="4"/>
  <c r="Q95" i="4"/>
  <c r="Q194" i="4"/>
  <c r="Q195" i="4"/>
  <c r="Q196" i="4"/>
  <c r="Q197" i="4"/>
  <c r="Q198" i="4"/>
  <c r="Q199" i="4"/>
  <c r="Q200" i="4"/>
  <c r="Q201" i="4"/>
  <c r="Q202" i="4"/>
  <c r="Q80" i="4"/>
  <c r="Q203" i="4"/>
  <c r="Q106" i="4"/>
  <c r="Q204" i="4"/>
  <c r="Q205" i="4"/>
  <c r="Q206" i="4"/>
  <c r="Q207" i="4"/>
  <c r="Q208" i="4"/>
  <c r="Q107" i="4"/>
  <c r="Q209" i="4"/>
  <c r="Q210" i="4"/>
  <c r="Q211" i="4"/>
  <c r="Q212" i="4"/>
  <c r="Q184" i="4"/>
  <c r="Q214" i="4"/>
  <c r="Q11" i="4"/>
  <c r="Q77" i="4"/>
  <c r="Q215" i="4"/>
  <c r="Q216" i="4"/>
  <c r="Q217" i="4"/>
  <c r="Q218" i="4"/>
  <c r="Q224" i="4"/>
  <c r="Q220" i="4"/>
  <c r="Q62" i="4"/>
  <c r="Q35" i="4"/>
  <c r="Q221" i="4"/>
  <c r="Q26" i="4"/>
  <c r="Q222" i="4"/>
  <c r="Q223" i="4"/>
  <c r="Q225" i="4"/>
  <c r="Q23" i="4"/>
  <c r="Q227" i="4"/>
  <c r="Q228" i="4"/>
  <c r="Q229" i="4"/>
  <c r="Q90" i="4"/>
  <c r="Q230" i="4"/>
  <c r="Q231" i="4"/>
  <c r="Q232" i="4"/>
  <c r="Q233" i="4"/>
  <c r="Q234" i="4"/>
  <c r="Q235" i="4"/>
  <c r="Q236" i="4"/>
  <c r="Q237" i="4"/>
  <c r="Q238" i="4"/>
  <c r="Q58" i="4"/>
  <c r="Q101" i="4"/>
  <c r="Q239" i="4"/>
  <c r="Q78" i="4"/>
  <c r="Q240" i="4"/>
  <c r="Q241" i="4"/>
  <c r="Q242" i="4"/>
  <c r="Q98" i="4"/>
  <c r="Q20" i="4"/>
  <c r="Q243" i="4"/>
  <c r="Q91" i="4"/>
  <c r="Q82" i="4"/>
  <c r="Q244" i="4"/>
  <c r="Q79" i="4"/>
  <c r="Q245" i="4"/>
  <c r="Q69" i="4"/>
  <c r="Q246" i="4"/>
  <c r="Q124" i="4"/>
  <c r="Q247" i="4"/>
  <c r="Q248" i="4"/>
  <c r="Q249" i="4"/>
  <c r="Q250" i="4"/>
  <c r="Q251" i="4"/>
  <c r="Q252" i="4"/>
  <c r="Q253" i="4"/>
  <c r="Q51" i="4"/>
  <c r="Q36" i="4"/>
  <c r="Q254" i="4"/>
  <c r="Q47" i="4"/>
  <c r="Q255" i="4"/>
  <c r="Q256" i="4"/>
  <c r="Q111" i="4"/>
  <c r="Q73" i="4"/>
  <c r="Q257" i="4"/>
  <c r="Q258" i="4"/>
  <c r="Q14" i="4"/>
  <c r="Q87" i="4"/>
  <c r="Q259" i="4"/>
  <c r="Q260" i="4"/>
  <c r="Q261" i="4"/>
  <c r="Q56" i="4"/>
  <c r="Q119" i="4"/>
  <c r="Q262" i="4"/>
  <c r="Q263" i="4"/>
  <c r="Q93" i="4"/>
  <c r="Q264" i="4"/>
  <c r="Q103" i="4"/>
  <c r="Q102" i="4"/>
  <c r="Q265" i="4"/>
  <c r="Q266" i="4"/>
  <c r="Q267" i="4"/>
  <c r="Q41" i="4"/>
  <c r="Q268" i="4"/>
  <c r="Q269" i="4"/>
  <c r="Q34" i="4"/>
  <c r="Q270" i="4"/>
  <c r="Q271" i="4"/>
  <c r="Q272" i="4"/>
  <c r="Q273" i="4"/>
  <c r="Q19" i="4"/>
  <c r="Q274" i="4"/>
  <c r="Q108" i="4"/>
  <c r="Q275" i="4"/>
  <c r="Q276" i="4"/>
  <c r="Q18" i="4"/>
  <c r="Q277" i="4"/>
  <c r="Q278" i="4"/>
  <c r="Q70" i="4"/>
  <c r="Q9" i="4"/>
  <c r="Q75" i="4"/>
  <c r="Q279" i="4"/>
  <c r="Q280" i="4"/>
  <c r="Q281" i="4"/>
  <c r="Q83" i="4"/>
  <c r="Q282" i="4"/>
  <c r="Q105" i="4"/>
  <c r="Q81" i="4"/>
  <c r="Q32" i="4"/>
  <c r="Q284" i="4"/>
  <c r="Q285" i="4"/>
  <c r="Q42" i="4"/>
  <c r="Q287" i="4"/>
  <c r="Q288" i="4"/>
  <c r="Q289" i="4"/>
  <c r="Q57" i="4"/>
  <c r="Q290" i="4"/>
  <c r="Q291" i="4"/>
  <c r="Q292" i="4"/>
  <c r="Q293" i="4"/>
  <c r="Q294" i="4"/>
  <c r="Q295" i="4"/>
  <c r="Q297" i="4"/>
  <c r="Q298" i="4"/>
  <c r="Q299" i="4"/>
  <c r="Q37" i="4"/>
  <c r="Q300" i="4"/>
  <c r="Q301" i="4"/>
  <c r="Q54" i="4"/>
  <c r="Q302" i="4"/>
  <c r="Q303" i="4"/>
  <c r="Q304" i="4"/>
  <c r="Q305" i="4"/>
  <c r="Q112" i="4"/>
  <c r="Q306" i="4"/>
  <c r="Q307" i="4"/>
  <c r="Q10" i="4"/>
  <c r="Q308" i="4"/>
  <c r="Q99" i="4"/>
  <c r="Q309" i="4"/>
  <c r="Q310" i="4"/>
  <c r="Q311" i="4"/>
  <c r="Q94" i="4"/>
  <c r="Q312" i="4"/>
  <c r="Q63" i="4"/>
  <c r="Q313" i="4"/>
  <c r="Q314" i="4"/>
  <c r="Q17" i="4"/>
  <c r="Q315" i="4"/>
  <c r="Q316" i="4"/>
  <c r="Q317" i="4"/>
  <c r="Q318" i="4"/>
  <c r="Q319" i="4"/>
  <c r="Q320" i="4"/>
  <c r="Q321" i="4"/>
  <c r="Q74" i="4"/>
  <c r="Q322" i="4"/>
  <c r="Q60" i="4"/>
  <c r="Q323" i="4"/>
  <c r="Q325" i="4"/>
  <c r="Q326" i="4"/>
  <c r="Q327" i="4"/>
  <c r="Q328" i="4"/>
  <c r="Q330" i="4"/>
  <c r="Q332" i="4"/>
  <c r="Q333" i="4"/>
  <c r="Q334" i="4"/>
  <c r="Q335" i="4"/>
  <c r="Q336" i="4"/>
  <c r="Q337" i="4"/>
  <c r="Q114" i="4"/>
  <c r="Q338" i="4"/>
  <c r="Q339" i="4"/>
  <c r="Q340" i="4"/>
  <c r="Q341" i="4"/>
  <c r="Q342" i="4"/>
  <c r="Q343" i="4"/>
  <c r="Q344" i="4"/>
  <c r="Q123" i="4"/>
  <c r="Q345" i="4"/>
  <c r="Q346" i="4"/>
  <c r="Q347" i="4"/>
  <c r="Q113" i="4"/>
  <c r="Q348" i="4"/>
  <c r="Q349" i="4"/>
  <c r="Q350" i="4"/>
  <c r="Q97" i="4"/>
  <c r="Q351" i="4"/>
  <c r="Q61" i="4"/>
  <c r="Q352" i="4"/>
  <c r="Q353" i="4"/>
  <c r="Q354" i="4"/>
  <c r="Q355" i="4"/>
  <c r="Q356" i="4"/>
  <c r="Q357" i="4"/>
  <c r="Q358" i="4"/>
  <c r="Q359" i="4"/>
  <c r="Q109" i="4"/>
  <c r="Q360" i="4"/>
  <c r="Q361" i="4"/>
  <c r="Q65" i="4"/>
  <c r="Q362" i="4"/>
  <c r="Q363" i="4"/>
  <c r="Q364" i="4"/>
  <c r="Q365" i="4"/>
  <c r="Q366" i="4"/>
  <c r="Q367" i="4"/>
  <c r="Q66" i="4"/>
  <c r="Q368" i="4"/>
  <c r="Q24" i="4"/>
  <c r="Q85" i="4"/>
  <c r="Q72" i="4"/>
  <c r="Q369" i="4"/>
  <c r="Q370" i="4"/>
  <c r="Q371" i="4"/>
  <c r="Q372" i="4"/>
  <c r="Q92" i="4"/>
  <c r="Q373" i="4"/>
  <c r="Q76" i="4"/>
  <c r="Q12" i="4"/>
  <c r="Q52" i="4"/>
  <c r="Q374" i="4"/>
  <c r="Q53" i="4"/>
  <c r="Q375" i="4"/>
  <c r="Q376" i="4"/>
  <c r="Q377" i="4"/>
  <c r="Q379" i="4"/>
  <c r="Q55" i="4"/>
  <c r="J125" i="4"/>
  <c r="J126" i="4"/>
  <c r="J116" i="4"/>
  <c r="J127" i="4"/>
  <c r="J128" i="4"/>
  <c r="J48" i="4"/>
  <c r="J104" i="4"/>
  <c r="J117" i="4"/>
  <c r="J86" i="4"/>
  <c r="J13" i="4"/>
  <c r="J120" i="4"/>
  <c r="J129" i="4"/>
  <c r="J130" i="4"/>
  <c r="J16" i="4"/>
  <c r="J131" i="4"/>
  <c r="J132" i="4"/>
  <c r="J133" i="4"/>
  <c r="J134" i="4"/>
  <c r="J135" i="4"/>
  <c r="J136" i="4"/>
  <c r="J137" i="4"/>
  <c r="J138" i="4"/>
  <c r="J139" i="4"/>
  <c r="J140" i="4"/>
  <c r="J141" i="4"/>
  <c r="J31" i="4"/>
  <c r="J142" i="4"/>
  <c r="J143" i="4"/>
  <c r="J144" i="4"/>
  <c r="J145" i="4"/>
  <c r="J88" i="4"/>
  <c r="J146" i="4"/>
  <c r="J147" i="4"/>
  <c r="J100" i="4"/>
  <c r="J39" i="4"/>
  <c r="J148" i="4"/>
  <c r="J149" i="4"/>
  <c r="J15" i="4"/>
  <c r="J150" i="4"/>
  <c r="J49" i="4"/>
  <c r="J151" i="4"/>
  <c r="J152" i="4"/>
  <c r="J45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21" i="4"/>
  <c r="J167" i="4"/>
  <c r="J168" i="4"/>
  <c r="J169" i="4"/>
  <c r="J67" i="4"/>
  <c r="J170" i="4"/>
  <c r="J11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407" i="4"/>
  <c r="J64" i="4"/>
  <c r="J96" i="4"/>
  <c r="J59" i="4"/>
  <c r="J28" i="4"/>
  <c r="J71" i="4"/>
  <c r="J185" i="4"/>
  <c r="J186" i="4"/>
  <c r="J44" i="4"/>
  <c r="J187" i="4"/>
  <c r="J33" i="4"/>
  <c r="J188" i="4"/>
  <c r="J393" i="4"/>
  <c r="J68" i="4"/>
  <c r="J46" i="4"/>
  <c r="J190" i="4"/>
  <c r="J191" i="4"/>
  <c r="J192" i="4"/>
  <c r="J193" i="4"/>
  <c r="J122" i="4"/>
  <c r="J95" i="4"/>
  <c r="J194" i="4"/>
  <c r="J195" i="4"/>
  <c r="J196" i="4"/>
  <c r="J197" i="4"/>
  <c r="J198" i="4"/>
  <c r="J199" i="4"/>
  <c r="J200" i="4"/>
  <c r="J201" i="4"/>
  <c r="J202" i="4"/>
  <c r="J80" i="4"/>
  <c r="J203" i="4"/>
  <c r="J106" i="4"/>
  <c r="J204" i="4"/>
  <c r="J205" i="4"/>
  <c r="J206" i="4"/>
  <c r="J207" i="4"/>
  <c r="J208" i="4"/>
  <c r="J107" i="4"/>
  <c r="J209" i="4"/>
  <c r="J210" i="4"/>
  <c r="J211" i="4"/>
  <c r="J212" i="4"/>
  <c r="J184" i="4"/>
  <c r="J214" i="4"/>
  <c r="J11" i="4"/>
  <c r="J77" i="4"/>
  <c r="J21" i="4"/>
  <c r="J215" i="4"/>
  <c r="J216" i="4"/>
  <c r="J217" i="4"/>
  <c r="J218" i="4"/>
  <c r="J224" i="4"/>
  <c r="J220" i="4"/>
  <c r="J62" i="4"/>
  <c r="J221" i="4"/>
  <c r="J222" i="4"/>
  <c r="J223" i="4"/>
  <c r="J420" i="4"/>
  <c r="J225" i="4"/>
  <c r="J404" i="4"/>
  <c r="J23" i="4"/>
  <c r="J227" i="4"/>
  <c r="J228" i="4"/>
  <c r="J229" i="4"/>
  <c r="J29" i="4"/>
  <c r="J90" i="4"/>
  <c r="J230" i="4"/>
  <c r="J231" i="4"/>
  <c r="J232" i="4"/>
  <c r="J233" i="4"/>
  <c r="J234" i="4"/>
  <c r="J235" i="4"/>
  <c r="J236" i="4"/>
  <c r="J40" i="4"/>
  <c r="J237" i="4"/>
  <c r="J38" i="4"/>
  <c r="J238" i="4"/>
  <c r="J58" i="4"/>
  <c r="J101" i="4"/>
  <c r="J239" i="4"/>
  <c r="J78" i="4"/>
  <c r="J240" i="4"/>
  <c r="J241" i="4"/>
  <c r="J242" i="4"/>
  <c r="J98" i="4"/>
  <c r="J20" i="4"/>
  <c r="J243" i="4"/>
  <c r="J82" i="4"/>
  <c r="J244" i="4"/>
  <c r="J79" i="4"/>
  <c r="J245" i="4"/>
  <c r="J69" i="4"/>
  <c r="J246" i="4"/>
  <c r="J124" i="4"/>
  <c r="J247" i="4"/>
  <c r="J248" i="4"/>
  <c r="J249" i="4"/>
  <c r="J250" i="4"/>
  <c r="J251" i="4"/>
  <c r="J252" i="4"/>
  <c r="J253" i="4"/>
  <c r="J51" i="4"/>
  <c r="J254" i="4"/>
  <c r="J47" i="4"/>
  <c r="J255" i="4"/>
  <c r="J256" i="4"/>
  <c r="J111" i="4"/>
  <c r="J73" i="4"/>
  <c r="J257" i="4"/>
  <c r="J258" i="4"/>
  <c r="J87" i="4"/>
  <c r="J259" i="4"/>
  <c r="J260" i="4"/>
  <c r="J261" i="4"/>
  <c r="J56" i="4"/>
  <c r="J119" i="4"/>
  <c r="J262" i="4"/>
  <c r="J263" i="4"/>
  <c r="J93" i="4"/>
  <c r="J264" i="4"/>
  <c r="J103" i="4"/>
  <c r="J102" i="4"/>
  <c r="J265" i="4"/>
  <c r="J266" i="4"/>
  <c r="J267" i="4"/>
  <c r="J268" i="4"/>
  <c r="J269" i="4"/>
  <c r="J34" i="4"/>
  <c r="J270" i="4"/>
  <c r="J271" i="4"/>
  <c r="J272" i="4"/>
  <c r="J273" i="4"/>
  <c r="J19" i="4"/>
  <c r="J274" i="4"/>
  <c r="J108" i="4"/>
  <c r="J275" i="4"/>
  <c r="J43" i="4"/>
  <c r="J276" i="4"/>
  <c r="J18" i="4"/>
  <c r="J277" i="4"/>
  <c r="J278" i="4"/>
  <c r="J70" i="4"/>
  <c r="J9" i="4"/>
  <c r="J75" i="4"/>
  <c r="J279" i="4"/>
  <c r="J280" i="4"/>
  <c r="J281" i="4"/>
  <c r="J83" i="4"/>
  <c r="J282" i="4"/>
  <c r="J105" i="4"/>
  <c r="J25" i="4"/>
  <c r="J81" i="4"/>
  <c r="J32" i="4"/>
  <c r="J219" i="4"/>
  <c r="J284" i="4"/>
  <c r="J285" i="4"/>
  <c r="J287" i="4"/>
  <c r="J288" i="4"/>
  <c r="J289" i="4"/>
  <c r="J57" i="4"/>
  <c r="J290" i="4"/>
  <c r="J291" i="4"/>
  <c r="J292" i="4"/>
  <c r="J293" i="4"/>
  <c r="J294" i="4"/>
  <c r="J295" i="4"/>
  <c r="J297" i="4"/>
  <c r="J298" i="4"/>
  <c r="J299" i="4"/>
  <c r="J37" i="4"/>
  <c r="J300" i="4"/>
  <c r="J301" i="4"/>
  <c r="J54" i="4"/>
  <c r="J302" i="4"/>
  <c r="J303" i="4"/>
  <c r="J304" i="4"/>
  <c r="J305" i="4"/>
  <c r="J112" i="4"/>
  <c r="J306" i="4"/>
  <c r="J307" i="4"/>
  <c r="J10" i="4"/>
  <c r="J308" i="4"/>
  <c r="J99" i="4"/>
  <c r="J309" i="4"/>
  <c r="J310" i="4"/>
  <c r="J311" i="4"/>
  <c r="J27" i="4"/>
  <c r="J94" i="4"/>
  <c r="J22" i="4"/>
  <c r="J312" i="4"/>
  <c r="J63" i="4"/>
  <c r="J313" i="4"/>
  <c r="J314" i="4"/>
  <c r="J17" i="4"/>
  <c r="J315" i="4"/>
  <c r="J316" i="4"/>
  <c r="J317" i="4"/>
  <c r="J318" i="4"/>
  <c r="J319" i="4"/>
  <c r="J320" i="4"/>
  <c r="J321" i="4"/>
  <c r="J322" i="4"/>
  <c r="J60" i="4"/>
  <c r="J323" i="4"/>
  <c r="J325" i="4"/>
  <c r="J326" i="4"/>
  <c r="J327" i="4"/>
  <c r="J328" i="4"/>
  <c r="J330" i="4"/>
  <c r="J332" i="4"/>
  <c r="J333" i="4"/>
  <c r="J334" i="4"/>
  <c r="J335" i="4"/>
  <c r="J336" i="4"/>
  <c r="J337" i="4"/>
  <c r="J114" i="4"/>
  <c r="J338" i="4"/>
  <c r="J339" i="4"/>
  <c r="J340" i="4"/>
  <c r="J341" i="4"/>
  <c r="J342" i="4"/>
  <c r="J343" i="4"/>
  <c r="J344" i="4"/>
  <c r="J123" i="4"/>
  <c r="J345" i="4"/>
  <c r="J346" i="4"/>
  <c r="J347" i="4"/>
  <c r="J113" i="4"/>
  <c r="J348" i="4"/>
  <c r="J349" i="4"/>
  <c r="J350" i="4"/>
  <c r="J97" i="4"/>
  <c r="J351" i="4"/>
  <c r="J61" i="4"/>
  <c r="J352" i="4"/>
  <c r="J353" i="4"/>
  <c r="J354" i="4"/>
  <c r="J355" i="4"/>
  <c r="J356" i="4"/>
  <c r="J357" i="4"/>
  <c r="J358" i="4"/>
  <c r="J359" i="4"/>
  <c r="J109" i="4"/>
  <c r="J360" i="4"/>
  <c r="J361" i="4"/>
  <c r="J65" i="4"/>
  <c r="J362" i="4"/>
  <c r="J363" i="4"/>
  <c r="J364" i="4"/>
  <c r="J365" i="4"/>
  <c r="J366" i="4"/>
  <c r="J367" i="4"/>
  <c r="J66" i="4"/>
  <c r="J368" i="4"/>
  <c r="J24" i="4"/>
  <c r="J72" i="4"/>
  <c r="J369" i="4"/>
  <c r="J370" i="4"/>
  <c r="J371" i="4"/>
  <c r="J372" i="4"/>
  <c r="J92" i="4"/>
  <c r="J373" i="4"/>
  <c r="J76" i="4"/>
  <c r="J12" i="4"/>
  <c r="J52" i="4"/>
  <c r="J374" i="4"/>
  <c r="J53" i="4"/>
  <c r="J375" i="4"/>
  <c r="J376" i="4"/>
  <c r="J377" i="4"/>
  <c r="J379" i="4"/>
  <c r="BC9" i="4"/>
  <c r="J115" i="4"/>
  <c r="Q115" i="4"/>
  <c r="DY383" i="4" l="1"/>
  <c r="E383" i="4" s="1"/>
  <c r="DY378" i="4"/>
  <c r="E378" i="4" s="1"/>
  <c r="Y39" i="4"/>
  <c r="CA25" i="4"/>
  <c r="DY388" i="4"/>
  <c r="E388" i="4" s="1"/>
  <c r="DY324" i="4"/>
  <c r="E324" i="4" s="1"/>
  <c r="DY386" i="4"/>
  <c r="DY384" i="4"/>
  <c r="E384" i="4" s="1"/>
  <c r="DY226" i="4"/>
  <c r="E226" i="4" s="1"/>
  <c r="DY296" i="4"/>
  <c r="E296" i="4" s="1"/>
  <c r="DY283" i="4"/>
  <c r="E283" i="4" s="1"/>
  <c r="E213" i="4"/>
  <c r="DY398" i="4"/>
  <c r="E398" i="4" s="1"/>
  <c r="E414" i="4"/>
  <c r="E409" i="4"/>
  <c r="E386" i="4"/>
  <c r="E329" i="4"/>
  <c r="E412" i="4"/>
  <c r="E416" i="4"/>
  <c r="E423" i="4"/>
  <c r="E419" i="4"/>
  <c r="E399" i="4"/>
  <c r="E410" i="4"/>
  <c r="E403" i="4"/>
  <c r="E401" i="4"/>
  <c r="E400" i="4"/>
  <c r="E397" i="4"/>
  <c r="E387" i="4"/>
  <c r="DY189" i="4"/>
  <c r="E189" i="4" s="1"/>
  <c r="Y48" i="4"/>
  <c r="E380" i="4"/>
  <c r="E392" i="4"/>
  <c r="E379" i="4"/>
  <c r="E257" i="4"/>
  <c r="E208" i="4"/>
  <c r="E71" i="4"/>
  <c r="E160" i="4"/>
  <c r="E120" i="4"/>
  <c r="E361" i="4"/>
  <c r="E342" i="4"/>
  <c r="E327" i="4"/>
  <c r="E57" i="4"/>
  <c r="E103" i="4"/>
  <c r="E256" i="4"/>
  <c r="E223" i="4"/>
  <c r="E193" i="4"/>
  <c r="E344" i="4"/>
  <c r="E214" i="4"/>
  <c r="E100" i="4"/>
  <c r="E334" i="4"/>
  <c r="E72" i="4"/>
  <c r="E167" i="4"/>
  <c r="E135" i="4"/>
  <c r="E335" i="4"/>
  <c r="E199" i="4"/>
  <c r="E359" i="4"/>
  <c r="E312" i="4"/>
  <c r="E407" i="4"/>
  <c r="E176" i="4"/>
  <c r="E350" i="4"/>
  <c r="E112" i="4"/>
  <c r="E126" i="4"/>
  <c r="E222" i="4"/>
  <c r="E144" i="4"/>
  <c r="E352" i="4"/>
  <c r="E336" i="4"/>
  <c r="E168" i="4"/>
  <c r="E127" i="4"/>
  <c r="E362" i="4"/>
  <c r="E322" i="4"/>
  <c r="E37" i="4"/>
  <c r="E119" i="4"/>
  <c r="E302" i="4"/>
  <c r="E424" i="4"/>
  <c r="E331" i="4"/>
  <c r="E83" i="4"/>
  <c r="E69" i="4"/>
  <c r="E224" i="4"/>
  <c r="E393" i="4"/>
  <c r="E121" i="4"/>
  <c r="E152" i="4"/>
  <c r="E209" i="4"/>
  <c r="E137" i="4"/>
  <c r="E145" i="4"/>
  <c r="E368" i="4"/>
  <c r="E377" i="4"/>
  <c r="E349" i="4"/>
  <c r="E343" i="4"/>
  <c r="E328" i="4"/>
  <c r="E321" i="4"/>
  <c r="E314" i="4"/>
  <c r="E305" i="4"/>
  <c r="E281" i="4"/>
  <c r="E272" i="4"/>
  <c r="E265" i="4"/>
  <c r="E111" i="4"/>
  <c r="E241" i="4"/>
  <c r="E237" i="4"/>
  <c r="E225" i="4"/>
  <c r="E200" i="4"/>
  <c r="E151" i="4"/>
  <c r="E147" i="4"/>
  <c r="E125" i="4"/>
  <c r="E374" i="4"/>
  <c r="E366" i="4"/>
  <c r="E288" i="4"/>
  <c r="E240" i="4"/>
  <c r="E88" i="4"/>
  <c r="E76" i="4"/>
  <c r="E356" i="4"/>
  <c r="E337" i="4"/>
  <c r="E311" i="4"/>
  <c r="E292" i="4"/>
  <c r="E277" i="4"/>
  <c r="E266" i="4"/>
  <c r="E252" i="4"/>
  <c r="E242" i="4"/>
  <c r="E231" i="4"/>
  <c r="E207" i="4"/>
  <c r="E201" i="4"/>
  <c r="E180" i="4"/>
  <c r="E159" i="4"/>
  <c r="E134" i="4"/>
  <c r="E367" i="4"/>
  <c r="E313" i="4"/>
  <c r="E289" i="4"/>
  <c r="E255" i="4"/>
  <c r="E217" i="4"/>
  <c r="E192" i="4"/>
  <c r="E110" i="4"/>
  <c r="E215" i="4"/>
  <c r="E190" i="4"/>
  <c r="E183" i="4"/>
  <c r="E175" i="4"/>
  <c r="E232" i="4"/>
  <c r="E191" i="4"/>
  <c r="E104" i="4"/>
  <c r="E63" i="4"/>
  <c r="E81" i="4"/>
  <c r="E295" i="4"/>
  <c r="E87" i="4"/>
  <c r="E249" i="4"/>
  <c r="E216" i="4"/>
  <c r="E177" i="4"/>
  <c r="E271" i="4"/>
  <c r="E128" i="4"/>
  <c r="E248" i="4"/>
  <c r="E353" i="4"/>
  <c r="E303" i="4"/>
  <c r="E279" i="4"/>
  <c r="E285" i="4"/>
  <c r="E273" i="4"/>
  <c r="E404" i="4"/>
  <c r="E95" i="4"/>
  <c r="E172" i="4"/>
  <c r="E320" i="4"/>
  <c r="E264" i="4"/>
  <c r="E169" i="4"/>
  <c r="E319" i="4"/>
  <c r="E375" i="4"/>
  <c r="E360" i="4"/>
  <c r="E113" i="4"/>
  <c r="E297" i="4"/>
  <c r="E369" i="4"/>
  <c r="E358" i="4"/>
  <c r="E351" i="4"/>
  <c r="E345" i="4"/>
  <c r="E287" i="4"/>
  <c r="E105" i="4"/>
  <c r="E263" i="4"/>
  <c r="E233" i="4"/>
  <c r="E80" i="4"/>
  <c r="E185" i="4"/>
  <c r="E161" i="4"/>
  <c r="E153" i="4"/>
  <c r="E143" i="4"/>
  <c r="E136" i="4"/>
  <c r="E129" i="4"/>
  <c r="E376" i="4"/>
  <c r="E304" i="4"/>
  <c r="E280" i="4"/>
  <c r="E420" i="4"/>
  <c r="E89" i="4"/>
  <c r="E247" i="4"/>
  <c r="E239" i="4"/>
  <c r="E184" i="4"/>
  <c r="E118" i="4"/>
  <c r="E354" i="4"/>
  <c r="E298" i="4"/>
  <c r="E219" i="4"/>
  <c r="E261" i="4"/>
  <c r="E212" i="4"/>
  <c r="E178" i="4"/>
  <c r="E165" i="4"/>
  <c r="E140" i="4"/>
  <c r="E117" i="4"/>
  <c r="E372" i="4"/>
  <c r="E341" i="4"/>
  <c r="E43" i="4"/>
  <c r="E260" i="4"/>
  <c r="E236" i="4"/>
  <c r="E211" i="4"/>
  <c r="E204" i="4"/>
  <c r="E198" i="4"/>
  <c r="E187" i="4"/>
  <c r="E170" i="4"/>
  <c r="E164" i="4"/>
  <c r="E156" i="4"/>
  <c r="E150" i="4"/>
  <c r="E139" i="4"/>
  <c r="E131" i="4"/>
  <c r="E85" i="4"/>
  <c r="E84" i="4"/>
  <c r="E373" i="4"/>
  <c r="E284" i="4"/>
  <c r="E251" i="4"/>
  <c r="E230" i="4"/>
  <c r="E218" i="4"/>
  <c r="E59" i="4"/>
  <c r="E166" i="4"/>
  <c r="E133" i="4"/>
  <c r="E326" i="4"/>
  <c r="E99" i="4"/>
  <c r="E270" i="4"/>
  <c r="E244" i="4"/>
  <c r="E53" i="4"/>
  <c r="E371" i="4"/>
  <c r="E109" i="4"/>
  <c r="E347" i="4"/>
  <c r="E340" i="4"/>
  <c r="E333" i="4"/>
  <c r="E325" i="4"/>
  <c r="E308" i="4"/>
  <c r="E75" i="4"/>
  <c r="E275" i="4"/>
  <c r="E259" i="4"/>
  <c r="E82" i="4"/>
  <c r="E235" i="4"/>
  <c r="E229" i="4"/>
  <c r="E210" i="4"/>
  <c r="E106" i="4"/>
  <c r="E197" i="4"/>
  <c r="E67" i="4"/>
  <c r="E163" i="4"/>
  <c r="E155" i="4"/>
  <c r="E138" i="4"/>
  <c r="E92" i="4"/>
  <c r="E348" i="4"/>
  <c r="E309" i="4"/>
  <c r="E290" i="4"/>
  <c r="E276" i="4"/>
  <c r="E250" i="4"/>
  <c r="E90" i="4"/>
  <c r="E205" i="4"/>
  <c r="E157" i="4"/>
  <c r="E146" i="4"/>
  <c r="E132" i="4"/>
  <c r="E115" i="4"/>
  <c r="E370" i="4"/>
  <c r="E365" i="4"/>
  <c r="E61" i="4"/>
  <c r="E346" i="4"/>
  <c r="E339" i="4"/>
  <c r="E332" i="4"/>
  <c r="E317" i="4"/>
  <c r="E108" i="4"/>
  <c r="E269" i="4"/>
  <c r="E93" i="4"/>
  <c r="E243" i="4"/>
  <c r="E101" i="4"/>
  <c r="E234" i="4"/>
  <c r="E228" i="4"/>
  <c r="E221" i="4"/>
  <c r="E203" i="4"/>
  <c r="E196" i="4"/>
  <c r="E186" i="4"/>
  <c r="E162" i="4"/>
  <c r="E154" i="4"/>
  <c r="E149" i="4"/>
  <c r="E130" i="4"/>
  <c r="E74" i="4"/>
  <c r="E355" i="4"/>
  <c r="E310" i="4"/>
  <c r="E291" i="4"/>
  <c r="E122" i="4"/>
  <c r="E171" i="4"/>
  <c r="E86" i="4"/>
  <c r="E338" i="4"/>
  <c r="E323" i="4"/>
  <c r="E94" i="4"/>
  <c r="E301" i="4"/>
  <c r="E274" i="4"/>
  <c r="E258" i="4"/>
  <c r="E51" i="4"/>
  <c r="E227" i="4"/>
  <c r="E77" i="4"/>
  <c r="E107" i="4"/>
  <c r="E195" i="4"/>
  <c r="E182" i="4"/>
  <c r="E174" i="4"/>
  <c r="E148" i="4"/>
  <c r="E102" i="4"/>
  <c r="E254" i="4"/>
  <c r="E91" i="4"/>
  <c r="E299" i="4"/>
  <c r="E245" i="4"/>
  <c r="E206" i="4"/>
  <c r="E188" i="4"/>
  <c r="E179" i="4"/>
  <c r="E158" i="4"/>
  <c r="E141" i="4"/>
  <c r="E54" i="4"/>
  <c r="E52" i="4"/>
  <c r="E364" i="4"/>
  <c r="E286" i="4"/>
  <c r="E316" i="4"/>
  <c r="E307" i="4"/>
  <c r="E294" i="4"/>
  <c r="E70" i="4"/>
  <c r="E268" i="4"/>
  <c r="E124" i="4"/>
  <c r="E363" i="4"/>
  <c r="E357" i="4"/>
  <c r="E123" i="4"/>
  <c r="E114" i="4"/>
  <c r="E330" i="4"/>
  <c r="E60" i="4"/>
  <c r="E315" i="4"/>
  <c r="E306" i="4"/>
  <c r="E300" i="4"/>
  <c r="E293" i="4"/>
  <c r="E402" i="4"/>
  <c r="E282" i="4"/>
  <c r="E278" i="4"/>
  <c r="E267" i="4"/>
  <c r="E262" i="4"/>
  <c r="E253" i="4"/>
  <c r="E246" i="4"/>
  <c r="E98" i="4"/>
  <c r="E238" i="4"/>
  <c r="E220" i="4"/>
  <c r="E202" i="4"/>
  <c r="E194" i="4"/>
  <c r="E68" i="4"/>
  <c r="E181" i="4"/>
  <c r="E173" i="4"/>
  <c r="E142" i="4"/>
  <c r="E116" i="4"/>
  <c r="E318" i="4"/>
  <c r="DE10" i="4"/>
  <c r="DE13" i="4"/>
  <c r="DP14" i="4"/>
  <c r="DE11" i="4"/>
  <c r="CA16" i="4"/>
  <c r="CR66" i="4"/>
  <c r="E66" i="4" s="1"/>
  <c r="CR16" i="4"/>
  <c r="CR40" i="4"/>
  <c r="CR38" i="4"/>
  <c r="E38" i="4" s="1"/>
  <c r="CR32" i="4"/>
  <c r="CR27" i="4"/>
  <c r="CR45" i="4"/>
  <c r="CA20" i="4"/>
  <c r="CA31" i="4"/>
  <c r="CA18" i="4"/>
  <c r="CA28" i="4"/>
  <c r="CA34" i="4"/>
  <c r="CA46" i="4"/>
  <c r="E46" i="4" s="1"/>
  <c r="CA47" i="4"/>
  <c r="E47" i="4" s="1"/>
  <c r="CA24" i="4"/>
  <c r="CA23" i="4"/>
  <c r="CA11" i="4"/>
  <c r="CA39" i="4"/>
  <c r="E39" i="4" s="1"/>
  <c r="CA15" i="4"/>
  <c r="CA44" i="4"/>
  <c r="AP19" i="4"/>
  <c r="CA21" i="4"/>
  <c r="CA12" i="4"/>
  <c r="CA27" i="4"/>
  <c r="CA48" i="4"/>
  <c r="CA9" i="4"/>
  <c r="CA19" i="4"/>
  <c r="AP23" i="4"/>
  <c r="AP12" i="4"/>
  <c r="AP9" i="4"/>
  <c r="AP24" i="4"/>
  <c r="BN42" i="4"/>
  <c r="E42" i="4" s="1"/>
  <c r="BC34" i="4"/>
  <c r="BC40" i="4"/>
  <c r="BN55" i="4"/>
  <c r="E55" i="4" s="1"/>
  <c r="BN30" i="4"/>
  <c r="E30" i="4" s="1"/>
  <c r="BN50" i="4"/>
  <c r="E50" i="4" s="1"/>
  <c r="BC27" i="4"/>
  <c r="BN26" i="4"/>
  <c r="E26" i="4" s="1"/>
  <c r="BC29" i="4"/>
  <c r="E29" i="4" s="1"/>
  <c r="BC56" i="4"/>
  <c r="E56" i="4" s="1"/>
  <c r="BN78" i="4"/>
  <c r="E78" i="4" s="1"/>
  <c r="BN41" i="4"/>
  <c r="E41" i="4" s="1"/>
  <c r="BC58" i="4"/>
  <c r="BC44" i="4"/>
  <c r="BN14" i="4"/>
  <c r="BN73" i="4"/>
  <c r="E73" i="4" s="1"/>
  <c r="BN64" i="4"/>
  <c r="E64" i="4" s="1"/>
  <c r="BN65" i="4"/>
  <c r="E65" i="4" s="1"/>
  <c r="BN36" i="4"/>
  <c r="E36" i="4" s="1"/>
  <c r="BN79" i="4"/>
  <c r="E79" i="4" s="1"/>
  <c r="BN35" i="4"/>
  <c r="E35" i="4" s="1"/>
  <c r="Y20" i="4"/>
  <c r="BN96" i="4"/>
  <c r="E96" i="4" s="1"/>
  <c r="BC22" i="4"/>
  <c r="BN97" i="4"/>
  <c r="E97" i="4" s="1"/>
  <c r="BC16" i="4"/>
  <c r="BC32" i="4"/>
  <c r="BC13" i="4"/>
  <c r="BC33" i="4"/>
  <c r="E33" i="4" s="1"/>
  <c r="BC62" i="4"/>
  <c r="E62" i="4" s="1"/>
  <c r="BC15" i="4"/>
  <c r="BC20" i="4"/>
  <c r="BC17" i="4"/>
  <c r="Y25" i="4"/>
  <c r="Y21" i="4"/>
  <c r="Y23" i="4"/>
  <c r="Y17" i="4"/>
  <c r="Y18" i="4"/>
  <c r="Y9" i="4"/>
  <c r="Y12" i="4"/>
  <c r="Y49" i="4"/>
  <c r="E49" i="4" s="1"/>
  <c r="Y31" i="4"/>
  <c r="E31" i="4" s="1"/>
  <c r="Y58" i="4"/>
  <c r="Y28" i="4"/>
  <c r="E28" i="4" s="1"/>
  <c r="Y11" i="4"/>
  <c r="Y24" i="4"/>
  <c r="Y45" i="4"/>
  <c r="Y10" i="4"/>
  <c r="Y15" i="4"/>
  <c r="Y19" i="4"/>
  <c r="Y13" i="4"/>
  <c r="Y22" i="4"/>
  <c r="E14" i="4" l="1"/>
  <c r="E25" i="4"/>
  <c r="E48" i="4"/>
  <c r="E12" i="4"/>
  <c r="E27" i="4"/>
  <c r="E13" i="4"/>
  <c r="E16" i="4"/>
  <c r="E24" i="4"/>
  <c r="E21" i="4"/>
  <c r="E20" i="4"/>
  <c r="E45" i="4"/>
  <c r="E11" i="4"/>
  <c r="E10" i="4"/>
  <c r="E17" i="4"/>
  <c r="E22" i="4"/>
  <c r="E23" i="4"/>
  <c r="E15" i="4"/>
  <c r="E58" i="4"/>
  <c r="E18" i="4"/>
  <c r="E44" i="4"/>
  <c r="E32" i="4"/>
  <c r="E9" i="4"/>
  <c r="E19" i="4"/>
  <c r="E34" i="4"/>
  <c r="E40" i="4"/>
</calcChain>
</file>

<file path=xl/sharedStrings.xml><?xml version="1.0" encoding="utf-8"?>
<sst xmlns="http://schemas.openxmlformats.org/spreadsheetml/2006/main" count="1196" uniqueCount="658">
  <si>
    <t>Фамилия и имя</t>
  </si>
  <si>
    <t>Год рождения</t>
  </si>
  <si>
    <t xml:space="preserve">СПОРТИВНЫЙ РЕЙТИНГ </t>
  </si>
  <si>
    <t>место</t>
  </si>
  <si>
    <t>очки</t>
  </si>
  <si>
    <t>Каноэ-юниоры до 19 лет</t>
  </si>
  <si>
    <t>С1 2000 м</t>
  </si>
  <si>
    <t>Каноэ-мужчины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</si>
  <si>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</si>
  <si>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</si>
  <si>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</si>
  <si>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</si>
  <si>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</si>
  <si>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</si>
  <si>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</si>
  <si>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</si>
  <si>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Каноэ-юниоры до 24 лет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</si>
  <si>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</si>
  <si>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</si>
  <si>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</si>
  <si>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</si>
  <si>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</si>
  <si>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</si>
  <si>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</si>
  <si>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</si>
  <si>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</si>
  <si>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</si>
  <si>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</si>
  <si>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</si>
  <si>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</si>
  <si>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</si>
  <si>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</si>
  <si>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</si>
  <si>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</si>
  <si>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</si>
  <si>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</si>
  <si>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</si>
  <si>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</si>
  <si>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</si>
  <si>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</si>
  <si>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</si>
  <si>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</si>
  <si>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</si>
  <si>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</si>
  <si>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</si>
  <si>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</si>
  <si>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</si>
  <si>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</si>
  <si>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</si>
  <si>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</si>
  <si>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</si>
  <si>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</si>
  <si>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</si>
  <si>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</si>
  <si>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</si>
  <si>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</si>
  <si>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</si>
  <si>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</si>
  <si>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</si>
  <si>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</si>
  <si>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</si>
  <si>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</si>
  <si>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</si>
  <si>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</si>
  <si>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</si>
  <si>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</si>
  <si>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</si>
  <si>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</si>
  <si>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</si>
  <si>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</si>
  <si>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</si>
  <si>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</si>
  <si>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</si>
  <si>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</si>
  <si>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</si>
  <si>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</si>
  <si>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</si>
  <si>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</si>
  <si>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</si>
  <si>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</si>
  <si>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</si>
  <si>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</si>
  <si>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</si>
  <si>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</si>
  <si>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</si>
  <si>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</si>
  <si>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</si>
  <si>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</si>
  <si>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</si>
  <si>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</si>
  <si>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</si>
  <si>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</si>
  <si>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</si>
  <si>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</si>
  <si>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</si>
  <si>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</si>
  <si>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</si>
  <si>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</si>
  <si>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</si>
  <si>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</si>
  <si>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</si>
  <si>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</si>
  <si>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</si>
  <si>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</si>
  <si>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</si>
  <si>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</si>
  <si>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</si>
  <si>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</si>
  <si>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</si>
  <si>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</si>
  <si>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</si>
  <si>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</si>
  <si>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</si>
  <si>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</si>
  <si>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</si>
  <si>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</si>
  <si>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</si>
  <si>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</si>
  <si>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</si>
  <si>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</si>
  <si>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</si>
  <si>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</si>
  <si>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</si>
  <si>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</si>
  <si>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</si>
  <si>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</si>
  <si>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</si>
  <si>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</si>
  <si>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</si>
  <si>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</si>
  <si>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</si>
  <si>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</si>
  <si>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</si>
  <si>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</si>
  <si>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</si>
  <si>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</si>
  <si>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</si>
  <si>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</si>
  <si>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</si>
  <si>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</si>
  <si>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</si>
  <si>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</si>
  <si>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</si>
  <si>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</si>
  <si>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</si>
  <si>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</si>
  <si>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</si>
  <si>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</si>
  <si>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</si>
  <si>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</si>
  <si>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</si>
  <si>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</si>
  <si>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</si>
  <si>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</si>
  <si>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</si>
  <si>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</si>
  <si>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</si>
  <si>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</si>
  <si>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</si>
  <si>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</si>
  <si>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</si>
  <si>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</si>
  <si>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</si>
  <si>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</si>
  <si>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</si>
  <si>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</si>
  <si>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</si>
  <si>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</si>
  <si>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</si>
  <si>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</si>
  <si>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</si>
  <si>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</si>
  <si>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</si>
  <si>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</si>
  <si>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</si>
  <si>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</si>
  <si>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</si>
  <si>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</si>
  <si>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</si>
  <si>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</si>
  <si>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</si>
  <si>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</si>
  <si>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</si>
  <si>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</si>
  <si>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</si>
  <si>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</si>
  <si>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</si>
  <si>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</si>
  <si>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</si>
  <si>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</si>
  <si>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</si>
  <si>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</si>
  <si>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</si>
  <si>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</si>
  <si>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</si>
  <si>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</si>
  <si>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</si>
  <si>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</si>
  <si>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</si>
  <si>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</si>
  <si>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</si>
  <si>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</si>
  <si>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</si>
  <si>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</si>
  <si>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</si>
  <si>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</si>
  <si>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</si>
  <si>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</si>
  <si>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</si>
  <si>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</si>
  <si>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</si>
  <si>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</si>
  <si>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</si>
  <si>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</si>
  <si>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</si>
  <si>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</si>
  <si>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</si>
  <si>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</si>
  <si>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</si>
  <si>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</si>
  <si>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</si>
  <si>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</si>
  <si>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</si>
  <si>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</si>
  <si>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</si>
  <si>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</si>
  <si>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</si>
  <si>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</si>
  <si>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</si>
  <si>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</si>
  <si>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</si>
  <si>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</si>
  <si>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</si>
  <si>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</si>
  <si>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</si>
  <si>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</si>
  <si>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</si>
  <si>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</si>
  <si>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</si>
  <si>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</si>
  <si>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</si>
  <si>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</si>
  <si>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</si>
  <si>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</si>
  <si>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</si>
  <si>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</si>
  <si>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</si>
  <si>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</si>
  <si>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</si>
  <si>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</si>
  <si>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</si>
  <si>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</si>
  <si>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</si>
  <si>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</si>
  <si>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</si>
  <si>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</si>
  <si>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</si>
  <si>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</si>
  <si>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</si>
  <si>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</si>
  <si>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</si>
  <si>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</si>
  <si>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</si>
  <si>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</si>
  <si>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</si>
  <si>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</si>
  <si>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</si>
  <si>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</si>
  <si>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</si>
  <si>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</si>
  <si>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</si>
  <si>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</si>
  <si>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</si>
  <si>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</si>
  <si>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</si>
  <si>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</si>
  <si>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</si>
  <si>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</si>
  <si>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</si>
  <si>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</si>
  <si>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</si>
  <si>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</si>
  <si>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</si>
  <si>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</si>
  <si>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</si>
  <si>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</si>
  <si>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</si>
  <si>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</si>
  <si>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</si>
  <si>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</si>
  <si>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</si>
  <si>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</si>
  <si>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</si>
  <si>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</si>
  <si>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</si>
  <si>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</si>
  <si>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</si>
  <si>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</si>
  <si>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</si>
  <si>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</si>
  <si>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</si>
  <si>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</si>
  <si>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</si>
  <si>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</si>
  <si>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</si>
  <si>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</si>
  <si>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</si>
  <si>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</si>
  <si>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</si>
  <si>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</si>
  <si>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</si>
  <si>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</si>
  <si>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</si>
  <si>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</si>
  <si>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</si>
  <si>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</si>
  <si>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</si>
  <si>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</si>
  <si>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</si>
  <si>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</si>
  <si>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</si>
  <si>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</si>
  <si>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</si>
  <si>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</si>
  <si>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</si>
  <si>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</si>
  <si>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</si>
  <si>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</si>
  <si>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</si>
  <si>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</si>
  <si>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</si>
  <si>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</si>
  <si>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</si>
  <si>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</si>
  <si>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</si>
  <si>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</si>
  <si>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</si>
  <si>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</si>
  <si>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</si>
  <si>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</si>
  <si>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</si>
  <si>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</si>
  <si>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</si>
  <si>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</si>
  <si>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</si>
  <si>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</si>
  <si>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</si>
  <si>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</si>
  <si>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</si>
  <si>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</si>
  <si>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</si>
  <si>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</si>
  <si>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</si>
  <si>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</si>
  <si>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</si>
  <si>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</si>
  <si>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</si>
  <si>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</si>
  <si>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</si>
  <si>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</si>
  <si>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</si>
  <si>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</si>
  <si>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</si>
  <si>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</si>
  <si>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</si>
  <si>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</si>
  <si>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</si>
  <si>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</si>
  <si>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</si>
  <si>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ПУЗАЧЕВ, Степан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</si>
  <si>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</si>
  <si>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</si>
  <si>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</si>
  <si>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</si>
  <si>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</si>
  <si>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</si>
  <si>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</si>
  <si>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</si>
  <si>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</si>
  <si>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</si>
  <si>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</si>
  <si>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</si>
  <si>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</si>
  <si>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</si>
  <si>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</si>
  <si>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КУБОК РОССИИ | 19-25.04.2025, г.Краснодар</t>
  </si>
  <si>
    <t>Кубок России        19-25.04.2025 (очки)</t>
  </si>
  <si>
    <t>Первенство России                   (до 24 лет)             22-28.05.2025 (очки)</t>
  </si>
  <si>
    <t>ПЕРВЕНСТВО РОССИИ | 22-28.05.2025, г.Краснодар</t>
  </si>
  <si>
    <t>Первенство России                   (до 19 лет)             22-28.05.2025 (очки)</t>
  </si>
  <si>
    <t>ВС (до 19 лет)                   23-28.03.2025 (очки)</t>
  </si>
  <si>
    <t>Чемпионат России                   28.03-02.04.2025 (очки)</t>
  </si>
  <si>
    <t>ВС (мужчины)                    28.03-02.04.2025 (очки)</t>
  </si>
  <si>
    <t>Ростовская обл.</t>
  </si>
  <si>
    <t>ВСЕРОССИЙСКИЕ СОРЕВНОВАНИЯ |                                        23-28.03.2025, г.Краснодар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</si>
  <si>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</si>
  <si>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</si>
  <si>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</si>
  <si>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</si>
  <si>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</si>
  <si>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</si>
  <si>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</si>
  <si>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</si>
  <si>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</si>
  <si>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</si>
  <si>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</si>
  <si>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</si>
  <si>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</si>
  <si>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</si>
  <si>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</si>
  <si>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</si>
  <si>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</si>
  <si>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</si>
  <si>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</si>
  <si>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</si>
  <si>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</si>
  <si>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</si>
  <si>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</si>
  <si>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</si>
  <si>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</si>
  <si>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</si>
  <si>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</si>
  <si>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</si>
  <si>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</si>
  <si>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</si>
  <si>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</si>
  <si>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</si>
  <si>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</si>
  <si>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</si>
  <si>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</si>
  <si>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</si>
  <si>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</si>
  <si>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</si>
  <si>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</si>
  <si>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</si>
  <si>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</si>
  <si>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</si>
  <si>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</si>
  <si>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</si>
  <si>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</si>
  <si>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</si>
  <si>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</si>
  <si>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</si>
  <si>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</si>
  <si>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ВС | 28.03-02.04.2025, г.Краснодар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</si>
  <si>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</si>
  <si>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</si>
  <si>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</si>
  <si>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</si>
  <si>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</si>
  <si>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</si>
  <si>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</si>
  <si>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</si>
  <si>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</si>
  <si>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</si>
  <si>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</si>
  <si>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</si>
  <si>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</si>
  <si>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</si>
  <si>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</si>
  <si>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</si>
  <si>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</si>
  <si>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</si>
  <si>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</si>
  <si>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</si>
  <si>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</si>
  <si>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</si>
  <si>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</si>
  <si>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</si>
  <si>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</si>
  <si>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</si>
  <si>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</si>
  <si>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</si>
  <si>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</si>
  <si>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</si>
  <si>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</si>
  <si>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</si>
  <si>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</si>
  <si>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</si>
  <si>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</si>
  <si>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</si>
  <si>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</si>
  <si>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</si>
  <si>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</si>
  <si>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</si>
  <si>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</si>
  <si>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</si>
  <si>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</si>
  <si>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</si>
  <si>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</si>
  <si>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</si>
  <si>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</si>
  <si>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</si>
  <si>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</si>
  <si>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</si>
  <si>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</si>
  <si>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</si>
  <si>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</si>
  <si>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</si>
  <si>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</si>
  <si>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</si>
  <si>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</si>
  <si>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</si>
  <si>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</si>
  <si>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</si>
  <si>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</si>
  <si>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ЧЕМПИОНАТ РОССИИ |             28.03-02.04.24, г.Краснодар</t>
  </si>
  <si>
    <t>КУБОК МИРА, ЭТАП | 16-18.05.2025, г.Сегед, Венгрия</t>
  </si>
  <si>
    <t>Кубок мира,                этап                                      16-18.05.2025 (очки)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</si>
  <si>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</si>
  <si>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</si>
  <si>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</si>
  <si>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</si>
  <si>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</si>
  <si>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</si>
  <si>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</si>
  <si>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</si>
  <si>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</si>
  <si>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</si>
  <si>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</si>
  <si>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</si>
  <si>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</si>
  <si>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</si>
  <si>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</si>
  <si>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</si>
  <si>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</si>
  <si>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</si>
  <si>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</si>
  <si>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</si>
  <si>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</si>
  <si>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</si>
  <si>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</si>
  <si>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</si>
  <si>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</si>
  <si>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</si>
  <si>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</si>
  <si>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</si>
  <si>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</si>
  <si>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</si>
  <si>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</si>
  <si>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</si>
  <si>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</si>
  <si>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C1 5000 м</t>
  </si>
  <si>
    <t>Чемпионат России              15-27.07.2025 (очки)</t>
  </si>
  <si>
    <t>ЧЕМПИОНАТ РОССИИ | 15-27.07.2025, г.Москва</t>
  </si>
  <si>
    <t>Бобров А.Н.</t>
  </si>
  <si>
    <t xml:space="preserve">Клинов В.П. </t>
  </si>
  <si>
    <t>Черкашина М.К.</t>
  </si>
  <si>
    <t>Черкашин А.А.</t>
  </si>
  <si>
    <t>VI Спартакиада молодежи    30.07-04.08.2025 (очки)</t>
  </si>
  <si>
    <t xml:space="preserve"> VI СПАРТАКИАДА МОЛОДЕЖИ (ЮНИОРСКАЯ) РОССИИ | 30.07-04.08.2025, г.Барнаул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</si>
  <si>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</si>
  <si>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</si>
  <si>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</si>
  <si>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</si>
  <si>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</si>
  <si>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</si>
  <si>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</si>
  <si>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</si>
  <si>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</si>
  <si>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</si>
  <si>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Первенство      мира (до 24 лет)    23-27.07.2025 (очки)</t>
  </si>
  <si>
    <t xml:space="preserve"> ПЕРВЕНСТВО МИРА | 23-27.07.2025, г.Монтемор-у-Велью (Португалия)</t>
  </si>
  <si>
    <t>DNF</t>
  </si>
  <si>
    <t xml:space="preserve"> ПЕРВЕНСТВО МИРА | 23-27.07.2025,                                                                                                       г.Монтемор-у-Велью (Португалия)</t>
  </si>
  <si>
    <t>Первенство      мира (до 19 лет)    23-27.07.2025 (очки)</t>
  </si>
  <si>
    <t>ВСЕРОССИЙСКИЕ СОРЕВНОВАНИЯ | 07-14.08.2025, г.Казань</t>
  </si>
  <si>
    <t>ВС (до 15 лет)    07-14.07.2025 (очки)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</si>
  <si>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</si>
  <si>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</si>
  <si>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</si>
  <si>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</si>
  <si>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</si>
  <si>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</si>
  <si>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</si>
  <si>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</si>
  <si>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</si>
  <si>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</si>
  <si>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</si>
  <si>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</si>
  <si>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</si>
  <si>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</si>
  <si>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</si>
  <si>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</si>
  <si>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</si>
  <si>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</si>
  <si>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</si>
  <si>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</si>
  <si>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</si>
  <si>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</si>
  <si>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</si>
  <si>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</si>
  <si>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</si>
  <si>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</si>
  <si>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</si>
  <si>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</si>
  <si>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</si>
  <si>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</si>
  <si>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</si>
  <si>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</si>
  <si>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</si>
  <si>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</si>
  <si>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</si>
  <si>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</si>
  <si>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</si>
  <si>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</si>
  <si>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</si>
  <si>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</si>
  <si>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</si>
  <si>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</si>
  <si>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</si>
  <si>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</si>
  <si>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</si>
  <si>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</si>
  <si>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</si>
  <si>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</si>
  <si>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</si>
  <si>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</si>
  <si>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</si>
  <si>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</si>
  <si>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</si>
  <si>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</si>
  <si>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</si>
  <si>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</si>
  <si>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</si>
  <si>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</si>
  <si>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</si>
  <si>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</si>
  <si>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</si>
  <si>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</si>
  <si>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</si>
  <si>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</si>
  <si>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</si>
  <si>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</si>
  <si>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</si>
  <si>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</si>
  <si>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</si>
  <si>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</si>
  <si>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</si>
  <si>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</si>
  <si>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</si>
  <si>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</si>
  <si>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</si>
  <si>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</si>
  <si>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</si>
  <si>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</si>
  <si>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</si>
  <si>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</si>
  <si>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</si>
  <si>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</si>
  <si>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</si>
  <si>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</si>
  <si>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</si>
  <si>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</si>
  <si>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Алтухов И.В.</t>
  </si>
  <si>
    <t>Чумак В.Н.</t>
  </si>
  <si>
    <t>ПО РЕЗУЛЬТАТАМ ВЫСТУПЛЕНИЙ НА СПОРТИВНЫХ СОРЕВНОВАНИЯХ 2025 года (каноэ-юноши до 15 лет)</t>
  </si>
  <si>
    <t>каноэ-юноши до 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</si>
</sst>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O42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84" sqref="C184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6" width="18.7109375" style="52" customWidth="1"/>
    <col min="7" max="7" width="18.7109375" style="52" hidden="1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8" hidden="1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hidden="1" customWidth="1"/>
    <col min="43" max="54" width="6.7109375" style="8" hidden="1" customWidth="1"/>
    <col min="55" max="55" width="14.7109375" style="8" hidden="1" customWidth="1"/>
    <col min="56" max="65" width="6.7109375" style="2" hidden="1" customWidth="1"/>
    <col min="66" max="66" width="14.7109375" style="8" hidden="1" customWidth="1"/>
    <col min="67" max="78" width="6.7109375" style="2" hidden="1" customWidth="1"/>
    <col min="79" max="79" width="14.7109375" style="8" hidden="1" customWidth="1"/>
    <col min="80" max="95" width="6.7109375" style="2" hidden="1" customWidth="1"/>
    <col min="96" max="96" width="14.7109375" style="8" hidden="1" customWidth="1"/>
    <col min="97" max="107" width="6.7109375" style="2" hidden="1" customWidth="1"/>
    <col min="108" max="108" width="6.7109375" style="86" hidden="1" customWidth="1"/>
    <col min="109" max="109" width="14.7109375" style="8" hidden="1" customWidth="1"/>
    <col min="110" max="118" width="6.7109375" style="2" hidden="1" customWidth="1"/>
    <col min="119" max="119" width="6.7109375" style="86" hidden="1" customWidth="1"/>
    <col min="120" max="120" width="14.7109375" style="8" hidden="1" customWidth="1"/>
    <col min="121" max="127" width="6.7109375" style="2" hidden="1" customWidth="1"/>
    <col min="128" max="128" width="6.7109375" style="86" hidden="1" customWidth="1"/>
    <col min="129" max="129" width="14.7109375" style="8" customWidth="1"/>
    <col min="130" max="137" width="6.7109375" style="2" customWidth="1"/>
    <col min="138" max="138" width="6.7109375" style="91" customWidth="1"/>
    <col min="139" max="144" width="6.7109375" style="2" customWidth="1"/>
    <col min="145" max="145" width="6.7109375" style="86" customWidth="1"/>
  </cols>
  <sheetData>
    <row r="1" spans="1:145" ht="18.75" x14ac:dyDescent="0.3">
      <c r="C1" s="7" t="s">
        <v>2</v>
      </c>
    </row>
    <row r="2" spans="1:145" ht="18.75" x14ac:dyDescent="0.3">
      <c r="C2" s="7" t="s">
        <v>656</v>
      </c>
    </row>
    <row r="3" spans="1:145" ht="17.25" thickBot="1" x14ac:dyDescent="0.35"/>
    <row r="4" spans="1:145" ht="15.75" customHeight="1" thickBot="1" x14ac:dyDescent="0.35">
      <c r="A4" s="9"/>
      <c r="B4" s="10"/>
      <c r="C4" s="136" t="s">
        <v>0</v>
      </c>
      <c r="D4" s="139" t="s">
        <v>1</v>
      </c>
      <c r="E4" s="141" t="s">
        <v>21</v>
      </c>
      <c r="F4" s="143" t="s">
        <v>424</v>
      </c>
      <c r="G4" s="143" t="s">
        <v>425</v>
      </c>
      <c r="H4" s="143" t="s">
        <v>398</v>
      </c>
      <c r="I4" s="143" t="s">
        <v>399</v>
      </c>
      <c r="J4" s="131" t="s">
        <v>390</v>
      </c>
      <c r="K4" s="133" t="s">
        <v>394</v>
      </c>
      <c r="L4" s="153"/>
      <c r="M4" s="153"/>
      <c r="N4" s="153"/>
      <c r="O4" s="153"/>
      <c r="P4" s="134"/>
      <c r="Q4" s="131" t="s">
        <v>391</v>
      </c>
      <c r="R4" s="133" t="s">
        <v>506</v>
      </c>
      <c r="S4" s="134"/>
      <c r="T4" s="131" t="s">
        <v>392</v>
      </c>
      <c r="U4" s="133" t="s">
        <v>444</v>
      </c>
      <c r="V4" s="153"/>
      <c r="W4" s="153"/>
      <c r="X4" s="134"/>
      <c r="Y4" s="149" t="s">
        <v>386</v>
      </c>
      <c r="Z4" s="121" t="s">
        <v>385</v>
      </c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2"/>
      <c r="AP4" s="102" t="s">
        <v>508</v>
      </c>
      <c r="AQ4" s="120" t="s">
        <v>507</v>
      </c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/>
      <c r="BC4" s="102" t="s">
        <v>387</v>
      </c>
      <c r="BD4" s="104" t="s">
        <v>388</v>
      </c>
      <c r="BE4" s="104"/>
      <c r="BF4" s="104"/>
      <c r="BG4" s="104"/>
      <c r="BH4" s="104"/>
      <c r="BI4" s="104"/>
      <c r="BJ4" s="104"/>
      <c r="BK4" s="104"/>
      <c r="BL4" s="104"/>
      <c r="BM4" s="116"/>
      <c r="BN4" s="102" t="s">
        <v>389</v>
      </c>
      <c r="BO4" s="104" t="s">
        <v>388</v>
      </c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16"/>
      <c r="CA4" s="102" t="s">
        <v>543</v>
      </c>
      <c r="CB4" s="104" t="s">
        <v>544</v>
      </c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16"/>
      <c r="CR4" s="102" t="s">
        <v>549</v>
      </c>
      <c r="CS4" s="104" t="s">
        <v>550</v>
      </c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5"/>
      <c r="DE4" s="102" t="s">
        <v>561</v>
      </c>
      <c r="DF4" s="104" t="s">
        <v>562</v>
      </c>
      <c r="DG4" s="104"/>
      <c r="DH4" s="104"/>
      <c r="DI4" s="104"/>
      <c r="DJ4" s="104"/>
      <c r="DK4" s="104"/>
      <c r="DL4" s="104"/>
      <c r="DM4" s="104"/>
      <c r="DN4" s="104"/>
      <c r="DO4" s="105"/>
      <c r="DP4" s="102" t="s">
        <v>565</v>
      </c>
      <c r="DQ4" s="159" t="s">
        <v>564</v>
      </c>
      <c r="DR4" s="159"/>
      <c r="DS4" s="159"/>
      <c r="DT4" s="159"/>
      <c r="DU4" s="159"/>
      <c r="DV4" s="159"/>
      <c r="DW4" s="159"/>
      <c r="DX4" s="160"/>
      <c r="DY4" s="102" t="s">
        <v>567</v>
      </c>
      <c r="DZ4" s="104" t="s">
        <v>566</v>
      </c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5"/>
    </row>
    <row r="5" spans="1:145" ht="17.25" thickBot="1" x14ac:dyDescent="0.35">
      <c r="A5" s="11"/>
      <c r="B5" s="12"/>
      <c r="C5" s="137"/>
      <c r="D5" s="140"/>
      <c r="E5" s="141"/>
      <c r="F5" s="144"/>
      <c r="G5" s="144"/>
      <c r="H5" s="144"/>
      <c r="I5" s="144"/>
      <c r="J5" s="132"/>
      <c r="K5" s="111"/>
      <c r="L5" s="148"/>
      <c r="M5" s="148"/>
      <c r="N5" s="148"/>
      <c r="O5" s="148"/>
      <c r="P5" s="135"/>
      <c r="Q5" s="132"/>
      <c r="R5" s="111"/>
      <c r="S5" s="135"/>
      <c r="T5" s="132"/>
      <c r="U5" s="111"/>
      <c r="V5" s="148"/>
      <c r="W5" s="148"/>
      <c r="X5" s="135"/>
      <c r="Y5" s="150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5"/>
      <c r="AP5" s="103"/>
      <c r="AQ5" s="123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5"/>
      <c r="BC5" s="103"/>
      <c r="BD5" s="106"/>
      <c r="BE5" s="106"/>
      <c r="BF5" s="106"/>
      <c r="BG5" s="106"/>
      <c r="BH5" s="106"/>
      <c r="BI5" s="106"/>
      <c r="BJ5" s="106"/>
      <c r="BK5" s="106"/>
      <c r="BL5" s="106"/>
      <c r="BM5" s="117"/>
      <c r="BN5" s="103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17"/>
      <c r="CA5" s="103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17"/>
      <c r="CR5" s="103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7"/>
      <c r="DE5" s="103"/>
      <c r="DF5" s="106"/>
      <c r="DG5" s="106"/>
      <c r="DH5" s="106"/>
      <c r="DI5" s="106"/>
      <c r="DJ5" s="106"/>
      <c r="DK5" s="106"/>
      <c r="DL5" s="106"/>
      <c r="DM5" s="106"/>
      <c r="DN5" s="106"/>
      <c r="DO5" s="107"/>
      <c r="DP5" s="103"/>
      <c r="DQ5" s="161"/>
      <c r="DR5" s="161"/>
      <c r="DS5" s="161"/>
      <c r="DT5" s="161"/>
      <c r="DU5" s="161"/>
      <c r="DV5" s="161"/>
      <c r="DW5" s="161"/>
      <c r="DX5" s="162"/>
      <c r="DY5" s="103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7"/>
    </row>
    <row r="6" spans="1:145" ht="15.75" customHeight="1" thickBot="1" x14ac:dyDescent="0.35">
      <c r="A6" s="11"/>
      <c r="B6" s="12"/>
      <c r="C6" s="137"/>
      <c r="D6" s="140"/>
      <c r="E6" s="141"/>
      <c r="F6" s="144"/>
      <c r="G6" s="144"/>
      <c r="H6" s="144"/>
      <c r="I6" s="144"/>
      <c r="J6" s="132"/>
      <c r="K6" s="111" t="s">
        <v>5</v>
      </c>
      <c r="L6" s="148"/>
      <c r="M6" s="148"/>
      <c r="N6" s="148"/>
      <c r="O6" s="148"/>
      <c r="P6" s="135"/>
      <c r="Q6" s="132"/>
      <c r="R6" s="111" t="s">
        <v>7</v>
      </c>
      <c r="S6" s="135"/>
      <c r="T6" s="132"/>
      <c r="U6" s="111" t="s">
        <v>7</v>
      </c>
      <c r="V6" s="148"/>
      <c r="W6" s="148"/>
      <c r="X6" s="135"/>
      <c r="Y6" s="150"/>
      <c r="Z6" s="111" t="s">
        <v>7</v>
      </c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35"/>
      <c r="AP6" s="103"/>
      <c r="AQ6" s="126" t="s">
        <v>7</v>
      </c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8"/>
      <c r="BC6" s="103"/>
      <c r="BD6" s="129" t="s">
        <v>16</v>
      </c>
      <c r="BE6" s="129"/>
      <c r="BF6" s="129"/>
      <c r="BG6" s="129"/>
      <c r="BH6" s="129"/>
      <c r="BI6" s="129"/>
      <c r="BJ6" s="129"/>
      <c r="BK6" s="129"/>
      <c r="BL6" s="129"/>
      <c r="BM6" s="130"/>
      <c r="BN6" s="103"/>
      <c r="BO6" s="129" t="s">
        <v>5</v>
      </c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30"/>
      <c r="CA6" s="103"/>
      <c r="CB6" s="108" t="s">
        <v>7</v>
      </c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18"/>
      <c r="CR6" s="103"/>
      <c r="CS6" s="108" t="s">
        <v>16</v>
      </c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9"/>
      <c r="DE6" s="103"/>
      <c r="DF6" s="108" t="s">
        <v>16</v>
      </c>
      <c r="DG6" s="108"/>
      <c r="DH6" s="108"/>
      <c r="DI6" s="108"/>
      <c r="DJ6" s="108"/>
      <c r="DK6" s="108"/>
      <c r="DL6" s="108"/>
      <c r="DM6" s="108"/>
      <c r="DN6" s="108"/>
      <c r="DO6" s="109"/>
      <c r="DP6" s="103"/>
      <c r="DQ6" s="108" t="s">
        <v>5</v>
      </c>
      <c r="DR6" s="108"/>
      <c r="DS6" s="108"/>
      <c r="DT6" s="108"/>
      <c r="DU6" s="108"/>
      <c r="DV6" s="108"/>
      <c r="DW6" s="108"/>
      <c r="DX6" s="109"/>
      <c r="DY6" s="103"/>
      <c r="DZ6" s="108" t="s">
        <v>657</v>
      </c>
      <c r="EA6" s="108"/>
      <c r="EB6" s="108"/>
      <c r="EC6" s="108"/>
      <c r="ED6" s="108"/>
      <c r="EE6" s="108"/>
      <c r="EF6" s="108"/>
      <c r="EG6" s="108"/>
      <c r="EH6" s="106"/>
      <c r="EI6" s="108"/>
      <c r="EJ6" s="108"/>
      <c r="EK6" s="108"/>
      <c r="EL6" s="108"/>
      <c r="EM6" s="108"/>
      <c r="EN6" s="108"/>
      <c r="EO6" s="109"/>
    </row>
    <row r="7" spans="1:145" ht="15.75" customHeight="1" thickBot="1" x14ac:dyDescent="0.35">
      <c r="A7" s="11"/>
      <c r="B7" s="12"/>
      <c r="C7" s="137"/>
      <c r="D7" s="140"/>
      <c r="E7" s="141"/>
      <c r="F7" s="144"/>
      <c r="G7" s="144"/>
      <c r="H7" s="144"/>
      <c r="I7" s="144"/>
      <c r="J7" s="132"/>
      <c r="K7" s="111" t="s">
        <v>10</v>
      </c>
      <c r="L7" s="148"/>
      <c r="M7" s="110" t="s">
        <v>9</v>
      </c>
      <c r="N7" s="111"/>
      <c r="O7" s="156" t="s">
        <v>8</v>
      </c>
      <c r="P7" s="157"/>
      <c r="Q7" s="132"/>
      <c r="R7" s="114" t="s">
        <v>6</v>
      </c>
      <c r="S7" s="158"/>
      <c r="T7" s="132"/>
      <c r="U7" s="110" t="s">
        <v>9</v>
      </c>
      <c r="V7" s="111"/>
      <c r="W7" s="156" t="s">
        <v>8</v>
      </c>
      <c r="X7" s="157"/>
      <c r="Y7" s="151"/>
      <c r="Z7" s="110" t="s">
        <v>10</v>
      </c>
      <c r="AA7" s="111"/>
      <c r="AB7" s="110" t="s">
        <v>9</v>
      </c>
      <c r="AC7" s="111"/>
      <c r="AD7" s="112" t="s">
        <v>8</v>
      </c>
      <c r="AE7" s="113"/>
      <c r="AF7" s="110" t="s">
        <v>15</v>
      </c>
      <c r="AG7" s="111"/>
      <c r="AH7" s="112" t="s">
        <v>13</v>
      </c>
      <c r="AI7" s="113"/>
      <c r="AJ7" s="110" t="s">
        <v>14</v>
      </c>
      <c r="AK7" s="111"/>
      <c r="AL7" s="110" t="s">
        <v>12</v>
      </c>
      <c r="AM7" s="111"/>
      <c r="AN7" s="146" t="s">
        <v>11</v>
      </c>
      <c r="AO7" s="147"/>
      <c r="AP7" s="103"/>
      <c r="AQ7" s="110" t="s">
        <v>10</v>
      </c>
      <c r="AR7" s="111"/>
      <c r="AS7" s="110" t="s">
        <v>9</v>
      </c>
      <c r="AT7" s="111"/>
      <c r="AU7" s="112" t="s">
        <v>8</v>
      </c>
      <c r="AV7" s="113"/>
      <c r="AW7" s="110" t="s">
        <v>542</v>
      </c>
      <c r="AX7" s="114"/>
      <c r="AY7" s="112" t="s">
        <v>13</v>
      </c>
      <c r="AZ7" s="113"/>
      <c r="BA7" s="110" t="s">
        <v>12</v>
      </c>
      <c r="BB7" s="119"/>
      <c r="BC7" s="103"/>
      <c r="BD7" s="110" t="s">
        <v>10</v>
      </c>
      <c r="BE7" s="111"/>
      <c r="BF7" s="110" t="s">
        <v>9</v>
      </c>
      <c r="BG7" s="111"/>
      <c r="BH7" s="112" t="s">
        <v>8</v>
      </c>
      <c r="BI7" s="113"/>
      <c r="BJ7" s="112" t="s">
        <v>13</v>
      </c>
      <c r="BK7" s="113"/>
      <c r="BL7" s="110" t="s">
        <v>14</v>
      </c>
      <c r="BM7" s="119"/>
      <c r="BN7" s="103"/>
      <c r="BO7" s="110" t="s">
        <v>10</v>
      </c>
      <c r="BP7" s="111"/>
      <c r="BQ7" s="110" t="s">
        <v>9</v>
      </c>
      <c r="BR7" s="111"/>
      <c r="BS7" s="112" t="s">
        <v>8</v>
      </c>
      <c r="BT7" s="113"/>
      <c r="BU7" s="112" t="s">
        <v>13</v>
      </c>
      <c r="BV7" s="113"/>
      <c r="BW7" s="110" t="s">
        <v>14</v>
      </c>
      <c r="BX7" s="114"/>
      <c r="BY7" s="110" t="s">
        <v>12</v>
      </c>
      <c r="BZ7" s="119"/>
      <c r="CA7" s="103"/>
      <c r="CB7" s="110" t="s">
        <v>10</v>
      </c>
      <c r="CC7" s="111"/>
      <c r="CD7" s="110" t="s">
        <v>9</v>
      </c>
      <c r="CE7" s="111"/>
      <c r="CF7" s="112" t="s">
        <v>8</v>
      </c>
      <c r="CG7" s="113"/>
      <c r="CH7" s="110" t="s">
        <v>11</v>
      </c>
      <c r="CI7" s="111"/>
      <c r="CJ7" s="110" t="s">
        <v>15</v>
      </c>
      <c r="CK7" s="111"/>
      <c r="CL7" s="112" t="s">
        <v>13</v>
      </c>
      <c r="CM7" s="113"/>
      <c r="CN7" s="110" t="s">
        <v>14</v>
      </c>
      <c r="CO7" s="114"/>
      <c r="CP7" s="110" t="s">
        <v>12</v>
      </c>
      <c r="CQ7" s="119"/>
      <c r="CR7" s="103"/>
      <c r="CS7" s="110" t="s">
        <v>10</v>
      </c>
      <c r="CT7" s="111"/>
      <c r="CU7" s="112" t="s">
        <v>8</v>
      </c>
      <c r="CV7" s="113"/>
      <c r="CW7" s="110" t="s">
        <v>15</v>
      </c>
      <c r="CX7" s="111"/>
      <c r="CY7" s="110" t="s">
        <v>14</v>
      </c>
      <c r="CZ7" s="114"/>
      <c r="DA7" s="110" t="s">
        <v>551</v>
      </c>
      <c r="DB7" s="114"/>
      <c r="DC7" s="110" t="s">
        <v>12</v>
      </c>
      <c r="DD7" s="115"/>
      <c r="DE7" s="103"/>
      <c r="DF7" s="110" t="s">
        <v>10</v>
      </c>
      <c r="DG7" s="111"/>
      <c r="DH7" s="110" t="s">
        <v>9</v>
      </c>
      <c r="DI7" s="111"/>
      <c r="DJ7" s="112" t="s">
        <v>8</v>
      </c>
      <c r="DK7" s="113"/>
      <c r="DL7" s="112" t="s">
        <v>13</v>
      </c>
      <c r="DM7" s="113"/>
      <c r="DN7" s="110" t="s">
        <v>12</v>
      </c>
      <c r="DO7" s="115"/>
      <c r="DP7" s="103"/>
      <c r="DQ7" s="110" t="s">
        <v>10</v>
      </c>
      <c r="DR7" s="111"/>
      <c r="DS7" s="110" t="s">
        <v>9</v>
      </c>
      <c r="DT7" s="111"/>
      <c r="DU7" s="112" t="s">
        <v>8</v>
      </c>
      <c r="DV7" s="113"/>
      <c r="DW7" s="110" t="s">
        <v>12</v>
      </c>
      <c r="DX7" s="115"/>
      <c r="DY7" s="103"/>
      <c r="DZ7" s="110" t="s">
        <v>10</v>
      </c>
      <c r="EA7" s="111"/>
      <c r="EB7" s="110" t="s">
        <v>9</v>
      </c>
      <c r="EC7" s="111"/>
      <c r="ED7" s="112" t="s">
        <v>8</v>
      </c>
      <c r="EE7" s="113"/>
      <c r="EF7" s="110" t="s">
        <v>11</v>
      </c>
      <c r="EG7" s="111"/>
      <c r="EH7" s="110" t="s">
        <v>15</v>
      </c>
      <c r="EI7" s="111"/>
      <c r="EJ7" s="112" t="s">
        <v>13</v>
      </c>
      <c r="EK7" s="113"/>
      <c r="EL7" s="110" t="s">
        <v>14</v>
      </c>
      <c r="EM7" s="111"/>
      <c r="EN7" s="110" t="s">
        <v>551</v>
      </c>
      <c r="EO7" s="115"/>
    </row>
    <row r="8" spans="1:145" x14ac:dyDescent="0.3">
      <c r="A8" s="13"/>
      <c r="B8" s="14"/>
      <c r="C8" s="138"/>
      <c r="D8" s="123"/>
      <c r="E8" s="142"/>
      <c r="F8" s="145"/>
      <c r="G8" s="145"/>
      <c r="H8" s="145"/>
      <c r="I8" s="145"/>
      <c r="J8" s="132"/>
      <c r="K8" s="24" t="s">
        <v>3</v>
      </c>
      <c r="L8" s="25" t="s">
        <v>4</v>
      </c>
      <c r="M8" s="24" t="s">
        <v>3</v>
      </c>
      <c r="N8" s="25" t="s">
        <v>4</v>
      </c>
      <c r="O8" s="25" t="s">
        <v>3</v>
      </c>
      <c r="P8" s="26" t="s">
        <v>4</v>
      </c>
      <c r="Q8" s="132"/>
      <c r="R8" s="24" t="s">
        <v>3</v>
      </c>
      <c r="S8" s="27" t="s">
        <v>4</v>
      </c>
      <c r="T8" s="132"/>
      <c r="U8" s="24" t="s">
        <v>3</v>
      </c>
      <c r="V8" s="25" t="s">
        <v>4</v>
      </c>
      <c r="W8" s="25" t="s">
        <v>3</v>
      </c>
      <c r="X8" s="26" t="s">
        <v>4</v>
      </c>
      <c r="Y8" s="152"/>
      <c r="Z8" s="25" t="s">
        <v>3</v>
      </c>
      <c r="AA8" s="25" t="s">
        <v>4</v>
      </c>
      <c r="AB8" s="24" t="s">
        <v>3</v>
      </c>
      <c r="AC8" s="25" t="s">
        <v>4</v>
      </c>
      <c r="AD8" s="24" t="s">
        <v>3</v>
      </c>
      <c r="AE8" s="25" t="s">
        <v>4</v>
      </c>
      <c r="AF8" s="25" t="s">
        <v>3</v>
      </c>
      <c r="AG8" s="25" t="s">
        <v>4</v>
      </c>
      <c r="AH8" s="25" t="s">
        <v>3</v>
      </c>
      <c r="AI8" s="25" t="s">
        <v>4</v>
      </c>
      <c r="AJ8" s="25" t="s">
        <v>3</v>
      </c>
      <c r="AK8" s="25" t="s">
        <v>4</v>
      </c>
      <c r="AL8" s="25" t="s">
        <v>3</v>
      </c>
      <c r="AM8" s="25" t="s">
        <v>4</v>
      </c>
      <c r="AN8" s="25" t="s">
        <v>3</v>
      </c>
      <c r="AO8" s="26" t="s">
        <v>4</v>
      </c>
      <c r="AP8" s="103"/>
      <c r="AQ8" s="71" t="s">
        <v>3</v>
      </c>
      <c r="AR8" s="71" t="s">
        <v>4</v>
      </c>
      <c r="AS8" s="71" t="s">
        <v>3</v>
      </c>
      <c r="AT8" s="71" t="s">
        <v>4</v>
      </c>
      <c r="AU8" s="71" t="s">
        <v>3</v>
      </c>
      <c r="AV8" s="71" t="s">
        <v>4</v>
      </c>
      <c r="AW8" s="80" t="s">
        <v>3</v>
      </c>
      <c r="AX8" s="80" t="s">
        <v>4</v>
      </c>
      <c r="AY8" s="80" t="s">
        <v>3</v>
      </c>
      <c r="AZ8" s="80" t="s">
        <v>4</v>
      </c>
      <c r="BA8" s="71" t="s">
        <v>3</v>
      </c>
      <c r="BB8" s="72" t="s">
        <v>4</v>
      </c>
      <c r="BC8" s="103"/>
      <c r="BD8" s="73" t="s">
        <v>3</v>
      </c>
      <c r="BE8" s="73" t="s">
        <v>4</v>
      </c>
      <c r="BF8" s="73" t="s">
        <v>3</v>
      </c>
      <c r="BG8" s="73" t="s">
        <v>4</v>
      </c>
      <c r="BH8" s="73" t="s">
        <v>3</v>
      </c>
      <c r="BI8" s="73" t="s">
        <v>4</v>
      </c>
      <c r="BJ8" s="73" t="s">
        <v>3</v>
      </c>
      <c r="BK8" s="73" t="s">
        <v>4</v>
      </c>
      <c r="BL8" s="73" t="s">
        <v>3</v>
      </c>
      <c r="BM8" s="74" t="s">
        <v>4</v>
      </c>
      <c r="BN8" s="103"/>
      <c r="BO8" s="25" t="s">
        <v>3</v>
      </c>
      <c r="BP8" s="25" t="s">
        <v>4</v>
      </c>
      <c r="BQ8" s="25" t="s">
        <v>3</v>
      </c>
      <c r="BR8" s="25" t="s">
        <v>4</v>
      </c>
      <c r="BS8" s="25" t="s">
        <v>3</v>
      </c>
      <c r="BT8" s="25" t="s">
        <v>4</v>
      </c>
      <c r="BU8" s="25" t="s">
        <v>3</v>
      </c>
      <c r="BV8" s="25" t="s">
        <v>4</v>
      </c>
      <c r="BW8" s="25" t="s">
        <v>3</v>
      </c>
      <c r="BX8" s="25" t="s">
        <v>4</v>
      </c>
      <c r="BY8" s="25" t="s">
        <v>3</v>
      </c>
      <c r="BZ8" s="26" t="s">
        <v>4</v>
      </c>
      <c r="CA8" s="103"/>
      <c r="CB8" s="81" t="s">
        <v>3</v>
      </c>
      <c r="CC8" s="81" t="s">
        <v>4</v>
      </c>
      <c r="CD8" s="81" t="s">
        <v>3</v>
      </c>
      <c r="CE8" s="81" t="s">
        <v>4</v>
      </c>
      <c r="CF8" s="81" t="s">
        <v>3</v>
      </c>
      <c r="CG8" s="81" t="s">
        <v>4</v>
      </c>
      <c r="CH8" s="81" t="s">
        <v>3</v>
      </c>
      <c r="CI8" s="81" t="s">
        <v>4</v>
      </c>
      <c r="CJ8" s="81" t="s">
        <v>3</v>
      </c>
      <c r="CK8" s="81" t="s">
        <v>4</v>
      </c>
      <c r="CL8" s="81" t="s">
        <v>3</v>
      </c>
      <c r="CM8" s="81" t="s">
        <v>4</v>
      </c>
      <c r="CN8" s="81" t="s">
        <v>3</v>
      </c>
      <c r="CO8" s="81" t="s">
        <v>4</v>
      </c>
      <c r="CP8" s="81" t="s">
        <v>3</v>
      </c>
      <c r="CQ8" s="82" t="s">
        <v>4</v>
      </c>
      <c r="CR8" s="103"/>
      <c r="CS8" s="81" t="s">
        <v>3</v>
      </c>
      <c r="CT8" s="81" t="s">
        <v>4</v>
      </c>
      <c r="CU8" s="81" t="s">
        <v>3</v>
      </c>
      <c r="CV8" s="81" t="s">
        <v>4</v>
      </c>
      <c r="CW8" s="81" t="s">
        <v>3</v>
      </c>
      <c r="CX8" s="81" t="s">
        <v>4</v>
      </c>
      <c r="CY8" s="81" t="s">
        <v>3</v>
      </c>
      <c r="CZ8" s="81" t="s">
        <v>4</v>
      </c>
      <c r="DA8" s="83" t="s">
        <v>3</v>
      </c>
      <c r="DB8" s="81" t="s">
        <v>4</v>
      </c>
      <c r="DC8" s="81" t="s">
        <v>3</v>
      </c>
      <c r="DD8" s="84" t="s">
        <v>4</v>
      </c>
      <c r="DE8" s="103"/>
      <c r="DF8" s="83" t="s">
        <v>3</v>
      </c>
      <c r="DG8" s="83" t="s">
        <v>4</v>
      </c>
      <c r="DH8" s="83" t="s">
        <v>3</v>
      </c>
      <c r="DI8" s="83" t="s">
        <v>4</v>
      </c>
      <c r="DJ8" s="83" t="s">
        <v>3</v>
      </c>
      <c r="DK8" s="83" t="s">
        <v>4</v>
      </c>
      <c r="DL8" s="83" t="s">
        <v>3</v>
      </c>
      <c r="DM8" s="83" t="s">
        <v>4</v>
      </c>
      <c r="DN8" s="83" t="s">
        <v>3</v>
      </c>
      <c r="DO8" s="84" t="s">
        <v>4</v>
      </c>
      <c r="DP8" s="103"/>
      <c r="DQ8" s="83" t="s">
        <v>3</v>
      </c>
      <c r="DR8" s="83" t="s">
        <v>4</v>
      </c>
      <c r="DS8" s="83" t="s">
        <v>3</v>
      </c>
      <c r="DT8" s="83" t="s">
        <v>4</v>
      </c>
      <c r="DU8" s="83" t="s">
        <v>3</v>
      </c>
      <c r="DV8" s="83" t="s">
        <v>4</v>
      </c>
      <c r="DW8" s="83" t="s">
        <v>3</v>
      </c>
      <c r="DX8" s="84" t="s">
        <v>4</v>
      </c>
      <c r="DY8" s="103"/>
      <c r="DZ8" s="83" t="s">
        <v>3</v>
      </c>
      <c r="EA8" s="83" t="s">
        <v>4</v>
      </c>
      <c r="EB8" s="83" t="s">
        <v>3</v>
      </c>
      <c r="EC8" s="83" t="s">
        <v>4</v>
      </c>
      <c r="ED8" s="83" t="s">
        <v>3</v>
      </c>
      <c r="EE8" s="83" t="s">
        <v>4</v>
      </c>
      <c r="EF8" s="88" t="s">
        <v>3</v>
      </c>
      <c r="EG8" s="83" t="s">
        <v>4</v>
      </c>
      <c r="EH8" s="88" t="s">
        <v>3</v>
      </c>
      <c r="EI8" s="83" t="s">
        <v>4</v>
      </c>
      <c r="EJ8" s="83" t="s">
        <v>3</v>
      </c>
      <c r="EK8" s="83" t="s">
        <v>4</v>
      </c>
      <c r="EL8" s="83" t="s">
        <v>3</v>
      </c>
      <c r="EM8" s="83" t="s">
        <v>4</v>
      </c>
      <c r="EN8" s="83" t="s">
        <v>3</v>
      </c>
      <c r="EO8" s="84" t="s">
        <v>4</v>
      </c>
    </row>
    <row r="9" spans="1:145" s="1" customFormat="1" hidden="1" x14ac:dyDescent="0.3">
      <c r="A9" s="5"/>
      <c r="B9" s="15">
        <v>2279</v>
      </c>
      <c r="C9" s="8" t="s">
        <v>22</v>
      </c>
      <c r="D9" s="16">
        <v>2002</v>
      </c>
      <c r="E9" s="17">
        <f>J9+Q9+T9+Y9+AP9+BC9+BN9+CA9+CR9+DE9+DP9+DY9</f>
        <v>1043</v>
      </c>
      <c r="F9" s="55" t="s">
        <v>435</v>
      </c>
      <c r="G9" s="55" t="s">
        <v>413</v>
      </c>
      <c r="H9" s="55" t="s">
        <v>456</v>
      </c>
      <c r="I9" s="55" t="s">
        <v>457</v>
      </c>
      <c r="J9" s="28">
        <f>L9+N9+P9</f>
        <v>0</v>
      </c>
      <c r="K9" s="29"/>
      <c r="L9" s="30"/>
      <c r="M9" s="31"/>
      <c r="N9" s="30"/>
      <c r="O9" s="31"/>
      <c r="P9" s="32"/>
      <c r="Q9" s="28">
        <f t="shared" ref="Q9:Q72" si="0">S9</f>
        <v>0</v>
      </c>
      <c r="R9" s="29"/>
      <c r="S9" s="32"/>
      <c r="T9" s="28">
        <f t="shared" ref="T9:T20" si="1">V9+X9</f>
        <v>0</v>
      </c>
      <c r="U9" s="29"/>
      <c r="V9" s="30"/>
      <c r="W9" s="31"/>
      <c r="X9" s="32"/>
      <c r="Y9" s="33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34"/>
      <c r="AM9" s="35"/>
      <c r="AN9" s="34"/>
      <c r="AO9" s="62"/>
      <c r="AP9" s="33">
        <f t="shared" ref="AP9:AP72" si="2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>
        <f t="shared" ref="BC9:BC14" si="3"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>
        <f>BP9+BR9+BT9+BV9+BX9+BZ9</f>
        <v>0</v>
      </c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2"/>
      <c r="CA9" s="33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32"/>
      <c r="CR9" s="33">
        <f t="shared" ref="CR9:CR19" si="4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33">
        <f t="shared" ref="DE9:DE72" si="5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>
        <f t="shared" ref="DP9:DP72" si="6">DR9+DT9+DV9+DX9</f>
        <v>0</v>
      </c>
      <c r="DQ9" s="31"/>
      <c r="DR9" s="30"/>
      <c r="DS9" s="31"/>
      <c r="DT9" s="30"/>
      <c r="DU9" s="31"/>
      <c r="DV9" s="30"/>
      <c r="DW9" s="31"/>
      <c r="DX9" s="32"/>
      <c r="DY9" s="33">
        <f>EA9+EC9+EE9+EG9+EI9+EK9+EM9+EO9</f>
        <v>0</v>
      </c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</row>
    <row r="10" spans="1:145" s="1" customFormat="1" hidden="1" x14ac:dyDescent="0.3">
      <c r="A10" s="5"/>
      <c r="B10" s="15">
        <v>2379</v>
      </c>
      <c r="C10" s="8" t="s">
        <v>470</v>
      </c>
      <c r="D10" s="16">
        <v>2002</v>
      </c>
      <c r="E10" s="17">
        <f t="shared" ref="E10:E73" si="7">J10+Q10+T10+Y10+AP10+BC10+BN10+CA10+CR10+DE10+DP10+DY10</f>
        <v>654.20000000000005</v>
      </c>
      <c r="F10" s="55" t="s">
        <v>418</v>
      </c>
      <c r="G10" s="55"/>
      <c r="H10" s="55" t="s">
        <v>471</v>
      </c>
      <c r="I10" s="55" t="s">
        <v>472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0"/>
        <v>0</v>
      </c>
      <c r="R10" s="29"/>
      <c r="S10" s="32"/>
      <c r="T10" s="28">
        <f t="shared" si="1"/>
        <v>0</v>
      </c>
      <c r="U10" s="29"/>
      <c r="V10" s="30"/>
      <c r="W10" s="31"/>
      <c r="X10" s="32"/>
      <c r="Y10" s="33">
        <f>AA10+AC10+AE10+AI10+AK10+AO10</f>
        <v>180</v>
      </c>
      <c r="Z10" s="34">
        <v>1</v>
      </c>
      <c r="AA10" s="35">
        <f>110*0.9</f>
        <v>99</v>
      </c>
      <c r="AB10" s="85"/>
      <c r="AC10" s="35"/>
      <c r="AD10" s="34"/>
      <c r="AE10" s="35"/>
      <c r="AF10" s="68">
        <v>1</v>
      </c>
      <c r="AG10" s="69">
        <f>80*0.9</f>
        <v>72</v>
      </c>
      <c r="AH10" s="66">
        <v>2</v>
      </c>
      <c r="AI10" s="67">
        <f>60*0.9*1.5</f>
        <v>81</v>
      </c>
      <c r="AJ10" s="34"/>
      <c r="AK10" s="35"/>
      <c r="AL10" s="68">
        <v>1</v>
      </c>
      <c r="AM10" s="69">
        <f>55*0.9</f>
        <v>49.5</v>
      </c>
      <c r="AN10" s="34"/>
      <c r="AO10" s="62"/>
      <c r="AP10" s="33">
        <f t="shared" si="2"/>
        <v>0</v>
      </c>
      <c r="AQ10" s="34"/>
      <c r="AR10" s="35"/>
      <c r="AS10" s="34"/>
      <c r="AT10" s="35"/>
      <c r="AU10" s="34"/>
      <c r="AV10" s="35"/>
      <c r="AW10" s="34"/>
      <c r="AX10" s="35"/>
      <c r="AY10" s="85"/>
      <c r="AZ10" s="35"/>
      <c r="BA10" s="34"/>
      <c r="BB10" s="75"/>
      <c r="BC10" s="33">
        <f t="shared" si="3"/>
        <v>96</v>
      </c>
      <c r="BD10" s="31"/>
      <c r="BE10" s="30"/>
      <c r="BF10" s="31"/>
      <c r="BG10" s="30"/>
      <c r="BH10" s="31"/>
      <c r="BI10" s="30"/>
      <c r="BJ10" s="77">
        <v>1</v>
      </c>
      <c r="BK10" s="78">
        <f>80*0.8*1.5</f>
        <v>96</v>
      </c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2"/>
      <c r="CA10" s="33">
        <f>CC10+CE10+CG10+CI10+CK10+CM10+CO10+CQ10</f>
        <v>110</v>
      </c>
      <c r="CB10" s="31">
        <v>1</v>
      </c>
      <c r="CC10" s="30">
        <f>110</f>
        <v>110</v>
      </c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2"/>
      <c r="CR10" s="33">
        <f t="shared" si="4"/>
        <v>0</v>
      </c>
      <c r="CS10" s="31"/>
      <c r="CT10" s="30"/>
      <c r="CU10" s="31"/>
      <c r="CV10" s="30"/>
      <c r="CW10" s="31"/>
      <c r="CX10" s="30"/>
      <c r="CY10" s="31"/>
      <c r="CZ10" s="30"/>
      <c r="DA10" s="31"/>
      <c r="DB10" s="30"/>
      <c r="DC10" s="31"/>
      <c r="DD10" s="32"/>
      <c r="DE10" s="33">
        <f t="shared" si="5"/>
        <v>268.2</v>
      </c>
      <c r="DF10" s="31">
        <v>1</v>
      </c>
      <c r="DG10" s="30">
        <f>110*1.8</f>
        <v>198</v>
      </c>
      <c r="DH10" s="31"/>
      <c r="DI10" s="30"/>
      <c r="DJ10" s="31"/>
      <c r="DK10" s="30"/>
      <c r="DL10" s="77">
        <v>5</v>
      </c>
      <c r="DM10" s="78">
        <f>26*1.8*1.5</f>
        <v>70.2</v>
      </c>
      <c r="DN10" s="31"/>
      <c r="DO10" s="32"/>
      <c r="DP10" s="33">
        <f t="shared" si="6"/>
        <v>0</v>
      </c>
      <c r="DQ10" s="31"/>
      <c r="DR10" s="30"/>
      <c r="DS10" s="31"/>
      <c r="DT10" s="30"/>
      <c r="DU10" s="31"/>
      <c r="DV10" s="30"/>
      <c r="DW10" s="31"/>
      <c r="DX10" s="32"/>
      <c r="DY10" s="33">
        <f t="shared" ref="DY10:DY73" si="8">EA10+EC10+EE10+EG10+EI10+EK10+EM10+EO10</f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</row>
    <row r="11" spans="1:145" s="1" customFormat="1" hidden="1" x14ac:dyDescent="0.3">
      <c r="A11" s="5"/>
      <c r="B11" s="15">
        <v>3816</v>
      </c>
      <c r="C11" s="8" t="s">
        <v>42</v>
      </c>
      <c r="D11" s="16">
        <v>2003</v>
      </c>
      <c r="E11" s="17">
        <f t="shared" si="7"/>
        <v>637.75</v>
      </c>
      <c r="F11" s="55" t="s">
        <v>393</v>
      </c>
      <c r="G11" s="55" t="s">
        <v>458</v>
      </c>
      <c r="H11" s="55" t="s">
        <v>459</v>
      </c>
      <c r="I11" s="55" t="s">
        <v>460</v>
      </c>
      <c r="J11" s="28">
        <f>L11+N11+P11</f>
        <v>0</v>
      </c>
      <c r="K11" s="29"/>
      <c r="L11" s="30"/>
      <c r="M11" s="31"/>
      <c r="N11" s="30"/>
      <c r="O11" s="31"/>
      <c r="P11" s="32"/>
      <c r="Q11" s="28">
        <f t="shared" si="0"/>
        <v>0</v>
      </c>
      <c r="R11" s="29"/>
      <c r="S11" s="32"/>
      <c r="T11" s="28">
        <f t="shared" si="1"/>
        <v>0</v>
      </c>
      <c r="U11" s="29"/>
      <c r="V11" s="30"/>
      <c r="W11" s="31"/>
      <c r="X11" s="32"/>
      <c r="Y11" s="33">
        <f>AA11+AC11+AE11+AG11+AI11+AK11+AM11+AO11</f>
        <v>240.75</v>
      </c>
      <c r="Z11" s="34"/>
      <c r="AA11" s="35"/>
      <c r="AB11" s="85">
        <v>2</v>
      </c>
      <c r="AC11" s="35">
        <f>80*0.9</f>
        <v>72</v>
      </c>
      <c r="AD11" s="66">
        <v>2</v>
      </c>
      <c r="AE11" s="67">
        <f>80*0.9*1.5</f>
        <v>108</v>
      </c>
      <c r="AF11" s="85"/>
      <c r="AG11" s="35"/>
      <c r="AH11" s="66">
        <v>3</v>
      </c>
      <c r="AI11" s="67">
        <f>45*0.9*1.5</f>
        <v>60.75</v>
      </c>
      <c r="AJ11" s="34"/>
      <c r="AK11" s="35"/>
      <c r="AL11" s="34"/>
      <c r="AM11" s="35"/>
      <c r="AN11" s="34"/>
      <c r="AO11" s="62"/>
      <c r="AP11" s="33">
        <f t="shared" si="2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 t="shared" si="3"/>
        <v>72</v>
      </c>
      <c r="BD11" s="31"/>
      <c r="BE11" s="30"/>
      <c r="BF11" s="31"/>
      <c r="BG11" s="30"/>
      <c r="BH11" s="31"/>
      <c r="BI11" s="30"/>
      <c r="BJ11" s="77">
        <v>2</v>
      </c>
      <c r="BK11" s="78">
        <f>60*0.8*1.5</f>
        <v>72</v>
      </c>
      <c r="BL11" s="31"/>
      <c r="BM11" s="32"/>
      <c r="BN11" s="33">
        <f>BP11+BR11+BT11+BV11+BX11+BZ11</f>
        <v>0</v>
      </c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2"/>
      <c r="CA11" s="33">
        <f>CC11+CE11+CG11+CI11+CK11+CM11+CO11+CQ11</f>
        <v>130</v>
      </c>
      <c r="CB11" s="31"/>
      <c r="CC11" s="30"/>
      <c r="CD11" s="31">
        <v>4</v>
      </c>
      <c r="CE11" s="30">
        <f>40</f>
        <v>40</v>
      </c>
      <c r="CF11" s="77">
        <v>3</v>
      </c>
      <c r="CG11" s="78">
        <f>60*1.5</f>
        <v>90</v>
      </c>
      <c r="CH11" s="31"/>
      <c r="CI11" s="30"/>
      <c r="CJ11" s="31"/>
      <c r="CK11" s="30"/>
      <c r="CL11" s="31"/>
      <c r="CM11" s="30"/>
      <c r="CN11" s="31"/>
      <c r="CO11" s="30"/>
      <c r="CP11" s="31"/>
      <c r="CQ11" s="32"/>
      <c r="CR11" s="33">
        <f t="shared" si="4"/>
        <v>132</v>
      </c>
      <c r="CS11" s="31"/>
      <c r="CT11" s="30"/>
      <c r="CU11" s="77">
        <v>1</v>
      </c>
      <c r="CV11" s="78">
        <f>110*0.8*1.5</f>
        <v>132</v>
      </c>
      <c r="CW11" s="31"/>
      <c r="CX11" s="30"/>
      <c r="CY11" s="31"/>
      <c r="CZ11" s="30"/>
      <c r="DA11" s="31"/>
      <c r="DB11" s="30"/>
      <c r="DC11" s="31"/>
      <c r="DD11" s="32"/>
      <c r="DE11" s="33">
        <f t="shared" si="5"/>
        <v>63</v>
      </c>
      <c r="DF11" s="31"/>
      <c r="DG11" s="30"/>
      <c r="DH11" s="31">
        <v>8</v>
      </c>
      <c r="DI11" s="30">
        <f>20*1.8</f>
        <v>36</v>
      </c>
      <c r="DJ11" s="77">
        <v>9</v>
      </c>
      <c r="DK11" s="78">
        <f>10*1.8*1.5</f>
        <v>27</v>
      </c>
      <c r="DL11" s="31"/>
      <c r="DM11" s="30"/>
      <c r="DN11" s="31"/>
      <c r="DO11" s="32"/>
      <c r="DP11" s="33">
        <f t="shared" si="6"/>
        <v>0</v>
      </c>
      <c r="DQ11" s="31"/>
      <c r="DR11" s="30"/>
      <c r="DS11" s="31"/>
      <c r="DT11" s="30"/>
      <c r="DU11" s="31"/>
      <c r="DV11" s="30"/>
      <c r="DW11" s="31"/>
      <c r="DX11" s="32"/>
      <c r="DY11" s="33">
        <f t="shared" si="8"/>
        <v>0</v>
      </c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</row>
    <row r="12" spans="1:145" s="1" customFormat="1" hidden="1" x14ac:dyDescent="0.3">
      <c r="A12" s="5"/>
      <c r="B12" s="15">
        <v>132</v>
      </c>
      <c r="C12" s="8" t="s">
        <v>28</v>
      </c>
      <c r="D12" s="16">
        <v>1986</v>
      </c>
      <c r="E12" s="17">
        <f t="shared" si="7"/>
        <v>637</v>
      </c>
      <c r="F12" s="55" t="s">
        <v>447</v>
      </c>
      <c r="G12" s="55"/>
      <c r="H12" s="55" t="s">
        <v>448</v>
      </c>
      <c r="I12" s="55" t="s">
        <v>449</v>
      </c>
      <c r="J12" s="28">
        <f>L12+N12+P12</f>
        <v>0</v>
      </c>
      <c r="K12" s="29"/>
      <c r="L12" s="30"/>
      <c r="M12" s="31"/>
      <c r="N12" s="30"/>
      <c r="O12" s="31"/>
      <c r="P12" s="32"/>
      <c r="Q12" s="28">
        <f t="shared" si="0"/>
        <v>0</v>
      </c>
      <c r="R12" s="29"/>
      <c r="S12" s="32"/>
      <c r="T12" s="28">
        <f t="shared" si="1"/>
        <v>17.5</v>
      </c>
      <c r="U12" s="29">
        <v>7</v>
      </c>
      <c r="V12" s="30">
        <f>25*0.7</f>
        <v>17.5</v>
      </c>
      <c r="W12" s="31"/>
      <c r="X12" s="32"/>
      <c r="Y12" s="33">
        <f>AA12+AE12+AG12+AI12+AK12+AM12+AO12</f>
        <v>180</v>
      </c>
      <c r="Z12" s="34">
        <v>2</v>
      </c>
      <c r="AA12" s="35">
        <f>80*0.9</f>
        <v>72</v>
      </c>
      <c r="AB12" s="68">
        <v>8</v>
      </c>
      <c r="AC12" s="69">
        <f>20*0.9</f>
        <v>18</v>
      </c>
      <c r="AD12" s="85"/>
      <c r="AE12" s="35"/>
      <c r="AF12" s="34"/>
      <c r="AG12" s="35"/>
      <c r="AH12" s="66">
        <v>1</v>
      </c>
      <c r="AI12" s="67">
        <f>80*0.9*1.5</f>
        <v>108</v>
      </c>
      <c r="AJ12" s="34"/>
      <c r="AK12" s="35"/>
      <c r="AL12" s="34"/>
      <c r="AM12" s="35"/>
      <c r="AN12" s="34"/>
      <c r="AO12" s="62"/>
      <c r="AP12" s="33">
        <f t="shared" si="2"/>
        <v>229.5</v>
      </c>
      <c r="AQ12" s="34">
        <v>3</v>
      </c>
      <c r="AR12" s="35">
        <f>60*1.8</f>
        <v>108</v>
      </c>
      <c r="AS12" s="34"/>
      <c r="AT12" s="35"/>
      <c r="AU12" s="34"/>
      <c r="AV12" s="35"/>
      <c r="AW12" s="34"/>
      <c r="AX12" s="35"/>
      <c r="AY12" s="66">
        <v>3</v>
      </c>
      <c r="AZ12" s="67">
        <f>45*1.8*1.5</f>
        <v>121.5</v>
      </c>
      <c r="BA12" s="34"/>
      <c r="BB12" s="75"/>
      <c r="BC12" s="33">
        <f t="shared" si="3"/>
        <v>0</v>
      </c>
      <c r="BD12" s="31"/>
      <c r="BE12" s="30"/>
      <c r="BF12" s="31"/>
      <c r="BG12" s="30"/>
      <c r="BH12" s="31"/>
      <c r="BI12" s="30"/>
      <c r="BJ12" s="31"/>
      <c r="BK12" s="30"/>
      <c r="BL12" s="31"/>
      <c r="BM12" s="32"/>
      <c r="BN12" s="33">
        <f>BP12+BR12+BT12+BV12+BX12+BZ12</f>
        <v>0</v>
      </c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2"/>
      <c r="CA12" s="33">
        <f>CC12+CE12+CG12+CI12+CK12+CM12+CO12</f>
        <v>210</v>
      </c>
      <c r="CB12" s="31">
        <v>3</v>
      </c>
      <c r="CC12" s="30">
        <f>60*1.5</f>
        <v>90</v>
      </c>
      <c r="CD12" s="31"/>
      <c r="CE12" s="30"/>
      <c r="CF12" s="31"/>
      <c r="CG12" s="30"/>
      <c r="CH12" s="31"/>
      <c r="CI12" s="30"/>
      <c r="CJ12" s="31"/>
      <c r="CK12" s="30"/>
      <c r="CL12" s="77">
        <v>1</v>
      </c>
      <c r="CM12" s="78">
        <f>80*1.5</f>
        <v>120</v>
      </c>
      <c r="CN12" s="31"/>
      <c r="CO12" s="30"/>
      <c r="CP12" s="58">
        <v>1</v>
      </c>
      <c r="CQ12" s="61">
        <f>55</f>
        <v>55</v>
      </c>
      <c r="CR12" s="33">
        <f t="shared" si="4"/>
        <v>0</v>
      </c>
      <c r="CS12" s="31"/>
      <c r="CT12" s="30"/>
      <c r="CU12" s="31"/>
      <c r="CV12" s="30"/>
      <c r="CW12" s="31"/>
      <c r="CX12" s="30"/>
      <c r="CY12" s="31"/>
      <c r="CZ12" s="30"/>
      <c r="DA12" s="30"/>
      <c r="DB12" s="30"/>
      <c r="DC12" s="31"/>
      <c r="DD12" s="32"/>
      <c r="DE12" s="33">
        <f t="shared" si="5"/>
        <v>0</v>
      </c>
      <c r="DF12" s="31"/>
      <c r="DG12" s="30"/>
      <c r="DH12" s="31"/>
      <c r="DI12" s="30"/>
      <c r="DJ12" s="31"/>
      <c r="DK12" s="30"/>
      <c r="DL12" s="31"/>
      <c r="DM12" s="30"/>
      <c r="DN12" s="31"/>
      <c r="DO12" s="32"/>
      <c r="DP12" s="33">
        <f t="shared" si="6"/>
        <v>0</v>
      </c>
      <c r="DQ12" s="31"/>
      <c r="DR12" s="30"/>
      <c r="DS12" s="31"/>
      <c r="DT12" s="30"/>
      <c r="DU12" s="31"/>
      <c r="DV12" s="30"/>
      <c r="DW12" s="31"/>
      <c r="DX12" s="32"/>
      <c r="DY12" s="33">
        <f t="shared" si="8"/>
        <v>0</v>
      </c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</row>
    <row r="13" spans="1:145" s="1" customFormat="1" hidden="1" x14ac:dyDescent="0.3">
      <c r="A13" s="5"/>
      <c r="B13" s="15">
        <v>3811</v>
      </c>
      <c r="C13" s="8" t="s">
        <v>481</v>
      </c>
      <c r="D13" s="16">
        <v>2005</v>
      </c>
      <c r="E13" s="17">
        <f t="shared" si="7"/>
        <v>595.70000000000005</v>
      </c>
      <c r="F13" s="55" t="s">
        <v>413</v>
      </c>
      <c r="G13" s="55" t="s">
        <v>408</v>
      </c>
      <c r="H13" s="55" t="s">
        <v>457</v>
      </c>
      <c r="I13" s="55" t="s">
        <v>456</v>
      </c>
      <c r="J13" s="28">
        <f>L13+N13+P13</f>
        <v>0</v>
      </c>
      <c r="K13" s="29"/>
      <c r="L13" s="30"/>
      <c r="M13" s="31"/>
      <c r="N13" s="30"/>
      <c r="O13" s="31"/>
      <c r="P13" s="32"/>
      <c r="Q13" s="28">
        <f t="shared" si="0"/>
        <v>0</v>
      </c>
      <c r="R13" s="29"/>
      <c r="S13" s="32"/>
      <c r="T13" s="28">
        <f t="shared" si="1"/>
        <v>0</v>
      </c>
      <c r="U13" s="29"/>
      <c r="V13" s="30"/>
      <c r="W13" s="31"/>
      <c r="X13" s="32"/>
      <c r="Y13" s="33">
        <f>AA13+AE13+AI13+AK13+AM13+AO13</f>
        <v>76.5</v>
      </c>
      <c r="Z13" s="85"/>
      <c r="AA13" s="35"/>
      <c r="AB13" s="68">
        <v>5</v>
      </c>
      <c r="AC13" s="69">
        <f>35*0.9</f>
        <v>31.5</v>
      </c>
      <c r="AD13" s="34"/>
      <c r="AE13" s="35"/>
      <c r="AF13" s="68">
        <v>5</v>
      </c>
      <c r="AG13" s="69">
        <f>26*0.9</f>
        <v>23.400000000000002</v>
      </c>
      <c r="AH13" s="66">
        <v>4</v>
      </c>
      <c r="AI13" s="67">
        <f>30*0.9*1.5</f>
        <v>40.5</v>
      </c>
      <c r="AJ13" s="34"/>
      <c r="AK13" s="35"/>
      <c r="AL13" s="34">
        <v>2</v>
      </c>
      <c r="AM13" s="35">
        <f>40*0.9</f>
        <v>36</v>
      </c>
      <c r="AN13" s="34"/>
      <c r="AO13" s="62"/>
      <c r="AP13" s="33">
        <f t="shared" si="2"/>
        <v>99</v>
      </c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>
        <v>1</v>
      </c>
      <c r="BB13" s="75">
        <f>55*1.8</f>
        <v>99</v>
      </c>
      <c r="BC13" s="33">
        <f t="shared" si="3"/>
        <v>256</v>
      </c>
      <c r="BD13" s="31"/>
      <c r="BE13" s="30"/>
      <c r="BF13" s="31">
        <v>2</v>
      </c>
      <c r="BG13" s="30">
        <f>80*0.8</f>
        <v>64</v>
      </c>
      <c r="BH13" s="77">
        <v>2</v>
      </c>
      <c r="BI13" s="78">
        <f>80*0.8*1.5</f>
        <v>96</v>
      </c>
      <c r="BJ13" s="77">
        <v>1</v>
      </c>
      <c r="BK13" s="78">
        <f>80*0.8*1.5</f>
        <v>96</v>
      </c>
      <c r="BL13" s="31"/>
      <c r="BM13" s="32"/>
      <c r="BN13" s="33">
        <f>BP13+BR13+BT13+BV13+BX13+BZ13</f>
        <v>0</v>
      </c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2"/>
      <c r="CA13" s="33">
        <f>CC13+CG13+CI13+CK13+CM13+CO13+CQ13</f>
        <v>40</v>
      </c>
      <c r="CB13" s="31"/>
      <c r="CC13" s="30"/>
      <c r="CD13" s="58">
        <v>6</v>
      </c>
      <c r="CE13" s="59">
        <f>30</f>
        <v>30</v>
      </c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>
        <v>2</v>
      </c>
      <c r="CQ13" s="32">
        <v>40</v>
      </c>
      <c r="CR13" s="33">
        <f t="shared" si="4"/>
        <v>0</v>
      </c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31"/>
      <c r="DD13" s="32"/>
      <c r="DE13" s="33">
        <f t="shared" si="5"/>
        <v>124.2</v>
      </c>
      <c r="DF13" s="31"/>
      <c r="DG13" s="30"/>
      <c r="DH13" s="31"/>
      <c r="DI13" s="30"/>
      <c r="DJ13" s="31"/>
      <c r="DK13" s="30"/>
      <c r="DL13" s="77">
        <v>5</v>
      </c>
      <c r="DM13" s="78">
        <f>26*1.8*1.5</f>
        <v>70.2</v>
      </c>
      <c r="DN13" s="31">
        <v>3</v>
      </c>
      <c r="DO13" s="32">
        <f>30*1.8</f>
        <v>54</v>
      </c>
      <c r="DP13" s="33">
        <f t="shared" si="6"/>
        <v>0</v>
      </c>
      <c r="DQ13" s="31"/>
      <c r="DR13" s="30"/>
      <c r="DS13" s="31"/>
      <c r="DT13" s="30"/>
      <c r="DU13" s="31"/>
      <c r="DV13" s="30"/>
      <c r="DW13" s="31"/>
      <c r="DX13" s="32"/>
      <c r="DY13" s="33">
        <f t="shared" si="8"/>
        <v>0</v>
      </c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</row>
    <row r="14" spans="1:145" s="1" customFormat="1" hidden="1" x14ac:dyDescent="0.3">
      <c r="A14" s="5"/>
      <c r="B14" s="15">
        <v>5980</v>
      </c>
      <c r="C14" s="8" t="s">
        <v>128</v>
      </c>
      <c r="D14" s="16">
        <v>2008</v>
      </c>
      <c r="E14" s="17">
        <f t="shared" si="7"/>
        <v>509.5</v>
      </c>
      <c r="F14" s="55" t="s">
        <v>393</v>
      </c>
      <c r="G14" s="55"/>
      <c r="H14" s="55" t="s">
        <v>395</v>
      </c>
      <c r="I14" s="55"/>
      <c r="J14" s="28">
        <f>P14</f>
        <v>44</v>
      </c>
      <c r="K14" s="60">
        <v>1</v>
      </c>
      <c r="L14" s="59">
        <f>110*0.4</f>
        <v>44</v>
      </c>
      <c r="M14" s="58">
        <v>1</v>
      </c>
      <c r="N14" s="59">
        <f>110*0.4</f>
        <v>44</v>
      </c>
      <c r="O14" s="31">
        <v>1</v>
      </c>
      <c r="P14" s="32">
        <f>110*0.4</f>
        <v>44</v>
      </c>
      <c r="Q14" s="28">
        <f t="shared" si="0"/>
        <v>0</v>
      </c>
      <c r="R14" s="29"/>
      <c r="S14" s="32"/>
      <c r="T14" s="28">
        <f t="shared" si="1"/>
        <v>0</v>
      </c>
      <c r="U14" s="29"/>
      <c r="V14" s="30"/>
      <c r="W14" s="31"/>
      <c r="X14" s="32"/>
      <c r="Y14" s="33">
        <f>AA14+AC14+AE14+AG14+AI14+AK14+AM14+AO14</f>
        <v>0</v>
      </c>
      <c r="Z14" s="34"/>
      <c r="AA14" s="35"/>
      <c r="AB14" s="34"/>
      <c r="AC14" s="35"/>
      <c r="AD14" s="85"/>
      <c r="AE14" s="35"/>
      <c r="AF14" s="34"/>
      <c r="AG14" s="35"/>
      <c r="AH14" s="85"/>
      <c r="AI14" s="35"/>
      <c r="AJ14" s="34"/>
      <c r="AK14" s="35"/>
      <c r="AL14" s="34"/>
      <c r="AM14" s="35"/>
      <c r="AN14" s="34"/>
      <c r="AO14" s="62"/>
      <c r="AP14" s="33">
        <f t="shared" si="2"/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33">
        <f t="shared" si="3"/>
        <v>0</v>
      </c>
      <c r="BD14" s="31"/>
      <c r="BE14" s="30"/>
      <c r="BF14" s="31"/>
      <c r="BG14" s="30"/>
      <c r="BH14" s="31"/>
      <c r="BI14" s="30"/>
      <c r="BJ14" s="31"/>
      <c r="BK14" s="30"/>
      <c r="BL14" s="31"/>
      <c r="BM14" s="32"/>
      <c r="BN14" s="33">
        <f>BR14+BT14+BV14+BX14</f>
        <v>255.5</v>
      </c>
      <c r="BO14" s="58">
        <v>1</v>
      </c>
      <c r="BP14" s="59">
        <f>110*0.7</f>
        <v>77</v>
      </c>
      <c r="BQ14" s="31">
        <v>1</v>
      </c>
      <c r="BR14" s="30">
        <f>110*0.7</f>
        <v>77</v>
      </c>
      <c r="BS14" s="77">
        <v>1</v>
      </c>
      <c r="BT14" s="78">
        <f>110*0.7*1.5</f>
        <v>115.5</v>
      </c>
      <c r="BU14" s="77">
        <v>2</v>
      </c>
      <c r="BV14" s="78">
        <f>60*0.7*1.5</f>
        <v>63</v>
      </c>
      <c r="BW14" s="31"/>
      <c r="BX14" s="30"/>
      <c r="BY14" s="58">
        <v>2</v>
      </c>
      <c r="BZ14" s="61">
        <f>40*0.7</f>
        <v>28</v>
      </c>
      <c r="CA14" s="33">
        <f>CC14+CE14+CG14+CI14+CK14+CM14+CO14+CQ14</f>
        <v>0</v>
      </c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2"/>
      <c r="CR14" s="33">
        <f t="shared" si="4"/>
        <v>0</v>
      </c>
      <c r="CS14" s="31"/>
      <c r="CT14" s="30"/>
      <c r="CU14" s="31"/>
      <c r="CV14" s="30"/>
      <c r="CW14" s="31"/>
      <c r="CX14" s="30"/>
      <c r="CY14" s="31"/>
      <c r="CZ14" s="30"/>
      <c r="DA14" s="31"/>
      <c r="DB14" s="30"/>
      <c r="DC14" s="31"/>
      <c r="DD14" s="32"/>
      <c r="DE14" s="33">
        <f t="shared" si="5"/>
        <v>0</v>
      </c>
      <c r="DF14" s="31"/>
      <c r="DG14" s="30"/>
      <c r="DH14" s="31"/>
      <c r="DI14" s="30"/>
      <c r="DJ14" s="31"/>
      <c r="DK14" s="30"/>
      <c r="DL14" s="31"/>
      <c r="DM14" s="30"/>
      <c r="DN14" s="31"/>
      <c r="DO14" s="32"/>
      <c r="DP14" s="33">
        <f t="shared" si="6"/>
        <v>210</v>
      </c>
      <c r="DQ14" s="31">
        <v>3</v>
      </c>
      <c r="DR14" s="30">
        <f>60*1.5</f>
        <v>90</v>
      </c>
      <c r="DS14" s="31">
        <v>2</v>
      </c>
      <c r="DT14" s="30">
        <f>80*1.5</f>
        <v>120</v>
      </c>
      <c r="DU14" s="58" t="s">
        <v>563</v>
      </c>
      <c r="DV14" s="59"/>
      <c r="DW14" s="31"/>
      <c r="DX14" s="32"/>
      <c r="DY14" s="33">
        <f t="shared" si="8"/>
        <v>0</v>
      </c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</row>
    <row r="15" spans="1:145" s="1" customFormat="1" hidden="1" x14ac:dyDescent="0.3">
      <c r="A15" s="5"/>
      <c r="B15" s="15">
        <v>4644</v>
      </c>
      <c r="C15" s="8" t="s">
        <v>26</v>
      </c>
      <c r="D15" s="16">
        <v>2004</v>
      </c>
      <c r="E15" s="17">
        <f t="shared" si="7"/>
        <v>498.75</v>
      </c>
      <c r="F15" s="55" t="s">
        <v>458</v>
      </c>
      <c r="G15" s="55" t="s">
        <v>413</v>
      </c>
      <c r="H15" s="55" t="s">
        <v>468</v>
      </c>
      <c r="I15" s="55" t="s">
        <v>488</v>
      </c>
      <c r="J15" s="28">
        <f t="shared" ref="J15:J25" si="9">L15+N15+P15</f>
        <v>0</v>
      </c>
      <c r="K15" s="29"/>
      <c r="L15" s="30"/>
      <c r="M15" s="31"/>
      <c r="N15" s="30"/>
      <c r="O15" s="31"/>
      <c r="P15" s="32"/>
      <c r="Q15" s="28">
        <f t="shared" si="0"/>
        <v>0</v>
      </c>
      <c r="R15" s="29"/>
      <c r="S15" s="32"/>
      <c r="T15" s="28">
        <f t="shared" si="1"/>
        <v>0</v>
      </c>
      <c r="U15" s="29"/>
      <c r="V15" s="30"/>
      <c r="W15" s="31"/>
      <c r="X15" s="32"/>
      <c r="Y15" s="33">
        <f>AC15+AE15+AG15+AI15+AK15+AM15+AO15</f>
        <v>114.75</v>
      </c>
      <c r="Z15" s="68">
        <v>5</v>
      </c>
      <c r="AA15" s="69">
        <f>35*0.9</f>
        <v>31.5</v>
      </c>
      <c r="AB15" s="34">
        <v>3</v>
      </c>
      <c r="AC15" s="35">
        <f>60*0.9</f>
        <v>54</v>
      </c>
      <c r="AD15" s="85"/>
      <c r="AE15" s="35"/>
      <c r="AF15" s="34"/>
      <c r="AG15" s="35"/>
      <c r="AH15" s="66">
        <v>3</v>
      </c>
      <c r="AI15" s="67">
        <f>45*0.9*1.5</f>
        <v>60.75</v>
      </c>
      <c r="AJ15" s="34"/>
      <c r="AK15" s="35"/>
      <c r="AL15" s="85"/>
      <c r="AM15" s="35"/>
      <c r="AN15" s="34"/>
      <c r="AO15" s="62"/>
      <c r="AP15" s="33">
        <f t="shared" si="2"/>
        <v>0</v>
      </c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75"/>
      <c r="BC15" s="33">
        <f>BG15+BI15+BK15+BM15</f>
        <v>160</v>
      </c>
      <c r="BD15" s="58">
        <v>1</v>
      </c>
      <c r="BE15" s="59">
        <f>110*0.8</f>
        <v>88</v>
      </c>
      <c r="BF15" s="31">
        <v>1</v>
      </c>
      <c r="BG15" s="30">
        <f>110*0.8</f>
        <v>88</v>
      </c>
      <c r="BH15" s="31"/>
      <c r="BI15" s="30"/>
      <c r="BJ15" s="77">
        <v>2</v>
      </c>
      <c r="BK15" s="78">
        <f>60*0.8*1.5</f>
        <v>72</v>
      </c>
      <c r="BL15" s="31"/>
      <c r="BM15" s="32"/>
      <c r="BN15" s="33">
        <f t="shared" ref="BN15:BN25" si="10">BP15+BR15+BT15+BV15+BX15+BZ15</f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2"/>
      <c r="CA15" s="33">
        <f>CC15+CG15+CI15+CK15+CM15+CO15</f>
        <v>170</v>
      </c>
      <c r="CB15" s="31">
        <v>2</v>
      </c>
      <c r="CC15" s="30">
        <f>80</f>
        <v>80</v>
      </c>
      <c r="CD15" s="58">
        <v>5</v>
      </c>
      <c r="CE15" s="59">
        <f>35</f>
        <v>35</v>
      </c>
      <c r="CF15" s="31"/>
      <c r="CG15" s="30"/>
      <c r="CH15" s="31"/>
      <c r="CI15" s="30"/>
      <c r="CJ15" s="31"/>
      <c r="CK15" s="30"/>
      <c r="CL15" s="77">
        <v>2</v>
      </c>
      <c r="CM15" s="78">
        <f>60*1.5</f>
        <v>90</v>
      </c>
      <c r="CN15" s="31"/>
      <c r="CO15" s="30"/>
      <c r="CP15" s="58">
        <v>2</v>
      </c>
      <c r="CQ15" s="61">
        <v>40</v>
      </c>
      <c r="CR15" s="33">
        <f t="shared" si="4"/>
        <v>0</v>
      </c>
      <c r="CS15" s="31"/>
      <c r="CT15" s="30"/>
      <c r="CU15" s="31"/>
      <c r="CV15" s="30"/>
      <c r="CW15" s="31"/>
      <c r="CX15" s="30"/>
      <c r="CY15" s="31"/>
      <c r="CZ15" s="30"/>
      <c r="DA15" s="31"/>
      <c r="DB15" s="30"/>
      <c r="DC15" s="31"/>
      <c r="DD15" s="32"/>
      <c r="DE15" s="33">
        <f t="shared" si="5"/>
        <v>54</v>
      </c>
      <c r="DF15" s="31"/>
      <c r="DG15" s="30"/>
      <c r="DH15" s="31"/>
      <c r="DI15" s="30"/>
      <c r="DJ15" s="31"/>
      <c r="DK15" s="30"/>
      <c r="DL15" s="31"/>
      <c r="DM15" s="30"/>
      <c r="DN15" s="31">
        <v>3</v>
      </c>
      <c r="DO15" s="32">
        <f>30*1.8</f>
        <v>54</v>
      </c>
      <c r="DP15" s="33">
        <f t="shared" si="6"/>
        <v>0</v>
      </c>
      <c r="DQ15" s="31"/>
      <c r="DR15" s="30"/>
      <c r="DS15" s="31"/>
      <c r="DT15" s="30"/>
      <c r="DU15" s="31"/>
      <c r="DV15" s="30"/>
      <c r="DW15" s="31"/>
      <c r="DX15" s="32"/>
      <c r="DY15" s="33">
        <f t="shared" si="8"/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</row>
    <row r="16" spans="1:145" s="1" customFormat="1" hidden="1" x14ac:dyDescent="0.3">
      <c r="A16" s="5"/>
      <c r="B16" s="15">
        <v>4072</v>
      </c>
      <c r="C16" s="8" t="s">
        <v>40</v>
      </c>
      <c r="D16" s="16">
        <v>2003</v>
      </c>
      <c r="E16" s="17">
        <f t="shared" si="7"/>
        <v>491</v>
      </c>
      <c r="F16" s="55" t="s">
        <v>396</v>
      </c>
      <c r="G16" s="55"/>
      <c r="H16" s="55" t="s">
        <v>490</v>
      </c>
      <c r="I16" s="55" t="s">
        <v>397</v>
      </c>
      <c r="J16" s="28">
        <f t="shared" si="9"/>
        <v>0</v>
      </c>
      <c r="K16" s="29"/>
      <c r="L16" s="30"/>
      <c r="M16" s="31"/>
      <c r="N16" s="30"/>
      <c r="O16" s="31"/>
      <c r="P16" s="32"/>
      <c r="Q16" s="28">
        <f t="shared" si="0"/>
        <v>0</v>
      </c>
      <c r="R16" s="29"/>
      <c r="S16" s="32"/>
      <c r="T16" s="28">
        <f t="shared" si="1"/>
        <v>0</v>
      </c>
      <c r="U16" s="29"/>
      <c r="V16" s="30"/>
      <c r="W16" s="31"/>
      <c r="X16" s="32"/>
      <c r="Y16" s="33">
        <f>AA16+AE16+AG16+AI16+AK16+AM16+AO16</f>
        <v>54</v>
      </c>
      <c r="Z16" s="34"/>
      <c r="AA16" s="35"/>
      <c r="AB16" s="68">
        <v>9</v>
      </c>
      <c r="AC16" s="69">
        <f>10*0.9</f>
        <v>9</v>
      </c>
      <c r="AD16" s="85"/>
      <c r="AE16" s="35"/>
      <c r="AF16" s="34"/>
      <c r="AG16" s="35"/>
      <c r="AH16" s="85"/>
      <c r="AI16" s="35"/>
      <c r="AJ16" s="34">
        <v>2</v>
      </c>
      <c r="AK16" s="35">
        <f>60*0.9</f>
        <v>54</v>
      </c>
      <c r="AL16" s="85"/>
      <c r="AM16" s="35"/>
      <c r="AN16" s="34"/>
      <c r="AO16" s="62"/>
      <c r="AP16" s="33">
        <f t="shared" si="2"/>
        <v>0</v>
      </c>
      <c r="AQ16" s="34"/>
      <c r="AR16" s="35"/>
      <c r="AS16" s="34"/>
      <c r="AT16" s="35"/>
      <c r="AU16" s="34"/>
      <c r="AV16" s="35"/>
      <c r="AW16" s="34"/>
      <c r="AX16" s="35"/>
      <c r="AY16" s="85"/>
      <c r="AZ16" s="35"/>
      <c r="BA16" s="34"/>
      <c r="BB16" s="75"/>
      <c r="BC16" s="33">
        <f>BE16+BI16+BK16+BM16</f>
        <v>172</v>
      </c>
      <c r="BD16" s="31"/>
      <c r="BE16" s="30"/>
      <c r="BF16" s="58">
        <v>3</v>
      </c>
      <c r="BG16" s="59">
        <f>60*0.8</f>
        <v>48</v>
      </c>
      <c r="BH16" s="77">
        <v>3</v>
      </c>
      <c r="BI16" s="78">
        <f>60*0.8*1.5</f>
        <v>72</v>
      </c>
      <c r="BJ16" s="77">
        <v>4</v>
      </c>
      <c r="BK16" s="78">
        <f>30*0.8*1.5</f>
        <v>36</v>
      </c>
      <c r="BL16" s="31">
        <v>1</v>
      </c>
      <c r="BM16" s="32">
        <f>80*0.8</f>
        <v>64</v>
      </c>
      <c r="BN16" s="33">
        <f t="shared" si="10"/>
        <v>0</v>
      </c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2"/>
      <c r="CA16" s="33">
        <f>CC16+CG16+CI16+CK16+CM16+CO16+CQ16</f>
        <v>105</v>
      </c>
      <c r="CB16" s="31"/>
      <c r="CC16" s="30"/>
      <c r="CD16" s="58">
        <v>8</v>
      </c>
      <c r="CE16" s="59">
        <f>20</f>
        <v>20</v>
      </c>
      <c r="CF16" s="77">
        <v>6</v>
      </c>
      <c r="CG16" s="78">
        <f>30*1.5</f>
        <v>45</v>
      </c>
      <c r="CH16" s="31"/>
      <c r="CI16" s="30"/>
      <c r="CJ16" s="31"/>
      <c r="CK16" s="30"/>
      <c r="CL16" s="58" t="s">
        <v>291</v>
      </c>
      <c r="CM16" s="59"/>
      <c r="CN16" s="31">
        <v>2</v>
      </c>
      <c r="CO16" s="30">
        <f>60</f>
        <v>60</v>
      </c>
      <c r="CP16" s="31"/>
      <c r="CQ16" s="32"/>
      <c r="CR16" s="33">
        <f t="shared" si="4"/>
        <v>160</v>
      </c>
      <c r="CS16" s="31">
        <v>2</v>
      </c>
      <c r="CT16" s="30">
        <f>80*0.8</f>
        <v>64</v>
      </c>
      <c r="CU16" s="77">
        <v>2</v>
      </c>
      <c r="CV16" s="78">
        <f>80*0.8*1.5</f>
        <v>96</v>
      </c>
      <c r="CW16" s="31"/>
      <c r="CX16" s="30"/>
      <c r="CY16" s="31"/>
      <c r="CZ16" s="30"/>
      <c r="DA16" s="31"/>
      <c r="DB16" s="30"/>
      <c r="DC16" s="31"/>
      <c r="DD16" s="32"/>
      <c r="DE16" s="33">
        <f t="shared" si="5"/>
        <v>0</v>
      </c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>
        <f t="shared" si="6"/>
        <v>0</v>
      </c>
      <c r="DQ16" s="31"/>
      <c r="DR16" s="30"/>
      <c r="DS16" s="31"/>
      <c r="DT16" s="30"/>
      <c r="DU16" s="31"/>
      <c r="DV16" s="30"/>
      <c r="DW16" s="31"/>
      <c r="DX16" s="32"/>
      <c r="DY16" s="33">
        <f t="shared" si="8"/>
        <v>0</v>
      </c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</row>
    <row r="17" spans="1:145" s="1" customFormat="1" hidden="1" x14ac:dyDescent="0.3">
      <c r="A17" s="5"/>
      <c r="B17" s="15">
        <v>3685</v>
      </c>
      <c r="C17" s="8" t="s">
        <v>44</v>
      </c>
      <c r="D17" s="16">
        <v>2002</v>
      </c>
      <c r="E17" s="17">
        <f t="shared" si="7"/>
        <v>467.25</v>
      </c>
      <c r="F17" s="55" t="s">
        <v>408</v>
      </c>
      <c r="G17" s="55" t="s">
        <v>427</v>
      </c>
      <c r="H17" s="55" t="s">
        <v>450</v>
      </c>
      <c r="I17" s="55" t="s">
        <v>464</v>
      </c>
      <c r="J17" s="28">
        <f t="shared" si="9"/>
        <v>0</v>
      </c>
      <c r="K17" s="29"/>
      <c r="L17" s="30"/>
      <c r="M17" s="31"/>
      <c r="N17" s="30"/>
      <c r="O17" s="31"/>
      <c r="P17" s="32"/>
      <c r="Q17" s="28">
        <f t="shared" si="0"/>
        <v>0</v>
      </c>
      <c r="R17" s="29"/>
      <c r="S17" s="32"/>
      <c r="T17" s="28">
        <f t="shared" si="1"/>
        <v>0</v>
      </c>
      <c r="U17" s="29"/>
      <c r="V17" s="30"/>
      <c r="W17" s="31"/>
      <c r="X17" s="32"/>
      <c r="Y17" s="33">
        <f>AA17+AC17+AE17+AG17+AI17+AK17+AO17</f>
        <v>101.25</v>
      </c>
      <c r="Z17" s="34"/>
      <c r="AA17" s="35"/>
      <c r="AB17" s="34"/>
      <c r="AC17" s="35"/>
      <c r="AD17" s="66">
        <v>5</v>
      </c>
      <c r="AE17" s="67">
        <f>35*0.9*1.5</f>
        <v>47.25</v>
      </c>
      <c r="AF17" s="34"/>
      <c r="AG17" s="35"/>
      <c r="AH17" s="85"/>
      <c r="AI17" s="35"/>
      <c r="AJ17" s="85">
        <v>2</v>
      </c>
      <c r="AK17" s="35">
        <f>60*0.9</f>
        <v>54</v>
      </c>
      <c r="AL17" s="68">
        <v>2</v>
      </c>
      <c r="AM17" s="69">
        <f>40*0.9</f>
        <v>36</v>
      </c>
      <c r="AN17" s="34"/>
      <c r="AO17" s="62"/>
      <c r="AP17" s="33">
        <f t="shared" si="2"/>
        <v>0</v>
      </c>
      <c r="AQ17" s="34"/>
      <c r="AR17" s="35"/>
      <c r="AS17" s="34"/>
      <c r="AT17" s="35"/>
      <c r="AU17" s="34"/>
      <c r="AV17" s="35"/>
      <c r="AW17" s="34"/>
      <c r="AX17" s="35"/>
      <c r="AY17" s="85"/>
      <c r="AZ17" s="35"/>
      <c r="BA17" s="34"/>
      <c r="BB17" s="75"/>
      <c r="BC17" s="33">
        <f>BE17+BI17+BK17+BM17</f>
        <v>232</v>
      </c>
      <c r="BD17" s="31"/>
      <c r="BE17" s="30"/>
      <c r="BF17" s="58">
        <v>4</v>
      </c>
      <c r="BG17" s="59">
        <f>40*0.8</f>
        <v>32</v>
      </c>
      <c r="BH17" s="77">
        <v>1</v>
      </c>
      <c r="BI17" s="78">
        <f>110*0.8*1.5</f>
        <v>132</v>
      </c>
      <c r="BJ17" s="77">
        <v>4</v>
      </c>
      <c r="BK17" s="78">
        <f>30*0.8*1.5</f>
        <v>36</v>
      </c>
      <c r="BL17" s="31">
        <v>1</v>
      </c>
      <c r="BM17" s="32">
        <f>80*0.8</f>
        <v>64</v>
      </c>
      <c r="BN17" s="33">
        <f t="shared" si="10"/>
        <v>0</v>
      </c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2"/>
      <c r="CA17" s="33">
        <f>CC17+CE17+CG17+CI17+CK17+CM17+CO17</f>
        <v>80</v>
      </c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>
        <v>1</v>
      </c>
      <c r="CO17" s="30">
        <f>80</f>
        <v>80</v>
      </c>
      <c r="CP17" s="58">
        <v>2</v>
      </c>
      <c r="CQ17" s="61">
        <v>40</v>
      </c>
      <c r="CR17" s="33">
        <f t="shared" si="4"/>
        <v>0</v>
      </c>
      <c r="CS17" s="31"/>
      <c r="CT17" s="30"/>
      <c r="CU17" s="31"/>
      <c r="CV17" s="30"/>
      <c r="CW17" s="31"/>
      <c r="CX17" s="30"/>
      <c r="CY17" s="31"/>
      <c r="CZ17" s="30"/>
      <c r="DA17" s="31"/>
      <c r="DB17" s="30"/>
      <c r="DC17" s="31"/>
      <c r="DD17" s="32"/>
      <c r="DE17" s="33">
        <f t="shared" si="5"/>
        <v>54</v>
      </c>
      <c r="DF17" s="31"/>
      <c r="DG17" s="30"/>
      <c r="DH17" s="31"/>
      <c r="DI17" s="30"/>
      <c r="DJ17" s="31"/>
      <c r="DK17" s="30"/>
      <c r="DL17" s="31"/>
      <c r="DM17" s="30"/>
      <c r="DN17" s="31">
        <v>3</v>
      </c>
      <c r="DO17" s="32">
        <f>30*1.8</f>
        <v>54</v>
      </c>
      <c r="DP17" s="33">
        <f t="shared" si="6"/>
        <v>0</v>
      </c>
      <c r="DQ17" s="31"/>
      <c r="DR17" s="30"/>
      <c r="DS17" s="31"/>
      <c r="DT17" s="30"/>
      <c r="DU17" s="31"/>
      <c r="DV17" s="30"/>
      <c r="DW17" s="31"/>
      <c r="DX17" s="32"/>
      <c r="DY17" s="33">
        <f t="shared" si="8"/>
        <v>0</v>
      </c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</row>
    <row r="18" spans="1:145" s="1" customFormat="1" hidden="1" x14ac:dyDescent="0.3">
      <c r="A18" s="5"/>
      <c r="B18" s="15">
        <v>83</v>
      </c>
      <c r="C18" s="8" t="s">
        <v>23</v>
      </c>
      <c r="D18" s="16">
        <v>1991</v>
      </c>
      <c r="E18" s="17">
        <f t="shared" si="7"/>
        <v>466.25</v>
      </c>
      <c r="F18" s="55" t="s">
        <v>408</v>
      </c>
      <c r="G18" s="55" t="s">
        <v>461</v>
      </c>
      <c r="H18" s="55" t="s">
        <v>462</v>
      </c>
      <c r="I18" s="55" t="s">
        <v>463</v>
      </c>
      <c r="J18" s="28">
        <f t="shared" si="9"/>
        <v>0</v>
      </c>
      <c r="K18" s="29"/>
      <c r="L18" s="30"/>
      <c r="M18" s="31"/>
      <c r="N18" s="30"/>
      <c r="O18" s="31"/>
      <c r="P18" s="32"/>
      <c r="Q18" s="28">
        <f t="shared" si="0"/>
        <v>0</v>
      </c>
      <c r="R18" s="29"/>
      <c r="S18" s="32"/>
      <c r="T18" s="28">
        <f t="shared" si="1"/>
        <v>0</v>
      </c>
      <c r="U18" s="29"/>
      <c r="V18" s="30"/>
      <c r="W18" s="31"/>
      <c r="X18" s="32"/>
      <c r="Y18" s="33">
        <f>AA18+AC18+AE18+AG18+AI18+AK18+AM18+AO18</f>
        <v>200.25</v>
      </c>
      <c r="Z18" s="34"/>
      <c r="AA18" s="35"/>
      <c r="AB18" s="34"/>
      <c r="AC18" s="35"/>
      <c r="AD18" s="66">
        <v>3</v>
      </c>
      <c r="AE18" s="67">
        <f>60*0.9*1.5</f>
        <v>81</v>
      </c>
      <c r="AF18" s="85"/>
      <c r="AG18" s="35"/>
      <c r="AH18" s="66">
        <v>8</v>
      </c>
      <c r="AI18" s="67">
        <f>15*0.9*1.5</f>
        <v>20.25</v>
      </c>
      <c r="AJ18" s="34"/>
      <c r="AK18" s="35"/>
      <c r="AL18" s="85"/>
      <c r="AM18" s="35"/>
      <c r="AN18" s="34">
        <v>1</v>
      </c>
      <c r="AO18" s="62">
        <f>110*0.9</f>
        <v>99</v>
      </c>
      <c r="AP18" s="33">
        <f t="shared" si="2"/>
        <v>36</v>
      </c>
      <c r="AQ18" s="34"/>
      <c r="AR18" s="35"/>
      <c r="AS18" s="34"/>
      <c r="AT18" s="35"/>
      <c r="AU18" s="34"/>
      <c r="AV18" s="35"/>
      <c r="AW18" s="34">
        <v>8</v>
      </c>
      <c r="AX18" s="35">
        <f>20*1.8</f>
        <v>36</v>
      </c>
      <c r="AY18" s="34"/>
      <c r="AZ18" s="35"/>
      <c r="BA18" s="34"/>
      <c r="BB18" s="75"/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 t="shared" si="10"/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2"/>
      <c r="CA18" s="33">
        <f>CC18+CG18+CI18+CK18+CM18+CO18+CQ18</f>
        <v>230</v>
      </c>
      <c r="CB18" s="31"/>
      <c r="CC18" s="30"/>
      <c r="CD18" s="58">
        <v>7</v>
      </c>
      <c r="CE18" s="59">
        <f>25</f>
        <v>25</v>
      </c>
      <c r="CF18" s="77">
        <v>2</v>
      </c>
      <c r="CG18" s="78">
        <f>80*1.5</f>
        <v>120</v>
      </c>
      <c r="CH18" s="31">
        <v>1</v>
      </c>
      <c r="CI18" s="30">
        <f>110</f>
        <v>110</v>
      </c>
      <c r="CJ18" s="31"/>
      <c r="CK18" s="30"/>
      <c r="CL18" s="31"/>
      <c r="CM18" s="30"/>
      <c r="CN18" s="31"/>
      <c r="CO18" s="30"/>
      <c r="CP18" s="31"/>
      <c r="CQ18" s="32"/>
      <c r="CR18" s="33">
        <f t="shared" si="4"/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33">
        <f t="shared" si="5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 t="shared" si="6"/>
        <v>0</v>
      </c>
      <c r="DQ18" s="31"/>
      <c r="DR18" s="30"/>
      <c r="DS18" s="31"/>
      <c r="DT18" s="30"/>
      <c r="DU18" s="31"/>
      <c r="DV18" s="30"/>
      <c r="DW18" s="31"/>
      <c r="DX18" s="32"/>
      <c r="DY18" s="33">
        <f t="shared" si="8"/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</row>
    <row r="19" spans="1:145" s="1" customFormat="1" hidden="1" x14ac:dyDescent="0.3">
      <c r="A19" s="5"/>
      <c r="B19" s="15">
        <v>81</v>
      </c>
      <c r="C19" s="8" t="s">
        <v>27</v>
      </c>
      <c r="D19" s="16">
        <v>1986</v>
      </c>
      <c r="E19" s="17">
        <f t="shared" si="7"/>
        <v>396.1</v>
      </c>
      <c r="F19" s="55" t="s">
        <v>415</v>
      </c>
      <c r="G19" s="55"/>
      <c r="H19" s="55" t="s">
        <v>430</v>
      </c>
      <c r="I19" s="55" t="s">
        <v>443</v>
      </c>
      <c r="J19" s="28">
        <f t="shared" si="9"/>
        <v>0</v>
      </c>
      <c r="K19" s="29"/>
      <c r="L19" s="30"/>
      <c r="M19" s="31"/>
      <c r="N19" s="30"/>
      <c r="O19" s="31"/>
      <c r="P19" s="32"/>
      <c r="Q19" s="28">
        <f t="shared" si="0"/>
        <v>0</v>
      </c>
      <c r="R19" s="29"/>
      <c r="S19" s="32"/>
      <c r="T19" s="28">
        <f t="shared" si="1"/>
        <v>0</v>
      </c>
      <c r="U19" s="29"/>
      <c r="V19" s="30"/>
      <c r="W19" s="31"/>
      <c r="X19" s="32"/>
      <c r="Y19" s="33">
        <f>AA19+AC19+AE19+AG19+AI19+AK19+AO19</f>
        <v>153</v>
      </c>
      <c r="Z19" s="34"/>
      <c r="AA19" s="35"/>
      <c r="AB19" s="85"/>
      <c r="AC19" s="35"/>
      <c r="AD19" s="85"/>
      <c r="AE19" s="35"/>
      <c r="AF19" s="34">
        <v>1</v>
      </c>
      <c r="AG19" s="35">
        <f>80*0.9</f>
        <v>72</v>
      </c>
      <c r="AH19" s="66">
        <v>2</v>
      </c>
      <c r="AI19" s="67">
        <f>60*0.9*1.5</f>
        <v>81</v>
      </c>
      <c r="AJ19" s="85"/>
      <c r="AK19" s="35"/>
      <c r="AL19" s="68">
        <v>1</v>
      </c>
      <c r="AM19" s="69">
        <f>55*0.9</f>
        <v>49.5</v>
      </c>
      <c r="AN19" s="34"/>
      <c r="AO19" s="62"/>
      <c r="AP19" s="33">
        <f t="shared" si="2"/>
        <v>120.6</v>
      </c>
      <c r="AQ19" s="34"/>
      <c r="AR19" s="35"/>
      <c r="AS19" s="34"/>
      <c r="AT19" s="35"/>
      <c r="AU19" s="34"/>
      <c r="AV19" s="35"/>
      <c r="AW19" s="34"/>
      <c r="AX19" s="35"/>
      <c r="AY19" s="66">
        <v>9</v>
      </c>
      <c r="AZ19" s="67">
        <f>8*1.8*1.5</f>
        <v>21.6</v>
      </c>
      <c r="BA19" s="34">
        <v>1</v>
      </c>
      <c r="BB19" s="75">
        <f>55*1.8</f>
        <v>99</v>
      </c>
      <c r="BC19" s="33">
        <f>BE19+BG19+BI19+BK19+BM19</f>
        <v>0</v>
      </c>
      <c r="BD19" s="31"/>
      <c r="BE19" s="30"/>
      <c r="BF19" s="31"/>
      <c r="BG19" s="30"/>
      <c r="BH19" s="31"/>
      <c r="BI19" s="30"/>
      <c r="BJ19" s="31"/>
      <c r="BK19" s="30"/>
      <c r="BL19" s="31"/>
      <c r="BM19" s="32"/>
      <c r="BN19" s="33">
        <f t="shared" si="10"/>
        <v>0</v>
      </c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2"/>
      <c r="CA19" s="33">
        <f>CC19+CE19+CG19+CI19+CK19+CM19+CO19+CQ19</f>
        <v>122.5</v>
      </c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77">
        <v>3</v>
      </c>
      <c r="CM19" s="78">
        <f>45*1.5</f>
        <v>67.5</v>
      </c>
      <c r="CN19" s="31"/>
      <c r="CO19" s="30"/>
      <c r="CP19" s="31">
        <v>1</v>
      </c>
      <c r="CQ19" s="32">
        <f>55</f>
        <v>55</v>
      </c>
      <c r="CR19" s="33">
        <f t="shared" si="4"/>
        <v>0</v>
      </c>
      <c r="CS19" s="31"/>
      <c r="CT19" s="30"/>
      <c r="CU19" s="31"/>
      <c r="CV19" s="30"/>
      <c r="CW19" s="31"/>
      <c r="CX19" s="30"/>
      <c r="CY19" s="31"/>
      <c r="CZ19" s="30"/>
      <c r="DA19" s="30"/>
      <c r="DB19" s="30"/>
      <c r="DC19" s="31"/>
      <c r="DD19" s="32"/>
      <c r="DE19" s="33">
        <f t="shared" si="5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>
        <f t="shared" si="6"/>
        <v>0</v>
      </c>
      <c r="DQ19" s="31"/>
      <c r="DR19" s="30"/>
      <c r="DS19" s="31"/>
      <c r="DT19" s="30"/>
      <c r="DU19" s="31"/>
      <c r="DV19" s="30"/>
      <c r="DW19" s="31"/>
      <c r="DX19" s="32"/>
      <c r="DY19" s="33">
        <f t="shared" si="8"/>
        <v>0</v>
      </c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</row>
    <row r="20" spans="1:145" s="1" customFormat="1" hidden="1" x14ac:dyDescent="0.3">
      <c r="A20" s="5"/>
      <c r="B20" s="15">
        <v>5388</v>
      </c>
      <c r="C20" s="8" t="s">
        <v>83</v>
      </c>
      <c r="D20" s="16">
        <v>2004</v>
      </c>
      <c r="E20" s="17">
        <f t="shared" si="7"/>
        <v>395.8</v>
      </c>
      <c r="F20" s="55" t="s">
        <v>421</v>
      </c>
      <c r="G20" s="55"/>
      <c r="H20" s="55" t="s">
        <v>422</v>
      </c>
      <c r="I20" s="55" t="s">
        <v>451</v>
      </c>
      <c r="J20" s="28">
        <f t="shared" si="9"/>
        <v>0</v>
      </c>
      <c r="K20" s="29"/>
      <c r="L20" s="30"/>
      <c r="M20" s="31"/>
      <c r="N20" s="30"/>
      <c r="O20" s="31"/>
      <c r="P20" s="32"/>
      <c r="Q20" s="28">
        <f t="shared" si="0"/>
        <v>0</v>
      </c>
      <c r="R20" s="29"/>
      <c r="S20" s="32"/>
      <c r="T20" s="28">
        <f t="shared" si="1"/>
        <v>0</v>
      </c>
      <c r="U20" s="60" t="s">
        <v>291</v>
      </c>
      <c r="V20" s="30"/>
      <c r="W20" s="31"/>
      <c r="X20" s="32"/>
      <c r="Y20" s="33">
        <f>AA20+AC20+AE20+AG20+AI20+AK20+AM20+AO20</f>
        <v>64.8</v>
      </c>
      <c r="Z20" s="34"/>
      <c r="AA20" s="35"/>
      <c r="AB20" s="85"/>
      <c r="AC20" s="35"/>
      <c r="AD20" s="34"/>
      <c r="AE20" s="35"/>
      <c r="AF20" s="85">
        <v>2</v>
      </c>
      <c r="AG20" s="35">
        <f>60*0.9</f>
        <v>54</v>
      </c>
      <c r="AH20" s="66">
        <v>9</v>
      </c>
      <c r="AI20" s="67">
        <f>8*0.9*1.5</f>
        <v>10.8</v>
      </c>
      <c r="AJ20" s="34"/>
      <c r="AK20" s="35"/>
      <c r="AL20" s="68" t="s">
        <v>291</v>
      </c>
      <c r="AM20" s="35"/>
      <c r="AN20" s="34"/>
      <c r="AO20" s="62"/>
      <c r="AP20" s="33">
        <f t="shared" si="2"/>
        <v>0</v>
      </c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75"/>
      <c r="BC20" s="33">
        <f>BE20+BI20+BK20+BM20</f>
        <v>118</v>
      </c>
      <c r="BD20" s="31">
        <v>2</v>
      </c>
      <c r="BE20" s="30">
        <f>80*0.8</f>
        <v>64</v>
      </c>
      <c r="BF20" s="58">
        <v>9</v>
      </c>
      <c r="BG20" s="59">
        <f>10*0.8</f>
        <v>8</v>
      </c>
      <c r="BH20" s="31"/>
      <c r="BI20" s="30"/>
      <c r="BJ20" s="77">
        <v>3</v>
      </c>
      <c r="BK20" s="78">
        <f>45*0.8*1.5</f>
        <v>54</v>
      </c>
      <c r="BL20" s="31"/>
      <c r="BM20" s="32"/>
      <c r="BN20" s="33">
        <f t="shared" si="10"/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2"/>
      <c r="CA20" s="33">
        <f>CE20+CG20+CI20+CK20+CM20+CO20+CQ20</f>
        <v>125</v>
      </c>
      <c r="CB20" s="58">
        <v>7</v>
      </c>
      <c r="CC20" s="59">
        <f>25</f>
        <v>25</v>
      </c>
      <c r="CD20" s="31"/>
      <c r="CE20" s="30"/>
      <c r="CF20" s="31"/>
      <c r="CG20" s="30"/>
      <c r="CH20" s="31"/>
      <c r="CI20" s="30"/>
      <c r="CJ20" s="31">
        <v>1</v>
      </c>
      <c r="CK20" s="30">
        <f>80</f>
        <v>80</v>
      </c>
      <c r="CL20" s="77">
        <v>4</v>
      </c>
      <c r="CM20" s="78">
        <f>30*1.5</f>
        <v>45</v>
      </c>
      <c r="CN20" s="31"/>
      <c r="CO20" s="30"/>
      <c r="CP20" s="31"/>
      <c r="CQ20" s="32"/>
      <c r="CR20" s="33">
        <f>CT20+CV20</f>
        <v>88</v>
      </c>
      <c r="CS20" s="31">
        <v>1</v>
      </c>
      <c r="CT20" s="30">
        <f>110*0.8</f>
        <v>88</v>
      </c>
      <c r="CU20" s="31"/>
      <c r="CV20" s="30"/>
      <c r="CW20" s="58">
        <v>1</v>
      </c>
      <c r="CX20" s="59">
        <f>80*0.8</f>
        <v>64</v>
      </c>
      <c r="CY20" s="58">
        <v>9</v>
      </c>
      <c r="CZ20" s="59">
        <f>8*0.8</f>
        <v>6.4</v>
      </c>
      <c r="DA20" s="58">
        <v>3</v>
      </c>
      <c r="DB20" s="59">
        <f>30*0.8</f>
        <v>24</v>
      </c>
      <c r="DC20" s="58">
        <v>3</v>
      </c>
      <c r="DD20" s="61">
        <f>30*0.8</f>
        <v>24</v>
      </c>
      <c r="DE20" s="33">
        <f t="shared" si="5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 t="shared" si="6"/>
        <v>0</v>
      </c>
      <c r="DQ20" s="31"/>
      <c r="DR20" s="30"/>
      <c r="DS20" s="31"/>
      <c r="DT20" s="30"/>
      <c r="DU20" s="31"/>
      <c r="DV20" s="30"/>
      <c r="DW20" s="31"/>
      <c r="DX20" s="32"/>
      <c r="DY20" s="33">
        <f t="shared" si="8"/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</row>
    <row r="21" spans="1:145" s="1" customFormat="1" hidden="1" x14ac:dyDescent="0.3">
      <c r="A21" s="5"/>
      <c r="B21" s="15">
        <v>41</v>
      </c>
      <c r="C21" s="8" t="s">
        <v>37</v>
      </c>
      <c r="D21" s="16">
        <v>1990</v>
      </c>
      <c r="E21" s="17">
        <f t="shared" si="7"/>
        <v>390.2</v>
      </c>
      <c r="F21" s="55" t="s">
        <v>421</v>
      </c>
      <c r="G21" s="55"/>
      <c r="H21" s="55" t="s">
        <v>422</v>
      </c>
      <c r="I21" s="55" t="s">
        <v>423</v>
      </c>
      <c r="J21" s="28">
        <f t="shared" si="9"/>
        <v>0</v>
      </c>
      <c r="K21" s="29"/>
      <c r="L21" s="30"/>
      <c r="M21" s="31"/>
      <c r="N21" s="30"/>
      <c r="O21" s="31"/>
      <c r="P21" s="32"/>
      <c r="Q21" s="28">
        <f t="shared" si="0"/>
        <v>110</v>
      </c>
      <c r="R21" s="29">
        <v>1</v>
      </c>
      <c r="S21" s="32">
        <f>110</f>
        <v>110</v>
      </c>
      <c r="T21" s="28">
        <f>X21</f>
        <v>77</v>
      </c>
      <c r="U21" s="60">
        <v>2</v>
      </c>
      <c r="V21" s="59">
        <f>80*0.7</f>
        <v>56</v>
      </c>
      <c r="W21" s="31">
        <v>1</v>
      </c>
      <c r="X21" s="32">
        <f>110*0.7</f>
        <v>77</v>
      </c>
      <c r="Y21" s="33">
        <f>AA21+AC21+AE21+AG21+AI21+AM21+AO21</f>
        <v>133.19999999999999</v>
      </c>
      <c r="Z21" s="85"/>
      <c r="AA21" s="35"/>
      <c r="AB21" s="85"/>
      <c r="AC21" s="35"/>
      <c r="AD21" s="66">
        <v>4</v>
      </c>
      <c r="AE21" s="67">
        <f>40*0.9*1.5</f>
        <v>54</v>
      </c>
      <c r="AF21" s="85"/>
      <c r="AG21" s="35"/>
      <c r="AH21" s="66">
        <v>6</v>
      </c>
      <c r="AI21" s="67">
        <f>22*0.9*1.5</f>
        <v>29.700000000000003</v>
      </c>
      <c r="AJ21" s="68">
        <v>4</v>
      </c>
      <c r="AK21" s="69">
        <f>30*0.9</f>
        <v>27</v>
      </c>
      <c r="AL21" s="34">
        <v>1</v>
      </c>
      <c r="AM21" s="35">
        <f>55*0.9</f>
        <v>49.5</v>
      </c>
      <c r="AN21" s="34"/>
      <c r="AO21" s="62"/>
      <c r="AP21" s="33">
        <f t="shared" si="2"/>
        <v>0</v>
      </c>
      <c r="AQ21" s="34"/>
      <c r="AR21" s="35"/>
      <c r="AS21" s="34"/>
      <c r="AT21" s="35"/>
      <c r="AU21" s="34"/>
      <c r="AV21" s="35"/>
      <c r="AW21" s="34"/>
      <c r="AX21" s="35"/>
      <c r="AY21" s="85"/>
      <c r="AZ21" s="35"/>
      <c r="BA21" s="34"/>
      <c r="BB21" s="75"/>
      <c r="BC21" s="33">
        <f>BE21+BG21+BI21+BK21+BM21</f>
        <v>0</v>
      </c>
      <c r="BD21" s="31"/>
      <c r="BE21" s="30"/>
      <c r="BF21" s="31"/>
      <c r="BG21" s="30"/>
      <c r="BH21" s="31"/>
      <c r="BI21" s="30"/>
      <c r="BJ21" s="31"/>
      <c r="BK21" s="30"/>
      <c r="BL21" s="31"/>
      <c r="BM21" s="32"/>
      <c r="BN21" s="33">
        <f t="shared" si="10"/>
        <v>0</v>
      </c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2"/>
      <c r="CA21" s="33">
        <f>CC21+CE21+CG21+CI21+CK21+CM21+CO21+CQ21</f>
        <v>70</v>
      </c>
      <c r="CB21" s="31"/>
      <c r="CC21" s="30"/>
      <c r="CD21" s="31">
        <v>9</v>
      </c>
      <c r="CE21" s="30">
        <f>10</f>
        <v>10</v>
      </c>
      <c r="CF21" s="77">
        <v>4</v>
      </c>
      <c r="CG21" s="78">
        <f>40*1.5</f>
        <v>60</v>
      </c>
      <c r="CH21" s="31"/>
      <c r="CI21" s="30"/>
      <c r="CJ21" s="31"/>
      <c r="CK21" s="30"/>
      <c r="CL21" s="31"/>
      <c r="CM21" s="30"/>
      <c r="CN21" s="31"/>
      <c r="CO21" s="30"/>
      <c r="CP21" s="31"/>
      <c r="CQ21" s="32"/>
      <c r="CR21" s="33">
        <f>CT21+CV21+CX21+CZ21+DB21+DD21</f>
        <v>0</v>
      </c>
      <c r="CS21" s="31"/>
      <c r="CT21" s="30"/>
      <c r="CU21" s="31"/>
      <c r="CV21" s="30"/>
      <c r="CW21" s="31"/>
      <c r="CX21" s="30"/>
      <c r="CY21" s="31"/>
      <c r="CZ21" s="30"/>
      <c r="DA21" s="30"/>
      <c r="DB21" s="30"/>
      <c r="DC21" s="31"/>
      <c r="DD21" s="32"/>
      <c r="DE21" s="33">
        <f t="shared" si="5"/>
        <v>0</v>
      </c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>
        <f t="shared" si="6"/>
        <v>0</v>
      </c>
      <c r="DQ21" s="31"/>
      <c r="DR21" s="30"/>
      <c r="DS21" s="31"/>
      <c r="DT21" s="30"/>
      <c r="DU21" s="31"/>
      <c r="DV21" s="30"/>
      <c r="DW21" s="31"/>
      <c r="DX21" s="32"/>
      <c r="DY21" s="33">
        <f t="shared" si="8"/>
        <v>0</v>
      </c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</row>
    <row r="22" spans="1:145" s="1" customFormat="1" hidden="1" x14ac:dyDescent="0.3">
      <c r="A22" s="5"/>
      <c r="B22" s="15">
        <v>4008</v>
      </c>
      <c r="C22" s="8" t="s">
        <v>68</v>
      </c>
      <c r="D22" s="16">
        <v>2003</v>
      </c>
      <c r="E22" s="17">
        <f t="shared" si="7"/>
        <v>387.1</v>
      </c>
      <c r="F22" s="55" t="s">
        <v>408</v>
      </c>
      <c r="G22" s="55"/>
      <c r="H22" s="55" t="s">
        <v>433</v>
      </c>
      <c r="I22" s="55" t="s">
        <v>434</v>
      </c>
      <c r="J22" s="28">
        <f t="shared" si="9"/>
        <v>0</v>
      </c>
      <c r="K22" s="29"/>
      <c r="L22" s="30"/>
      <c r="M22" s="31"/>
      <c r="N22" s="30"/>
      <c r="O22" s="31"/>
      <c r="P22" s="32"/>
      <c r="Q22" s="28">
        <f t="shared" si="0"/>
        <v>35</v>
      </c>
      <c r="R22" s="29">
        <v>5</v>
      </c>
      <c r="S22" s="32">
        <f>35</f>
        <v>35</v>
      </c>
      <c r="T22" s="28">
        <f>X22</f>
        <v>56</v>
      </c>
      <c r="U22" s="60">
        <v>4</v>
      </c>
      <c r="V22" s="59">
        <f>40*0.7</f>
        <v>28</v>
      </c>
      <c r="W22" s="31">
        <v>2</v>
      </c>
      <c r="X22" s="32">
        <f>80*0.7</f>
        <v>56</v>
      </c>
      <c r="Y22" s="33">
        <f>AA22+AC22+AE22+AG22+AI22+AK22+AM22+AO22</f>
        <v>80.099999999999994</v>
      </c>
      <c r="Z22" s="34">
        <v>8</v>
      </c>
      <c r="AA22" s="35">
        <f>20*0.9</f>
        <v>18</v>
      </c>
      <c r="AB22" s="85"/>
      <c r="AC22" s="35"/>
      <c r="AD22" s="66">
        <v>8</v>
      </c>
      <c r="AE22" s="67">
        <f>20*0.9*1.5</f>
        <v>27</v>
      </c>
      <c r="AF22" s="85"/>
      <c r="AG22" s="35"/>
      <c r="AH22" s="66">
        <v>5</v>
      </c>
      <c r="AI22" s="67">
        <f>26*0.9*1.5</f>
        <v>35.1</v>
      </c>
      <c r="AJ22" s="34"/>
      <c r="AK22" s="35"/>
      <c r="AL22" s="34"/>
      <c r="AM22" s="35"/>
      <c r="AN22" s="34"/>
      <c r="AO22" s="62"/>
      <c r="AP22" s="33">
        <f t="shared" si="2"/>
        <v>0</v>
      </c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75"/>
      <c r="BC22" s="33">
        <f>BE22+BI22+BK22+BM22</f>
        <v>78</v>
      </c>
      <c r="BD22" s="31">
        <v>3</v>
      </c>
      <c r="BE22" s="30">
        <f>60*0.8</f>
        <v>48</v>
      </c>
      <c r="BF22" s="58">
        <v>5</v>
      </c>
      <c r="BG22" s="59">
        <f>35*0.8</f>
        <v>28</v>
      </c>
      <c r="BH22" s="77">
        <v>7</v>
      </c>
      <c r="BI22" s="78">
        <f>25*0.8*1.5</f>
        <v>30</v>
      </c>
      <c r="BJ22" s="31"/>
      <c r="BK22" s="30"/>
      <c r="BL22" s="31"/>
      <c r="BM22" s="32"/>
      <c r="BN22" s="33">
        <f t="shared" si="10"/>
        <v>0</v>
      </c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2"/>
      <c r="CA22" s="33">
        <f>CC22+CE22+CG22+CI22+CK22+CM22+CO22+CQ22</f>
        <v>40</v>
      </c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>
        <v>2</v>
      </c>
      <c r="CQ22" s="32">
        <v>40</v>
      </c>
      <c r="CR22" s="33">
        <f>CV22+CX22+CZ22+DD22</f>
        <v>44</v>
      </c>
      <c r="CS22" s="58">
        <v>5</v>
      </c>
      <c r="CT22" s="59">
        <f>35*0.8</f>
        <v>28</v>
      </c>
      <c r="CU22" s="31"/>
      <c r="CV22" s="30"/>
      <c r="CW22" s="31"/>
      <c r="CX22" s="30"/>
      <c r="CY22" s="31"/>
      <c r="CZ22" s="30"/>
      <c r="DA22" s="58">
        <v>2</v>
      </c>
      <c r="DB22" s="59">
        <f>40*0.8</f>
        <v>32</v>
      </c>
      <c r="DC22" s="31">
        <v>1</v>
      </c>
      <c r="DD22" s="32">
        <f>55*0.8</f>
        <v>44</v>
      </c>
      <c r="DE22" s="33">
        <f t="shared" si="5"/>
        <v>54</v>
      </c>
      <c r="DF22" s="31"/>
      <c r="DG22" s="30"/>
      <c r="DH22" s="31"/>
      <c r="DI22" s="30"/>
      <c r="DJ22" s="31"/>
      <c r="DK22" s="30"/>
      <c r="DL22" s="31"/>
      <c r="DM22" s="30"/>
      <c r="DN22" s="31">
        <v>3</v>
      </c>
      <c r="DO22" s="32">
        <f>30*1.8</f>
        <v>54</v>
      </c>
      <c r="DP22" s="33">
        <f t="shared" si="6"/>
        <v>0</v>
      </c>
      <c r="DQ22" s="31"/>
      <c r="DR22" s="30"/>
      <c r="DS22" s="31"/>
      <c r="DT22" s="30"/>
      <c r="DU22" s="31"/>
      <c r="DV22" s="30"/>
      <c r="DW22" s="31"/>
      <c r="DX22" s="32"/>
      <c r="DY22" s="33">
        <f t="shared" si="8"/>
        <v>0</v>
      </c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</row>
    <row r="23" spans="1:145" s="1" customFormat="1" hidden="1" x14ac:dyDescent="0.3">
      <c r="A23" s="5"/>
      <c r="B23" s="15">
        <v>49</v>
      </c>
      <c r="C23" s="8" t="s">
        <v>31</v>
      </c>
      <c r="D23" s="16">
        <v>1992</v>
      </c>
      <c r="E23" s="17">
        <f t="shared" si="7"/>
        <v>379.25</v>
      </c>
      <c r="F23" s="55" t="s">
        <v>418</v>
      </c>
      <c r="G23" s="55" t="s">
        <v>453</v>
      </c>
      <c r="H23" s="55" t="s">
        <v>465</v>
      </c>
      <c r="I23" s="55" t="s">
        <v>489</v>
      </c>
      <c r="J23" s="28">
        <f t="shared" si="9"/>
        <v>0</v>
      </c>
      <c r="K23" s="29"/>
      <c r="L23" s="30"/>
      <c r="M23" s="31"/>
      <c r="N23" s="30"/>
      <c r="O23" s="31"/>
      <c r="P23" s="32"/>
      <c r="Q23" s="28">
        <f t="shared" si="0"/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5">
        <v>6</v>
      </c>
      <c r="AA23" s="35">
        <f>30*0.9</f>
        <v>27</v>
      </c>
      <c r="AB23" s="68">
        <v>7</v>
      </c>
      <c r="AC23" s="69">
        <f>25*0.9</f>
        <v>22.5</v>
      </c>
      <c r="AD23" s="34"/>
      <c r="AE23" s="35"/>
      <c r="AF23" s="85"/>
      <c r="AG23" s="35"/>
      <c r="AH23" s="66">
        <v>8</v>
      </c>
      <c r="AI23" s="67">
        <f>15*0.9*1.5</f>
        <v>20.25</v>
      </c>
      <c r="AJ23" s="34"/>
      <c r="AK23" s="35"/>
      <c r="AL23" s="85"/>
      <c r="AM23" s="35"/>
      <c r="AN23" s="34"/>
      <c r="AO23" s="62"/>
      <c r="AP23" s="33">
        <f t="shared" si="2"/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5"/>
      <c r="AZ23" s="35"/>
      <c r="BA23" s="34">
        <v>1</v>
      </c>
      <c r="BB23" s="75">
        <f>55*1.8</f>
        <v>99</v>
      </c>
      <c r="BC23" s="33">
        <f t="shared" ref="BC23:BC31" si="11"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 t="shared" si="10"/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2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32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33">
        <f t="shared" si="5"/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 t="shared" si="6"/>
        <v>0</v>
      </c>
      <c r="DQ23" s="31"/>
      <c r="DR23" s="30"/>
      <c r="DS23" s="31"/>
      <c r="DT23" s="30"/>
      <c r="DU23" s="31"/>
      <c r="DV23" s="30"/>
      <c r="DW23" s="31"/>
      <c r="DX23" s="32"/>
      <c r="DY23" s="33">
        <f t="shared" si="8"/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</row>
    <row r="24" spans="1:145" s="1" customFormat="1" hidden="1" x14ac:dyDescent="0.3">
      <c r="A24" s="5"/>
      <c r="B24" s="15">
        <v>349</v>
      </c>
      <c r="C24" s="8" t="s">
        <v>24</v>
      </c>
      <c r="D24" s="16">
        <v>1996</v>
      </c>
      <c r="E24" s="17">
        <f t="shared" si="7"/>
        <v>324.60000000000002</v>
      </c>
      <c r="F24" s="55" t="s">
        <v>401</v>
      </c>
      <c r="G24" s="55" t="s">
        <v>447</v>
      </c>
      <c r="H24" s="55" t="s">
        <v>479</v>
      </c>
      <c r="I24" s="55" t="s">
        <v>480</v>
      </c>
      <c r="J24" s="28">
        <f t="shared" si="9"/>
        <v>0</v>
      </c>
      <c r="K24" s="29"/>
      <c r="L24" s="30"/>
      <c r="M24" s="31"/>
      <c r="N24" s="30"/>
      <c r="O24" s="31"/>
      <c r="P24" s="32"/>
      <c r="Q24" s="28">
        <f t="shared" si="0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AE24+AI24+AK24+AM24+AO24</f>
        <v>76.5</v>
      </c>
      <c r="Z24" s="68">
        <v>4</v>
      </c>
      <c r="AA24" s="69">
        <f>40*0.9</f>
        <v>36</v>
      </c>
      <c r="AB24" s="68">
        <v>4</v>
      </c>
      <c r="AC24" s="69">
        <f>40*0.9</f>
        <v>36</v>
      </c>
      <c r="AD24" s="34"/>
      <c r="AE24" s="35"/>
      <c r="AF24" s="68">
        <v>5</v>
      </c>
      <c r="AG24" s="69">
        <f>26*0.9</f>
        <v>23.400000000000002</v>
      </c>
      <c r="AH24" s="66">
        <v>4</v>
      </c>
      <c r="AI24" s="67">
        <f>30*0.9*1.5</f>
        <v>40.5</v>
      </c>
      <c r="AJ24" s="34"/>
      <c r="AK24" s="35"/>
      <c r="AL24" s="34">
        <v>2</v>
      </c>
      <c r="AM24" s="35">
        <f>40*0.9</f>
        <v>36</v>
      </c>
      <c r="AN24" s="34"/>
      <c r="AO24" s="62"/>
      <c r="AP24" s="33">
        <f t="shared" si="2"/>
        <v>120.6</v>
      </c>
      <c r="AQ24" s="34"/>
      <c r="AR24" s="35"/>
      <c r="AS24" s="34"/>
      <c r="AT24" s="35"/>
      <c r="AU24" s="34"/>
      <c r="AV24" s="35"/>
      <c r="AW24" s="34"/>
      <c r="AX24" s="35"/>
      <c r="AY24" s="66">
        <v>9</v>
      </c>
      <c r="AZ24" s="67">
        <f>8*1.8*1.5</f>
        <v>21.6</v>
      </c>
      <c r="BA24" s="34">
        <v>1</v>
      </c>
      <c r="BB24" s="75">
        <f>55*1.8</f>
        <v>99</v>
      </c>
      <c r="BC24" s="33">
        <f t="shared" si="11"/>
        <v>0</v>
      </c>
      <c r="BD24" s="31"/>
      <c r="BE24" s="30"/>
      <c r="BF24" s="31"/>
      <c r="BG24" s="30"/>
      <c r="BH24" s="31"/>
      <c r="BI24" s="30"/>
      <c r="BJ24" s="31"/>
      <c r="BK24" s="30"/>
      <c r="BL24" s="31"/>
      <c r="BM24" s="32"/>
      <c r="BN24" s="33">
        <f t="shared" si="10"/>
        <v>0</v>
      </c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2"/>
      <c r="CA24" s="33">
        <f>CE24+CG24+CI24+CK24+CM24+CO24</f>
        <v>127.5</v>
      </c>
      <c r="CB24" s="58">
        <v>5</v>
      </c>
      <c r="CC24" s="59">
        <f>35</f>
        <v>35</v>
      </c>
      <c r="CD24" s="31">
        <v>3</v>
      </c>
      <c r="CE24" s="30">
        <f>60</f>
        <v>60</v>
      </c>
      <c r="CF24" s="31"/>
      <c r="CG24" s="30"/>
      <c r="CH24" s="31"/>
      <c r="CI24" s="30"/>
      <c r="CJ24" s="31"/>
      <c r="CK24" s="30"/>
      <c r="CL24" s="77">
        <v>3</v>
      </c>
      <c r="CM24" s="78">
        <f>45*1.5</f>
        <v>67.5</v>
      </c>
      <c r="CN24" s="31"/>
      <c r="CO24" s="30"/>
      <c r="CP24" s="58">
        <v>1</v>
      </c>
      <c r="CQ24" s="61">
        <f>55</f>
        <v>55</v>
      </c>
      <c r="CR24" s="33">
        <f>CT24+CV24+CX24+CZ24+DB24+DD24</f>
        <v>0</v>
      </c>
      <c r="CS24" s="31"/>
      <c r="CT24" s="30"/>
      <c r="CU24" s="31"/>
      <c r="CV24" s="30"/>
      <c r="CW24" s="31"/>
      <c r="CX24" s="30"/>
      <c r="CY24" s="31"/>
      <c r="CZ24" s="30"/>
      <c r="DA24" s="30"/>
      <c r="DB24" s="30"/>
      <c r="DC24" s="31"/>
      <c r="DD24" s="32"/>
      <c r="DE24" s="33">
        <f t="shared" si="5"/>
        <v>0</v>
      </c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>
        <f t="shared" si="6"/>
        <v>0</v>
      </c>
      <c r="DQ24" s="31"/>
      <c r="DR24" s="30"/>
      <c r="DS24" s="31"/>
      <c r="DT24" s="30"/>
      <c r="DU24" s="31"/>
      <c r="DV24" s="30"/>
      <c r="DW24" s="31"/>
      <c r="DX24" s="32"/>
      <c r="DY24" s="33">
        <f t="shared" si="8"/>
        <v>0</v>
      </c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</row>
    <row r="25" spans="1:145" s="1" customFormat="1" hidden="1" x14ac:dyDescent="0.3">
      <c r="A25" s="5"/>
      <c r="B25" s="15">
        <v>2476</v>
      </c>
      <c r="C25" s="8" t="s">
        <v>57</v>
      </c>
      <c r="D25" s="16">
        <v>2000</v>
      </c>
      <c r="E25" s="17">
        <f t="shared" si="7"/>
        <v>310.60000000000002</v>
      </c>
      <c r="F25" s="55" t="s">
        <v>426</v>
      </c>
      <c r="G25" s="55" t="s">
        <v>427</v>
      </c>
      <c r="H25" s="55" t="s">
        <v>428</v>
      </c>
      <c r="I25" s="55" t="s">
        <v>429</v>
      </c>
      <c r="J25" s="28">
        <f t="shared" si="9"/>
        <v>0</v>
      </c>
      <c r="K25" s="29"/>
      <c r="L25" s="30"/>
      <c r="M25" s="31"/>
      <c r="N25" s="30"/>
      <c r="O25" s="31"/>
      <c r="P25" s="32"/>
      <c r="Q25" s="28">
        <f t="shared" si="0"/>
        <v>80</v>
      </c>
      <c r="R25" s="29">
        <v>2</v>
      </c>
      <c r="S25" s="32">
        <f>80</f>
        <v>80</v>
      </c>
      <c r="T25" s="28">
        <f>V25</f>
        <v>77</v>
      </c>
      <c r="U25" s="29">
        <v>1</v>
      </c>
      <c r="V25" s="30">
        <f>110*0.7</f>
        <v>77</v>
      </c>
      <c r="W25" s="58">
        <v>3</v>
      </c>
      <c r="X25" s="61">
        <f>60*0.7</f>
        <v>42</v>
      </c>
      <c r="Y25" s="33">
        <f>AA25+AE25+AI25+AK25+AM25+AO25</f>
        <v>71.099999999999994</v>
      </c>
      <c r="Z25" s="34"/>
      <c r="AA25" s="35"/>
      <c r="AB25" s="68">
        <v>6</v>
      </c>
      <c r="AC25" s="69">
        <f>30*0.9</f>
        <v>27</v>
      </c>
      <c r="AD25" s="85"/>
      <c r="AE25" s="35"/>
      <c r="AF25" s="68">
        <v>6</v>
      </c>
      <c r="AG25" s="69">
        <f>22*0.9</f>
        <v>19.8</v>
      </c>
      <c r="AH25" s="66">
        <v>5</v>
      </c>
      <c r="AI25" s="67">
        <f>26*0.9*1.5</f>
        <v>35.1</v>
      </c>
      <c r="AJ25" s="34"/>
      <c r="AK25" s="35"/>
      <c r="AL25" s="34">
        <v>2</v>
      </c>
      <c r="AM25" s="35">
        <f>40*0.9</f>
        <v>36</v>
      </c>
      <c r="AN25" s="34"/>
      <c r="AO25" s="62"/>
      <c r="AP25" s="33">
        <f t="shared" si="2"/>
        <v>0</v>
      </c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75"/>
      <c r="BC25" s="33">
        <f t="shared" si="11"/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 t="shared" si="10"/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2"/>
      <c r="CA25" s="33">
        <f>CC25+CE25+CG25+CK25+CM25+CO25+CQ25</f>
        <v>82.5</v>
      </c>
      <c r="CB25" s="31"/>
      <c r="CC25" s="30"/>
      <c r="CD25" s="31"/>
      <c r="CE25" s="30"/>
      <c r="CF25" s="77">
        <v>7</v>
      </c>
      <c r="CG25" s="78">
        <f>25*1.5</f>
        <v>37.5</v>
      </c>
      <c r="CH25" s="58">
        <v>6</v>
      </c>
      <c r="CI25" s="59">
        <f>30</f>
        <v>30</v>
      </c>
      <c r="CJ25" s="31"/>
      <c r="CK25" s="30"/>
      <c r="CL25" s="31"/>
      <c r="CM25" s="30"/>
      <c r="CN25" s="31">
        <v>3</v>
      </c>
      <c r="CO25" s="30">
        <f>45</f>
        <v>45</v>
      </c>
      <c r="CP25" s="31"/>
      <c r="CQ25" s="32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33">
        <f t="shared" si="5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 t="shared" si="6"/>
        <v>0</v>
      </c>
      <c r="DQ25" s="31"/>
      <c r="DR25" s="30"/>
      <c r="DS25" s="31"/>
      <c r="DT25" s="30"/>
      <c r="DU25" s="31"/>
      <c r="DV25" s="30"/>
      <c r="DW25" s="31"/>
      <c r="DX25" s="32"/>
      <c r="DY25" s="33">
        <f t="shared" si="8"/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</row>
    <row r="26" spans="1:145" s="1" customFormat="1" hidden="1" x14ac:dyDescent="0.3">
      <c r="A26" s="5"/>
      <c r="B26" s="15">
        <v>6116</v>
      </c>
      <c r="C26" s="8" t="s">
        <v>62</v>
      </c>
      <c r="D26" s="16">
        <v>2007</v>
      </c>
      <c r="E26" s="17">
        <f t="shared" si="7"/>
        <v>310</v>
      </c>
      <c r="F26" s="55" t="s">
        <v>401</v>
      </c>
      <c r="G26" s="55"/>
      <c r="H26" s="55" t="s">
        <v>407</v>
      </c>
      <c r="I26" s="55"/>
      <c r="J26" s="28">
        <f>L26+N26</f>
        <v>32</v>
      </c>
      <c r="K26" s="29"/>
      <c r="L26" s="30"/>
      <c r="M26" s="31">
        <v>2</v>
      </c>
      <c r="N26" s="30">
        <f>80*0.4</f>
        <v>32</v>
      </c>
      <c r="O26" s="58">
        <v>5</v>
      </c>
      <c r="P26" s="61">
        <f>35*0.4</f>
        <v>14</v>
      </c>
      <c r="Q26" s="28">
        <f t="shared" si="0"/>
        <v>0</v>
      </c>
      <c r="R26" s="29"/>
      <c r="S26" s="32"/>
      <c r="T26" s="28">
        <f t="shared" ref="T26:T46" si="12">V26+X26</f>
        <v>0</v>
      </c>
      <c r="U26" s="29"/>
      <c r="V26" s="30"/>
      <c r="W26" s="31"/>
      <c r="X26" s="32"/>
      <c r="Y26" s="33">
        <f>AA26+AC26+AE26+AG26+AI26+AK26+AM26+AO26</f>
        <v>0</v>
      </c>
      <c r="Z26" s="34"/>
      <c r="AA26" s="35"/>
      <c r="AB26" s="34"/>
      <c r="AC26" s="35"/>
      <c r="AD26" s="34"/>
      <c r="AE26" s="35"/>
      <c r="AF26" s="34"/>
      <c r="AG26" s="35"/>
      <c r="AH26" s="34"/>
      <c r="AI26" s="35"/>
      <c r="AJ26" s="34"/>
      <c r="AK26" s="35"/>
      <c r="AL26" s="34"/>
      <c r="AM26" s="35"/>
      <c r="AN26" s="34"/>
      <c r="AO26" s="62"/>
      <c r="AP26" s="33">
        <f t="shared" si="2"/>
        <v>0</v>
      </c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75"/>
      <c r="BC26" s="33">
        <f t="shared" si="11"/>
        <v>0</v>
      </c>
      <c r="BD26" s="31"/>
      <c r="BE26" s="30"/>
      <c r="BF26" s="31"/>
      <c r="BG26" s="30"/>
      <c r="BH26" s="31"/>
      <c r="BI26" s="30"/>
      <c r="BJ26" s="31"/>
      <c r="BK26" s="30"/>
      <c r="BL26" s="31"/>
      <c r="BM26" s="32"/>
      <c r="BN26" s="33">
        <f>BP26+BR26+BT26+BV26</f>
        <v>224</v>
      </c>
      <c r="BO26" s="31"/>
      <c r="BP26" s="30"/>
      <c r="BQ26" s="31">
        <v>2</v>
      </c>
      <c r="BR26" s="30">
        <f>80*0.7</f>
        <v>56</v>
      </c>
      <c r="BS26" s="77">
        <v>2</v>
      </c>
      <c r="BT26" s="78">
        <f>80*0.7*1.5</f>
        <v>84</v>
      </c>
      <c r="BU26" s="77">
        <v>1</v>
      </c>
      <c r="BV26" s="78">
        <f>80*0.7*1.5</f>
        <v>84</v>
      </c>
      <c r="BW26" s="58">
        <v>1</v>
      </c>
      <c r="BX26" s="59">
        <f>80*0.7</f>
        <v>56</v>
      </c>
      <c r="BY26" s="58">
        <v>1</v>
      </c>
      <c r="BZ26" s="61">
        <f>55*0.7</f>
        <v>38.5</v>
      </c>
      <c r="CA26" s="33">
        <f>CC26+CE26+CG26+CI26+CK26+CM26+CO26+CQ26</f>
        <v>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2"/>
      <c r="CR26" s="33">
        <f>CT26+CV26+CX26+DB26+DD26</f>
        <v>36</v>
      </c>
      <c r="CS26" s="31"/>
      <c r="CT26" s="30"/>
      <c r="CU26" s="31"/>
      <c r="CV26" s="30"/>
      <c r="CW26" s="31">
        <v>3</v>
      </c>
      <c r="CX26" s="30">
        <f>45*0.8</f>
        <v>36</v>
      </c>
      <c r="CY26" s="58">
        <v>5</v>
      </c>
      <c r="CZ26" s="59">
        <f>26*0.8</f>
        <v>20.8</v>
      </c>
      <c r="DA26" s="31"/>
      <c r="DB26" s="30"/>
      <c r="DC26" s="31"/>
      <c r="DD26" s="32"/>
      <c r="DE26" s="33">
        <f t="shared" si="5"/>
        <v>0</v>
      </c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>
        <f t="shared" si="6"/>
        <v>18</v>
      </c>
      <c r="DQ26" s="31"/>
      <c r="DR26" s="30"/>
      <c r="DS26" s="31"/>
      <c r="DT26" s="30"/>
      <c r="DU26" s="31"/>
      <c r="DV26" s="30"/>
      <c r="DW26" s="31">
        <v>7</v>
      </c>
      <c r="DX26" s="32">
        <f>12*1.5</f>
        <v>18</v>
      </c>
      <c r="DY26" s="33">
        <f t="shared" si="8"/>
        <v>0</v>
      </c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</row>
    <row r="27" spans="1:145" s="1" customFormat="1" hidden="1" x14ac:dyDescent="0.3">
      <c r="A27" s="5"/>
      <c r="B27" s="15">
        <v>5063</v>
      </c>
      <c r="C27" s="8" t="s">
        <v>52</v>
      </c>
      <c r="D27" s="16">
        <v>2005</v>
      </c>
      <c r="E27" s="17">
        <f t="shared" si="7"/>
        <v>269</v>
      </c>
      <c r="F27" s="55" t="s">
        <v>438</v>
      </c>
      <c r="G27" s="55"/>
      <c r="H27" s="55" t="s">
        <v>439</v>
      </c>
      <c r="I27" s="55" t="s">
        <v>440</v>
      </c>
      <c r="J27" s="28">
        <f>L27+N27+P27</f>
        <v>0</v>
      </c>
      <c r="K27" s="29"/>
      <c r="L27" s="30"/>
      <c r="M27" s="31"/>
      <c r="N27" s="30"/>
      <c r="O27" s="31"/>
      <c r="P27" s="32"/>
      <c r="Q27" s="28">
        <f t="shared" si="0"/>
        <v>25</v>
      </c>
      <c r="R27" s="29">
        <v>7</v>
      </c>
      <c r="S27" s="32">
        <f>25</f>
        <v>25</v>
      </c>
      <c r="T27" s="28">
        <f t="shared" si="12"/>
        <v>24.5</v>
      </c>
      <c r="U27" s="29"/>
      <c r="V27" s="30"/>
      <c r="W27" s="31">
        <v>5</v>
      </c>
      <c r="X27" s="32">
        <f>35*0.7</f>
        <v>24.5</v>
      </c>
      <c r="Y27" s="33">
        <f>AA27+AC27+AE27+AG27+AI27+AO27</f>
        <v>27</v>
      </c>
      <c r="Z27" s="34"/>
      <c r="AA27" s="35"/>
      <c r="AB27" s="34"/>
      <c r="AC27" s="35"/>
      <c r="AD27" s="85"/>
      <c r="AE27" s="35"/>
      <c r="AF27" s="34"/>
      <c r="AG27" s="35"/>
      <c r="AH27" s="34"/>
      <c r="AI27" s="35"/>
      <c r="AJ27" s="68">
        <v>8</v>
      </c>
      <c r="AK27" s="69">
        <f>15*0.9</f>
        <v>13.5</v>
      </c>
      <c r="AL27" s="68">
        <v>7</v>
      </c>
      <c r="AM27" s="68" t="s">
        <v>292</v>
      </c>
      <c r="AN27" s="85">
        <v>6</v>
      </c>
      <c r="AO27" s="62">
        <f>30*0.9</f>
        <v>27</v>
      </c>
      <c r="AP27" s="33">
        <f t="shared" si="2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>
        <f t="shared" si="11"/>
        <v>54</v>
      </c>
      <c r="BD27" s="31"/>
      <c r="BE27" s="30"/>
      <c r="BF27" s="31"/>
      <c r="BG27" s="30"/>
      <c r="BH27" s="77">
        <v>9</v>
      </c>
      <c r="BI27" s="78">
        <f>10*0.8*1.5</f>
        <v>12</v>
      </c>
      <c r="BJ27" s="77">
        <v>8</v>
      </c>
      <c r="BK27" s="78">
        <f>15*0.8*1.5</f>
        <v>18</v>
      </c>
      <c r="BL27" s="31">
        <v>4</v>
      </c>
      <c r="BM27" s="32">
        <f>30*0.8</f>
        <v>24</v>
      </c>
      <c r="BN27" s="33">
        <f>BP27+BR27+BT27+BV27+BX27+BZ27</f>
        <v>0</v>
      </c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2"/>
      <c r="CA27" s="33">
        <f>CC27+CE27+CG27+CI27+CK27+CM27+CO27</f>
        <v>48.5</v>
      </c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77">
        <v>8</v>
      </c>
      <c r="CM27" s="78">
        <f>15*1.5</f>
        <v>22.5</v>
      </c>
      <c r="CN27" s="31">
        <v>5</v>
      </c>
      <c r="CO27" s="30">
        <f>26</f>
        <v>26</v>
      </c>
      <c r="CP27" s="58">
        <v>4</v>
      </c>
      <c r="CQ27" s="61">
        <f>20</f>
        <v>20</v>
      </c>
      <c r="CR27" s="33">
        <f>CV27+CX27+DD27</f>
        <v>90</v>
      </c>
      <c r="CS27" s="58">
        <v>8</v>
      </c>
      <c r="CT27" s="59">
        <f>20*0.8</f>
        <v>16</v>
      </c>
      <c r="CU27" s="77">
        <v>5</v>
      </c>
      <c r="CV27" s="78">
        <f>35*0.8*1.5</f>
        <v>42</v>
      </c>
      <c r="CW27" s="31">
        <v>2</v>
      </c>
      <c r="CX27" s="30">
        <f>60*0.8</f>
        <v>48</v>
      </c>
      <c r="CY27" s="58">
        <v>2</v>
      </c>
      <c r="CZ27" s="59">
        <f>60*0.8</f>
        <v>48</v>
      </c>
      <c r="DA27" s="58">
        <v>7</v>
      </c>
      <c r="DB27" s="59">
        <f>12*0.8</f>
        <v>9.6000000000000014</v>
      </c>
      <c r="DC27" s="58" t="s">
        <v>291</v>
      </c>
      <c r="DD27" s="61"/>
      <c r="DE27" s="33">
        <f t="shared" si="5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>
        <f t="shared" si="6"/>
        <v>0</v>
      </c>
      <c r="DQ27" s="31"/>
      <c r="DR27" s="30"/>
      <c r="DS27" s="31"/>
      <c r="DT27" s="30"/>
      <c r="DU27" s="31"/>
      <c r="DV27" s="30"/>
      <c r="DW27" s="31"/>
      <c r="DX27" s="32"/>
      <c r="DY27" s="33">
        <f t="shared" si="8"/>
        <v>0</v>
      </c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</row>
    <row r="28" spans="1:145" s="1" customFormat="1" hidden="1" x14ac:dyDescent="0.3">
      <c r="A28" s="5"/>
      <c r="B28" s="51">
        <v>503</v>
      </c>
      <c r="C28" s="2" t="s">
        <v>29</v>
      </c>
      <c r="D28" s="56">
        <v>1998</v>
      </c>
      <c r="E28" s="17">
        <f t="shared" si="7"/>
        <v>245</v>
      </c>
      <c r="F28" s="55" t="s">
        <v>418</v>
      </c>
      <c r="G28" s="55" t="s">
        <v>408</v>
      </c>
      <c r="H28" s="55" t="s">
        <v>465</v>
      </c>
      <c r="I28" s="55" t="s">
        <v>466</v>
      </c>
      <c r="J28" s="28">
        <f>L28+N28+P28</f>
        <v>0</v>
      </c>
      <c r="K28" s="29"/>
      <c r="L28" s="30"/>
      <c r="M28" s="31"/>
      <c r="N28" s="30"/>
      <c r="O28" s="31"/>
      <c r="P28" s="32"/>
      <c r="Q28" s="28">
        <f t="shared" si="0"/>
        <v>0</v>
      </c>
      <c r="R28" s="29"/>
      <c r="S28" s="32"/>
      <c r="T28" s="28">
        <f t="shared" si="12"/>
        <v>0</v>
      </c>
      <c r="U28" s="29"/>
      <c r="V28" s="30"/>
      <c r="W28" s="31"/>
      <c r="X28" s="32"/>
      <c r="Y28" s="33">
        <f>AA28+AC28+AE28+AG28+AI28+AK28+AM28</f>
        <v>112.5</v>
      </c>
      <c r="Z28" s="34"/>
      <c r="AA28" s="35"/>
      <c r="AB28" s="34"/>
      <c r="AC28" s="35"/>
      <c r="AD28" s="66">
        <v>6</v>
      </c>
      <c r="AE28" s="67">
        <f>30*0.9*1.5</f>
        <v>40.5</v>
      </c>
      <c r="AF28" s="85"/>
      <c r="AG28" s="35"/>
      <c r="AH28" s="85"/>
      <c r="AI28" s="35"/>
      <c r="AJ28" s="34">
        <v>1</v>
      </c>
      <c r="AK28" s="35">
        <f>80*0.9</f>
        <v>72</v>
      </c>
      <c r="AL28" s="85"/>
      <c r="AM28" s="35"/>
      <c r="AN28" s="68">
        <v>2</v>
      </c>
      <c r="AO28" s="70">
        <f>80*0.9</f>
        <v>72</v>
      </c>
      <c r="AP28" s="33">
        <f t="shared" si="2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 t="shared" si="11"/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>BP28+BR28+BT28+BV28+BX28+BZ28</f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2"/>
      <c r="CA28" s="33">
        <f>CC28+CE28+CG28+CK28+CM28+CO28+CQ28</f>
        <v>132.5</v>
      </c>
      <c r="CB28" s="31"/>
      <c r="CC28" s="30"/>
      <c r="CD28" s="31"/>
      <c r="CE28" s="30"/>
      <c r="CF28" s="77">
        <v>5</v>
      </c>
      <c r="CG28" s="78">
        <f>35*1.5</f>
        <v>52.5</v>
      </c>
      <c r="CH28" s="58">
        <v>2</v>
      </c>
      <c r="CI28" s="59">
        <f>80</f>
        <v>80</v>
      </c>
      <c r="CJ28" s="31"/>
      <c r="CK28" s="30"/>
      <c r="CL28" s="31"/>
      <c r="CM28" s="30"/>
      <c r="CN28" s="31">
        <v>1</v>
      </c>
      <c r="CO28" s="30">
        <f>80</f>
        <v>80</v>
      </c>
      <c r="CP28" s="31"/>
      <c r="CQ28" s="32"/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33">
        <f t="shared" si="5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 t="shared" si="6"/>
        <v>0</v>
      </c>
      <c r="DQ28" s="31"/>
      <c r="DR28" s="30"/>
      <c r="DS28" s="31"/>
      <c r="DT28" s="30"/>
      <c r="DU28" s="31"/>
      <c r="DV28" s="30"/>
      <c r="DW28" s="31"/>
      <c r="DX28" s="32"/>
      <c r="DY28" s="33">
        <f t="shared" si="8"/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</row>
    <row r="29" spans="1:145" s="1" customFormat="1" hidden="1" x14ac:dyDescent="0.3">
      <c r="A29" s="5"/>
      <c r="B29" s="15">
        <v>4051</v>
      </c>
      <c r="C29" s="8" t="s">
        <v>66</v>
      </c>
      <c r="D29" s="16">
        <v>2003</v>
      </c>
      <c r="E29" s="17">
        <f t="shared" si="7"/>
        <v>220.4</v>
      </c>
      <c r="F29" s="55" t="s">
        <v>415</v>
      </c>
      <c r="G29" s="55"/>
      <c r="H29" s="55" t="s">
        <v>430</v>
      </c>
      <c r="I29" s="55" t="s">
        <v>431</v>
      </c>
      <c r="J29" s="28">
        <f>L29+N29+P29</f>
        <v>0</v>
      </c>
      <c r="K29" s="29"/>
      <c r="L29" s="30"/>
      <c r="M29" s="31"/>
      <c r="N29" s="30"/>
      <c r="O29" s="31"/>
      <c r="P29" s="32"/>
      <c r="Q29" s="28">
        <f t="shared" si="0"/>
        <v>60</v>
      </c>
      <c r="R29" s="29">
        <v>3</v>
      </c>
      <c r="S29" s="32">
        <f>60</f>
        <v>60</v>
      </c>
      <c r="T29" s="28">
        <f t="shared" si="12"/>
        <v>0</v>
      </c>
      <c r="U29" s="29"/>
      <c r="V29" s="30"/>
      <c r="W29" s="31"/>
      <c r="X29" s="32"/>
      <c r="Y29" s="33">
        <f>AA29+AC29+AE29+AG29+AI29+AK29+AO29</f>
        <v>18</v>
      </c>
      <c r="Z29" s="34"/>
      <c r="AA29" s="35"/>
      <c r="AB29" s="34"/>
      <c r="AC29" s="35"/>
      <c r="AD29" s="34"/>
      <c r="AE29" s="35"/>
      <c r="AF29" s="34"/>
      <c r="AG29" s="35"/>
      <c r="AH29" s="34"/>
      <c r="AI29" s="35"/>
      <c r="AJ29" s="34"/>
      <c r="AK29" s="35"/>
      <c r="AL29" s="68">
        <v>4</v>
      </c>
      <c r="AM29" s="69">
        <f>20*0.9</f>
        <v>18</v>
      </c>
      <c r="AN29" s="34">
        <v>8</v>
      </c>
      <c r="AO29" s="62">
        <f>20*0.9</f>
        <v>18</v>
      </c>
      <c r="AP29" s="33">
        <f t="shared" si="2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 t="shared" si="11"/>
        <v>81.599999999999994</v>
      </c>
      <c r="BD29" s="31"/>
      <c r="BE29" s="30"/>
      <c r="BF29" s="31"/>
      <c r="BG29" s="30"/>
      <c r="BH29" s="77">
        <v>8</v>
      </c>
      <c r="BI29" s="78">
        <f>20*0.8*1.5</f>
        <v>24</v>
      </c>
      <c r="BJ29" s="77">
        <v>7</v>
      </c>
      <c r="BK29" s="78">
        <f>18*0.8*1.5</f>
        <v>21.6</v>
      </c>
      <c r="BL29" s="31">
        <v>3</v>
      </c>
      <c r="BM29" s="32">
        <f>45*0.8</f>
        <v>36</v>
      </c>
      <c r="BN29" s="33">
        <f>BP29+BR29+BT29+BV29+BX29+BZ29</f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2"/>
      <c r="CA29" s="33">
        <f>CC29+CE29+CG29+CI29+CK29+CM29</f>
        <v>40</v>
      </c>
      <c r="CB29" s="31"/>
      <c r="CC29" s="30"/>
      <c r="CD29" s="31"/>
      <c r="CE29" s="30"/>
      <c r="CF29" s="31"/>
      <c r="CG29" s="30"/>
      <c r="CH29" s="31">
        <v>4</v>
      </c>
      <c r="CI29" s="30">
        <f>40</f>
        <v>40</v>
      </c>
      <c r="CJ29" s="31"/>
      <c r="CK29" s="30"/>
      <c r="CL29" s="31"/>
      <c r="CM29" s="30"/>
      <c r="CN29" s="58">
        <v>8</v>
      </c>
      <c r="CO29" s="59">
        <f>15</f>
        <v>15</v>
      </c>
      <c r="CP29" s="58">
        <v>7</v>
      </c>
      <c r="CQ29" s="79" t="s">
        <v>292</v>
      </c>
      <c r="CR29" s="33">
        <f>CT29+CV29+CX29</f>
        <v>20.8</v>
      </c>
      <c r="CS29" s="31"/>
      <c r="CT29" s="30"/>
      <c r="CU29" s="31"/>
      <c r="CV29" s="30"/>
      <c r="CW29" s="31">
        <v>5</v>
      </c>
      <c r="CX29" s="30">
        <f>26*0.8</f>
        <v>20.8</v>
      </c>
      <c r="CY29" s="58">
        <v>6</v>
      </c>
      <c r="CZ29" s="59">
        <f>22*0.8</f>
        <v>17.600000000000001</v>
      </c>
      <c r="DA29" s="58">
        <v>6</v>
      </c>
      <c r="DB29" s="59">
        <f>15*0.8</f>
        <v>12</v>
      </c>
      <c r="DC29" s="58">
        <v>5</v>
      </c>
      <c r="DD29" s="61">
        <f>18*0.8</f>
        <v>14.4</v>
      </c>
      <c r="DE29" s="33">
        <f t="shared" si="5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 t="shared" si="6"/>
        <v>0</v>
      </c>
      <c r="DQ29" s="31"/>
      <c r="DR29" s="30"/>
      <c r="DS29" s="31"/>
      <c r="DT29" s="30"/>
      <c r="DU29" s="31"/>
      <c r="DV29" s="30"/>
      <c r="DW29" s="31"/>
      <c r="DX29" s="32"/>
      <c r="DY29" s="33">
        <f t="shared" si="8"/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</row>
    <row r="30" spans="1:145" s="1" customFormat="1" hidden="1" x14ac:dyDescent="0.3">
      <c r="A30" s="5"/>
      <c r="B30" s="15">
        <v>6067</v>
      </c>
      <c r="C30" s="8" t="s">
        <v>127</v>
      </c>
      <c r="D30" s="16">
        <v>2007</v>
      </c>
      <c r="E30" s="17">
        <f t="shared" si="7"/>
        <v>210.8</v>
      </c>
      <c r="F30" s="55" t="s">
        <v>415</v>
      </c>
      <c r="G30" s="55"/>
      <c r="H30" s="55" t="s">
        <v>416</v>
      </c>
      <c r="I30" s="55"/>
      <c r="J30" s="28">
        <f>L30++P30</f>
        <v>32</v>
      </c>
      <c r="K30" s="29">
        <v>2</v>
      </c>
      <c r="L30" s="30">
        <f>80*0.4</f>
        <v>32</v>
      </c>
      <c r="M30" s="58">
        <v>3</v>
      </c>
      <c r="N30" s="59">
        <f>60*0.4</f>
        <v>24</v>
      </c>
      <c r="O30" s="31"/>
      <c r="P30" s="32"/>
      <c r="Q30" s="28">
        <f t="shared" si="0"/>
        <v>0</v>
      </c>
      <c r="R30" s="29"/>
      <c r="S30" s="32"/>
      <c r="T30" s="28">
        <f t="shared" si="12"/>
        <v>0</v>
      </c>
      <c r="U30" s="29"/>
      <c r="V30" s="30"/>
      <c r="W30" s="31"/>
      <c r="X30" s="32"/>
      <c r="Y30" s="33">
        <f>AA30+AC30+AE30+AG30+AI30+AK30+AM30+AO30</f>
        <v>0</v>
      </c>
      <c r="Z30" s="34"/>
      <c r="AA30" s="35"/>
      <c r="AB30" s="34"/>
      <c r="AC30" s="35"/>
      <c r="AD30" s="34"/>
      <c r="AE30" s="35"/>
      <c r="AF30" s="85"/>
      <c r="AG30" s="35"/>
      <c r="AH30" s="85"/>
      <c r="AI30" s="35"/>
      <c r="AJ30" s="85"/>
      <c r="AK30" s="35"/>
      <c r="AL30" s="85"/>
      <c r="AM30" s="35"/>
      <c r="AN30" s="34"/>
      <c r="AO30" s="62"/>
      <c r="AP30" s="33">
        <f t="shared" si="2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>
        <f t="shared" si="11"/>
        <v>0</v>
      </c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>
        <f>BP30+BT30+BV30</f>
        <v>140</v>
      </c>
      <c r="BO30" s="31">
        <v>2</v>
      </c>
      <c r="BP30" s="30">
        <f>80*0.7</f>
        <v>56</v>
      </c>
      <c r="BQ30" s="58">
        <v>5</v>
      </c>
      <c r="BR30" s="59">
        <f>35*0.7</f>
        <v>24.5</v>
      </c>
      <c r="BS30" s="31"/>
      <c r="BT30" s="30"/>
      <c r="BU30" s="77">
        <v>1</v>
      </c>
      <c r="BV30" s="78">
        <f>80*0.7*1.5</f>
        <v>84</v>
      </c>
      <c r="BW30" s="58">
        <v>1</v>
      </c>
      <c r="BX30" s="59">
        <f>80*0.7</f>
        <v>56</v>
      </c>
      <c r="BY30" s="58">
        <v>1</v>
      </c>
      <c r="BZ30" s="61">
        <f>55*0.7</f>
        <v>38.5</v>
      </c>
      <c r="CA30" s="33">
        <f>CC30+CE30+CG30+CI30+CK30+CM30+CO30+CQ30</f>
        <v>0</v>
      </c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2"/>
      <c r="CR30" s="33">
        <f>CT30+CV30+CX30</f>
        <v>20.8</v>
      </c>
      <c r="CS30" s="31"/>
      <c r="CT30" s="30"/>
      <c r="CU30" s="31"/>
      <c r="CV30" s="30"/>
      <c r="CW30" s="31">
        <v>5</v>
      </c>
      <c r="CX30" s="30">
        <f>26*0.8</f>
        <v>20.8</v>
      </c>
      <c r="CY30" s="58">
        <v>6</v>
      </c>
      <c r="CZ30" s="59">
        <f>22*0.8</f>
        <v>17.600000000000001</v>
      </c>
      <c r="DA30" s="58">
        <v>6</v>
      </c>
      <c r="DB30" s="59">
        <f>15*0.8</f>
        <v>12</v>
      </c>
      <c r="DC30" s="58">
        <v>5</v>
      </c>
      <c r="DD30" s="61">
        <f>18*0.8</f>
        <v>14.4</v>
      </c>
      <c r="DE30" s="33">
        <f t="shared" si="5"/>
        <v>0</v>
      </c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>
        <f t="shared" si="6"/>
        <v>18</v>
      </c>
      <c r="DQ30" s="31"/>
      <c r="DR30" s="30"/>
      <c r="DS30" s="31"/>
      <c r="DT30" s="30"/>
      <c r="DU30" s="31"/>
      <c r="DV30" s="30"/>
      <c r="DW30" s="31">
        <v>7</v>
      </c>
      <c r="DX30" s="32">
        <f>12*1.5</f>
        <v>18</v>
      </c>
      <c r="DY30" s="33">
        <f t="shared" si="8"/>
        <v>0</v>
      </c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</row>
    <row r="31" spans="1:145" s="1" customFormat="1" hidden="1" x14ac:dyDescent="0.3">
      <c r="A31" s="5"/>
      <c r="B31" s="15">
        <v>2033</v>
      </c>
      <c r="C31" s="8" t="s">
        <v>38</v>
      </c>
      <c r="D31" s="16">
        <v>1999</v>
      </c>
      <c r="E31" s="17">
        <f t="shared" si="7"/>
        <v>208.7</v>
      </c>
      <c r="F31" s="55" t="s">
        <v>421</v>
      </c>
      <c r="G31" s="55"/>
      <c r="H31" s="55" t="s">
        <v>422</v>
      </c>
      <c r="I31" s="55" t="s">
        <v>473</v>
      </c>
      <c r="J31" s="28">
        <f>L31+N31+P31</f>
        <v>0</v>
      </c>
      <c r="K31" s="29"/>
      <c r="L31" s="30"/>
      <c r="M31" s="31"/>
      <c r="N31" s="30"/>
      <c r="O31" s="31"/>
      <c r="P31" s="32"/>
      <c r="Q31" s="28">
        <f t="shared" si="0"/>
        <v>0</v>
      </c>
      <c r="R31" s="29"/>
      <c r="S31" s="32"/>
      <c r="T31" s="28">
        <f t="shared" si="12"/>
        <v>0</v>
      </c>
      <c r="U31" s="29"/>
      <c r="V31" s="30"/>
      <c r="W31" s="31"/>
      <c r="X31" s="32"/>
      <c r="Y31" s="33">
        <f>AA31+AC31+AE31+AI31+AK31+AM31+AO31</f>
        <v>83.7</v>
      </c>
      <c r="Z31" s="34">
        <v>3</v>
      </c>
      <c r="AA31" s="35">
        <f>60*0.9</f>
        <v>54</v>
      </c>
      <c r="AB31" s="34"/>
      <c r="AC31" s="35"/>
      <c r="AD31" s="34"/>
      <c r="AE31" s="35"/>
      <c r="AF31" s="68">
        <v>2</v>
      </c>
      <c r="AG31" s="69">
        <f>60*0.9</f>
        <v>54</v>
      </c>
      <c r="AH31" s="66">
        <v>6</v>
      </c>
      <c r="AI31" s="67">
        <f>22*0.9*1.5</f>
        <v>29.700000000000003</v>
      </c>
      <c r="AJ31" s="34"/>
      <c r="AK31" s="35"/>
      <c r="AL31" s="68" t="s">
        <v>291</v>
      </c>
      <c r="AM31" s="35"/>
      <c r="AN31" s="34"/>
      <c r="AO31" s="62"/>
      <c r="AP31" s="33">
        <f t="shared" si="2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>
        <f t="shared" si="11"/>
        <v>0</v>
      </c>
      <c r="BD31" s="31"/>
      <c r="BE31" s="30"/>
      <c r="BF31" s="31"/>
      <c r="BG31" s="30"/>
      <c r="BH31" s="31"/>
      <c r="BI31" s="30"/>
      <c r="BJ31" s="31"/>
      <c r="BK31" s="30"/>
      <c r="BL31" s="31"/>
      <c r="BM31" s="32"/>
      <c r="BN31" s="33">
        <f>BP31+BR31+BT31+BV31+BX31+BZ31</f>
        <v>0</v>
      </c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2"/>
      <c r="CA31" s="33">
        <f>CE31+CG31+CI31+CK31+CM31+CO31</f>
        <v>125</v>
      </c>
      <c r="CB31" s="58">
        <v>6</v>
      </c>
      <c r="CC31" s="59">
        <f>30</f>
        <v>30</v>
      </c>
      <c r="CD31" s="31"/>
      <c r="CE31" s="30"/>
      <c r="CF31" s="31"/>
      <c r="CG31" s="30"/>
      <c r="CH31" s="31"/>
      <c r="CI31" s="30"/>
      <c r="CJ31" s="31">
        <v>1</v>
      </c>
      <c r="CK31" s="30">
        <f>80</f>
        <v>80</v>
      </c>
      <c r="CL31" s="77">
        <v>4</v>
      </c>
      <c r="CM31" s="78">
        <f>30*1.5</f>
        <v>45</v>
      </c>
      <c r="CN31" s="31"/>
      <c r="CO31" s="30"/>
      <c r="CP31" s="58">
        <v>3</v>
      </c>
      <c r="CQ31" s="61">
        <f>30</f>
        <v>30</v>
      </c>
      <c r="CR31" s="33">
        <f>CT31+CV31+CX31+CZ31+DB31+DD31</f>
        <v>0</v>
      </c>
      <c r="CS31" s="31"/>
      <c r="CT31" s="30"/>
      <c r="CU31" s="31"/>
      <c r="CV31" s="30"/>
      <c r="CW31" s="31"/>
      <c r="CX31" s="30"/>
      <c r="CY31" s="31"/>
      <c r="CZ31" s="30"/>
      <c r="DA31" s="30"/>
      <c r="DB31" s="30"/>
      <c r="DC31" s="31"/>
      <c r="DD31" s="32"/>
      <c r="DE31" s="33">
        <f t="shared" si="5"/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>
        <f t="shared" si="6"/>
        <v>0</v>
      </c>
      <c r="DQ31" s="31"/>
      <c r="DR31" s="30"/>
      <c r="DS31" s="31"/>
      <c r="DT31" s="30"/>
      <c r="DU31" s="31"/>
      <c r="DV31" s="30"/>
      <c r="DW31" s="31"/>
      <c r="DX31" s="32"/>
      <c r="DY31" s="33">
        <f t="shared" si="8"/>
        <v>0</v>
      </c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</row>
    <row r="32" spans="1:145" s="1" customFormat="1" hidden="1" x14ac:dyDescent="0.3">
      <c r="A32" s="5"/>
      <c r="B32" s="15">
        <v>5569</v>
      </c>
      <c r="C32" s="8" t="s">
        <v>33</v>
      </c>
      <c r="D32" s="16">
        <v>2005</v>
      </c>
      <c r="E32" s="17">
        <f t="shared" si="7"/>
        <v>208.60000000000002</v>
      </c>
      <c r="F32" s="55" t="s">
        <v>401</v>
      </c>
      <c r="G32" s="55"/>
      <c r="H32" s="55" t="s">
        <v>495</v>
      </c>
      <c r="I32" s="55" t="s">
        <v>403</v>
      </c>
      <c r="J32" s="28">
        <f>L32+N32+P32</f>
        <v>0</v>
      </c>
      <c r="K32" s="29"/>
      <c r="L32" s="30"/>
      <c r="M32" s="31"/>
      <c r="N32" s="30"/>
      <c r="O32" s="31"/>
      <c r="P32" s="32"/>
      <c r="Q32" s="28">
        <f t="shared" si="0"/>
        <v>0</v>
      </c>
      <c r="R32" s="29"/>
      <c r="S32" s="32"/>
      <c r="T32" s="28">
        <f t="shared" si="12"/>
        <v>0</v>
      </c>
      <c r="U32" s="29"/>
      <c r="V32" s="30"/>
      <c r="W32" s="31"/>
      <c r="X32" s="32"/>
      <c r="Y32" s="33">
        <f>AA32+AC32+AE32+AG32+AI32+AK32+AO32</f>
        <v>23.400000000000002</v>
      </c>
      <c r="Z32" s="34"/>
      <c r="AA32" s="35"/>
      <c r="AB32" s="34"/>
      <c r="AC32" s="35"/>
      <c r="AD32" s="34"/>
      <c r="AE32" s="35"/>
      <c r="AF32" s="34"/>
      <c r="AG32" s="35"/>
      <c r="AH32" s="34"/>
      <c r="AI32" s="35"/>
      <c r="AJ32" s="34">
        <v>5</v>
      </c>
      <c r="AK32" s="35">
        <f>26*0.9</f>
        <v>23.400000000000002</v>
      </c>
      <c r="AL32" s="68">
        <v>4</v>
      </c>
      <c r="AM32" s="69">
        <f>20*0.9</f>
        <v>18</v>
      </c>
      <c r="AN32" s="34"/>
      <c r="AO32" s="62"/>
      <c r="AP32" s="33">
        <f t="shared" si="2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>
        <f>BE32+BI32+BK32+BM32</f>
        <v>79.2</v>
      </c>
      <c r="BD32" s="31"/>
      <c r="BE32" s="30"/>
      <c r="BF32" s="58">
        <v>6</v>
      </c>
      <c r="BG32" s="59">
        <f>30*0.8</f>
        <v>24</v>
      </c>
      <c r="BH32" s="31"/>
      <c r="BI32" s="30"/>
      <c r="BJ32" s="77">
        <v>5</v>
      </c>
      <c r="BK32" s="78">
        <f>26*0.8*1.5</f>
        <v>31.200000000000003</v>
      </c>
      <c r="BL32" s="31">
        <v>2</v>
      </c>
      <c r="BM32" s="32">
        <f>60*0.8</f>
        <v>48</v>
      </c>
      <c r="BN32" s="33">
        <f>BP32+BR32+BT32+BV32+BX32+BZ32</f>
        <v>0</v>
      </c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2"/>
      <c r="CA32" s="33">
        <f>CC32+CE32+CG32+CI32+CK32+CM32+CO32</f>
        <v>22</v>
      </c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>
        <v>6</v>
      </c>
      <c r="CO32" s="30">
        <f>22</f>
        <v>22</v>
      </c>
      <c r="CP32" s="58">
        <v>7</v>
      </c>
      <c r="CQ32" s="79" t="s">
        <v>292</v>
      </c>
      <c r="CR32" s="33">
        <f>CT32+CV32+CX32+DB32+DD32</f>
        <v>84</v>
      </c>
      <c r="CS32" s="31"/>
      <c r="CT32" s="30"/>
      <c r="CU32" s="77">
        <v>4</v>
      </c>
      <c r="CV32" s="78">
        <f>40*0.8*1.5</f>
        <v>48</v>
      </c>
      <c r="CW32" s="31">
        <v>3</v>
      </c>
      <c r="CX32" s="30">
        <f>45*0.8</f>
        <v>36</v>
      </c>
      <c r="CY32" s="58">
        <v>5</v>
      </c>
      <c r="CZ32" s="59">
        <f>26*0.8</f>
        <v>20.8</v>
      </c>
      <c r="DA32" s="31"/>
      <c r="DB32" s="30"/>
      <c r="DC32" s="31"/>
      <c r="DD32" s="32"/>
      <c r="DE32" s="33">
        <f t="shared" si="5"/>
        <v>0</v>
      </c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>
        <f t="shared" si="6"/>
        <v>0</v>
      </c>
      <c r="DQ32" s="31"/>
      <c r="DR32" s="30"/>
      <c r="DS32" s="31"/>
      <c r="DT32" s="30"/>
      <c r="DU32" s="31"/>
      <c r="DV32" s="30"/>
      <c r="DW32" s="31"/>
      <c r="DX32" s="32"/>
      <c r="DY32" s="33">
        <f t="shared" si="8"/>
        <v>0</v>
      </c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</row>
    <row r="33" spans="1:145" s="1" customFormat="1" hidden="1" x14ac:dyDescent="0.3">
      <c r="A33" s="5"/>
      <c r="B33" s="15">
        <v>3119</v>
      </c>
      <c r="C33" s="8" t="s">
        <v>117</v>
      </c>
      <c r="D33" s="16">
        <v>2002</v>
      </c>
      <c r="E33" s="17">
        <f t="shared" si="7"/>
        <v>208.6</v>
      </c>
      <c r="F33" s="55" t="s">
        <v>393</v>
      </c>
      <c r="G33" s="55"/>
      <c r="H33" s="55" t="s">
        <v>504</v>
      </c>
      <c r="I33" s="55"/>
      <c r="J33" s="28">
        <f>L33+N33+P33</f>
        <v>0</v>
      </c>
      <c r="K33" s="29"/>
      <c r="L33" s="30"/>
      <c r="M33" s="31"/>
      <c r="N33" s="30"/>
      <c r="O33" s="31"/>
      <c r="P33" s="32"/>
      <c r="Q33" s="28">
        <f t="shared" si="0"/>
        <v>0</v>
      </c>
      <c r="R33" s="29"/>
      <c r="S33" s="32"/>
      <c r="T33" s="28">
        <f t="shared" si="12"/>
        <v>0</v>
      </c>
      <c r="U33" s="29"/>
      <c r="V33" s="30"/>
      <c r="W33" s="31"/>
      <c r="X33" s="32"/>
      <c r="Y33" s="33">
        <f t="shared" ref="Y33:Y38" si="13">AA33+AC33+AE33+AG33+AI33+AK33+AM33+AO33</f>
        <v>23.400000000000002</v>
      </c>
      <c r="Z33" s="34"/>
      <c r="AA33" s="35"/>
      <c r="AB33" s="34"/>
      <c r="AC33" s="35"/>
      <c r="AD33" s="34"/>
      <c r="AE33" s="35"/>
      <c r="AF33" s="34"/>
      <c r="AG33" s="35"/>
      <c r="AH33" s="34"/>
      <c r="AI33" s="35"/>
      <c r="AJ33" s="34">
        <v>5</v>
      </c>
      <c r="AK33" s="35">
        <f>26*0.9</f>
        <v>23.400000000000002</v>
      </c>
      <c r="AL33" s="34"/>
      <c r="AM33" s="35"/>
      <c r="AN33" s="34"/>
      <c r="AO33" s="62"/>
      <c r="AP33" s="33">
        <f t="shared" si="2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BE33+BG33+BI33+BK33+BM33</f>
        <v>127.2</v>
      </c>
      <c r="BD33" s="31"/>
      <c r="BE33" s="30"/>
      <c r="BF33" s="31"/>
      <c r="BG33" s="30"/>
      <c r="BH33" s="77">
        <v>4</v>
      </c>
      <c r="BI33" s="78">
        <f>40*0.8*1.5</f>
        <v>48</v>
      </c>
      <c r="BJ33" s="77">
        <v>5</v>
      </c>
      <c r="BK33" s="78">
        <f>26*0.8*1.5</f>
        <v>31.200000000000003</v>
      </c>
      <c r="BL33" s="31">
        <v>2</v>
      </c>
      <c r="BM33" s="32">
        <f>60*0.8</f>
        <v>48</v>
      </c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2"/>
      <c r="CA33" s="33">
        <f>CC33+CE33+CG33+CI33+CK33+CM33+CO33</f>
        <v>22</v>
      </c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>
        <v>6</v>
      </c>
      <c r="CO33" s="30">
        <f>22</f>
        <v>22</v>
      </c>
      <c r="CP33" s="58">
        <v>7</v>
      </c>
      <c r="CQ33" s="79" t="s">
        <v>292</v>
      </c>
      <c r="CR33" s="33">
        <f>CT33+CV33+CZ33</f>
        <v>36</v>
      </c>
      <c r="CS33" s="31"/>
      <c r="CT33" s="30"/>
      <c r="CU33" s="31"/>
      <c r="CV33" s="30"/>
      <c r="CW33" s="58">
        <v>8</v>
      </c>
      <c r="CX33" s="59">
        <f>15*0.8</f>
        <v>12</v>
      </c>
      <c r="CY33" s="31">
        <v>3</v>
      </c>
      <c r="CZ33" s="30">
        <f>45*0.8</f>
        <v>36</v>
      </c>
      <c r="DA33" s="58">
        <v>5</v>
      </c>
      <c r="DB33" s="59">
        <f>18*0.8</f>
        <v>14.4</v>
      </c>
      <c r="DC33" s="58">
        <v>4</v>
      </c>
      <c r="DD33" s="61">
        <f>20*0.8</f>
        <v>16</v>
      </c>
      <c r="DE33" s="33">
        <f t="shared" si="5"/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 t="shared" si="6"/>
        <v>0</v>
      </c>
      <c r="DQ33" s="31"/>
      <c r="DR33" s="30"/>
      <c r="DS33" s="31"/>
      <c r="DT33" s="30"/>
      <c r="DU33" s="31"/>
      <c r="DV33" s="30"/>
      <c r="DW33" s="31"/>
      <c r="DX33" s="32"/>
      <c r="DY33" s="33">
        <f t="shared" si="8"/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</row>
    <row r="34" spans="1:145" s="1" customFormat="1" hidden="1" x14ac:dyDescent="0.3">
      <c r="A34" s="5"/>
      <c r="B34" s="15">
        <v>4607</v>
      </c>
      <c r="C34" s="8" t="s">
        <v>290</v>
      </c>
      <c r="D34" s="16">
        <v>2004</v>
      </c>
      <c r="E34" s="17">
        <f t="shared" si="7"/>
        <v>178</v>
      </c>
      <c r="F34" s="55" t="s">
        <v>393</v>
      </c>
      <c r="G34" s="55"/>
      <c r="H34" s="55" t="s">
        <v>410</v>
      </c>
      <c r="I34" s="55" t="s">
        <v>509</v>
      </c>
      <c r="J34" s="28">
        <f>L34+N34+P34</f>
        <v>0</v>
      </c>
      <c r="K34" s="29"/>
      <c r="L34" s="30"/>
      <c r="M34" s="31"/>
      <c r="N34" s="30"/>
      <c r="O34" s="31"/>
      <c r="P34" s="32"/>
      <c r="Q34" s="28">
        <f t="shared" si="0"/>
        <v>0</v>
      </c>
      <c r="R34" s="29"/>
      <c r="S34" s="32"/>
      <c r="T34" s="28">
        <f t="shared" si="12"/>
        <v>0</v>
      </c>
      <c r="U34" s="29"/>
      <c r="V34" s="30"/>
      <c r="W34" s="31"/>
      <c r="X34" s="32"/>
      <c r="Y34" s="33">
        <f t="shared" si="13"/>
        <v>0</v>
      </c>
      <c r="Z34" s="34"/>
      <c r="AA34" s="35"/>
      <c r="AB34" s="34"/>
      <c r="AC34" s="35"/>
      <c r="AD34" s="34"/>
      <c r="AE34" s="35"/>
      <c r="AF34" s="34"/>
      <c r="AG34" s="35"/>
      <c r="AH34" s="85"/>
      <c r="AI34" s="35"/>
      <c r="AJ34" s="85"/>
      <c r="AK34" s="35"/>
      <c r="AL34" s="85"/>
      <c r="AM34" s="35"/>
      <c r="AN34" s="34"/>
      <c r="AO34" s="62"/>
      <c r="AP34" s="33">
        <f t="shared" si="2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>
        <f>BE34+BI34+BK34</f>
        <v>64</v>
      </c>
      <c r="BD34" s="31">
        <v>5</v>
      </c>
      <c r="BE34" s="30">
        <f>35*0.8</f>
        <v>28</v>
      </c>
      <c r="BF34" s="58">
        <v>7</v>
      </c>
      <c r="BG34" s="59">
        <f>25*0.8</f>
        <v>20</v>
      </c>
      <c r="BH34" s="77">
        <v>6</v>
      </c>
      <c r="BI34" s="78">
        <f>30*0.8*1.5</f>
        <v>36</v>
      </c>
      <c r="BJ34" s="31"/>
      <c r="BK34" s="30"/>
      <c r="BL34" s="58">
        <v>6</v>
      </c>
      <c r="BM34" s="61">
        <f>22*0.8</f>
        <v>17.600000000000001</v>
      </c>
      <c r="BN34" s="33">
        <f>BP34+BR34+BT34+BV34+BX34+BZ34</f>
        <v>0</v>
      </c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2"/>
      <c r="CA34" s="33">
        <f>CC34+CE34+CG34+CI34+CM34+CO34+CQ34</f>
        <v>50</v>
      </c>
      <c r="CB34" s="31"/>
      <c r="CC34" s="30"/>
      <c r="CD34" s="31"/>
      <c r="CE34" s="30"/>
      <c r="CF34" s="77">
        <v>9</v>
      </c>
      <c r="CG34" s="78">
        <f>10*1.5</f>
        <v>15</v>
      </c>
      <c r="CH34" s="31"/>
      <c r="CI34" s="30"/>
      <c r="CJ34" s="58">
        <v>9</v>
      </c>
      <c r="CK34" s="58" t="s">
        <v>292</v>
      </c>
      <c r="CL34" s="77">
        <v>7</v>
      </c>
      <c r="CM34" s="78">
        <f>18*1.5</f>
        <v>27</v>
      </c>
      <c r="CN34" s="31">
        <v>9</v>
      </c>
      <c r="CO34" s="30">
        <f>8</f>
        <v>8</v>
      </c>
      <c r="CP34" s="31"/>
      <c r="CQ34" s="32"/>
      <c r="CR34" s="33">
        <f>CT34+CV34+CZ34</f>
        <v>64</v>
      </c>
      <c r="CS34" s="31"/>
      <c r="CT34" s="30"/>
      <c r="CU34" s="31"/>
      <c r="CV34" s="30"/>
      <c r="CW34" s="58">
        <v>4</v>
      </c>
      <c r="CX34" s="59">
        <f>30*0.8</f>
        <v>24</v>
      </c>
      <c r="CY34" s="31">
        <v>1</v>
      </c>
      <c r="CZ34" s="30">
        <f>80*0.8</f>
        <v>64</v>
      </c>
      <c r="DA34" s="58">
        <v>5</v>
      </c>
      <c r="DB34" s="59">
        <f>18*0.8</f>
        <v>14.4</v>
      </c>
      <c r="DC34" s="58">
        <v>4</v>
      </c>
      <c r="DD34" s="61">
        <f>20*0.8</f>
        <v>16</v>
      </c>
      <c r="DE34" s="33">
        <f t="shared" si="5"/>
        <v>0</v>
      </c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>
        <f t="shared" si="6"/>
        <v>0</v>
      </c>
      <c r="DQ34" s="31"/>
      <c r="DR34" s="30"/>
      <c r="DS34" s="31"/>
      <c r="DT34" s="30"/>
      <c r="DU34" s="31"/>
      <c r="DV34" s="30"/>
      <c r="DW34" s="31"/>
      <c r="DX34" s="32"/>
      <c r="DY34" s="33">
        <f t="shared" si="8"/>
        <v>0</v>
      </c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</row>
    <row r="35" spans="1:145" s="1" customFormat="1" hidden="1" x14ac:dyDescent="0.3">
      <c r="A35" s="5"/>
      <c r="B35" s="15">
        <v>5922</v>
      </c>
      <c r="C35" s="8" t="s">
        <v>101</v>
      </c>
      <c r="D35" s="16">
        <v>2007</v>
      </c>
      <c r="E35" s="17">
        <f t="shared" si="7"/>
        <v>171.75</v>
      </c>
      <c r="F35" s="55" t="s">
        <v>404</v>
      </c>
      <c r="G35" s="55"/>
      <c r="H35" s="55" t="s">
        <v>405</v>
      </c>
      <c r="I35" s="55" t="s">
        <v>406</v>
      </c>
      <c r="J35" s="28">
        <f>P35</f>
        <v>16</v>
      </c>
      <c r="K35" s="60">
        <v>5</v>
      </c>
      <c r="L35" s="59">
        <f>35*0.4</f>
        <v>14</v>
      </c>
      <c r="M35" s="58">
        <v>5</v>
      </c>
      <c r="N35" s="59">
        <f>35*0.4</f>
        <v>14</v>
      </c>
      <c r="O35" s="31">
        <v>4</v>
      </c>
      <c r="P35" s="32">
        <f>40*0.4</f>
        <v>16</v>
      </c>
      <c r="Q35" s="28">
        <f t="shared" si="0"/>
        <v>0</v>
      </c>
      <c r="R35" s="29"/>
      <c r="S35" s="32"/>
      <c r="T35" s="28">
        <f t="shared" si="12"/>
        <v>0</v>
      </c>
      <c r="U35" s="29"/>
      <c r="V35" s="30"/>
      <c r="W35" s="31"/>
      <c r="X35" s="32"/>
      <c r="Y35" s="33">
        <f t="shared" si="13"/>
        <v>0</v>
      </c>
      <c r="Z35" s="34"/>
      <c r="AA35" s="35"/>
      <c r="AB35" s="34"/>
      <c r="AC35" s="35"/>
      <c r="AD35" s="34"/>
      <c r="AE35" s="35"/>
      <c r="AF35" s="34"/>
      <c r="AG35" s="35"/>
      <c r="AH35" s="34"/>
      <c r="AI35" s="35"/>
      <c r="AJ35" s="34"/>
      <c r="AK35" s="35"/>
      <c r="AL35" s="34"/>
      <c r="AM35" s="35"/>
      <c r="AN35" s="34"/>
      <c r="AO35" s="62"/>
      <c r="AP35" s="33">
        <f t="shared" si="2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BE35+BG35+BI35+BK35+BM35</f>
        <v>0</v>
      </c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>
        <f>BP35+BR35+BT35+BV35+BX35+BZ35</f>
        <v>155.75</v>
      </c>
      <c r="BO35" s="31"/>
      <c r="BP35" s="30"/>
      <c r="BQ35" s="31">
        <v>4</v>
      </c>
      <c r="BR35" s="30">
        <f>40*0.7</f>
        <v>28</v>
      </c>
      <c r="BS35" s="77">
        <v>8</v>
      </c>
      <c r="BT35" s="78">
        <f>20*0.7*1.5</f>
        <v>21</v>
      </c>
      <c r="BU35" s="77">
        <v>3</v>
      </c>
      <c r="BV35" s="78">
        <f>45*0.7*1.5</f>
        <v>47.249999999999993</v>
      </c>
      <c r="BW35" s="31">
        <v>3</v>
      </c>
      <c r="BX35" s="30">
        <f>45*0.7</f>
        <v>31.499999999999996</v>
      </c>
      <c r="BY35" s="31">
        <v>2</v>
      </c>
      <c r="BZ35" s="32">
        <f>40*0.7</f>
        <v>28</v>
      </c>
      <c r="CA35" s="33">
        <f>CC35+CE35+CG35+CI35+CK35+CM35+CO35+CQ35</f>
        <v>0</v>
      </c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2"/>
      <c r="CR35" s="33">
        <f>CT35+CV35+CX35+CZ35+DB35+DD35</f>
        <v>0</v>
      </c>
      <c r="CS35" s="31"/>
      <c r="CT35" s="30"/>
      <c r="CU35" s="31"/>
      <c r="CV35" s="30"/>
      <c r="CW35" s="31"/>
      <c r="CX35" s="30"/>
      <c r="CY35" s="31"/>
      <c r="CZ35" s="30"/>
      <c r="DA35" s="31"/>
      <c r="DB35" s="30"/>
      <c r="DC35" s="31"/>
      <c r="DD35" s="32"/>
      <c r="DE35" s="33">
        <f t="shared" si="5"/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 t="shared" si="6"/>
        <v>0</v>
      </c>
      <c r="DQ35" s="31"/>
      <c r="DR35" s="30"/>
      <c r="DS35" s="31"/>
      <c r="DT35" s="30"/>
      <c r="DU35" s="31"/>
      <c r="DV35" s="30"/>
      <c r="DW35" s="31"/>
      <c r="DX35" s="32"/>
      <c r="DY35" s="33">
        <f t="shared" si="8"/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</row>
    <row r="36" spans="1:145" s="1" customFormat="1" hidden="1" x14ac:dyDescent="0.3">
      <c r="A36" s="5"/>
      <c r="B36" s="15">
        <v>6077</v>
      </c>
      <c r="C36" s="8" t="s">
        <v>129</v>
      </c>
      <c r="D36" s="16">
        <v>2007</v>
      </c>
      <c r="E36" s="17">
        <f t="shared" si="7"/>
        <v>159</v>
      </c>
      <c r="F36" s="55" t="s">
        <v>418</v>
      </c>
      <c r="G36" s="55"/>
      <c r="H36" s="55" t="s">
        <v>419</v>
      </c>
      <c r="I36" s="55" t="s">
        <v>420</v>
      </c>
      <c r="J36" s="28">
        <f>L36+P36</f>
        <v>24</v>
      </c>
      <c r="K36" s="29">
        <v>3</v>
      </c>
      <c r="L36" s="30">
        <f>60*0.4</f>
        <v>24</v>
      </c>
      <c r="M36" s="58">
        <v>8</v>
      </c>
      <c r="N36" s="59">
        <f>20*0.4</f>
        <v>8</v>
      </c>
      <c r="O36" s="31"/>
      <c r="P36" s="32"/>
      <c r="Q36" s="28">
        <f t="shared" si="0"/>
        <v>0</v>
      </c>
      <c r="R36" s="29"/>
      <c r="S36" s="32"/>
      <c r="T36" s="28">
        <f t="shared" si="12"/>
        <v>0</v>
      </c>
      <c r="U36" s="29"/>
      <c r="V36" s="30"/>
      <c r="W36" s="31"/>
      <c r="X36" s="32"/>
      <c r="Y36" s="33">
        <f t="shared" si="13"/>
        <v>0</v>
      </c>
      <c r="Z36" s="34"/>
      <c r="AA36" s="35"/>
      <c r="AB36" s="34"/>
      <c r="AC36" s="35"/>
      <c r="AD36" s="34"/>
      <c r="AE36" s="35"/>
      <c r="AF36" s="34"/>
      <c r="AG36" s="35"/>
      <c r="AH36" s="34"/>
      <c r="AI36" s="35"/>
      <c r="AJ36" s="34"/>
      <c r="AK36" s="35"/>
      <c r="AL36" s="34"/>
      <c r="AM36" s="35"/>
      <c r="AN36" s="34"/>
      <c r="AO36" s="62"/>
      <c r="AP36" s="33">
        <f t="shared" si="2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>
        <f>BE36+BG36+BI36+BK36+BM36</f>
        <v>0</v>
      </c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33">
        <f>BR36+BT36+BV36+BX36+BZ36</f>
        <v>91</v>
      </c>
      <c r="BO36" s="58">
        <v>7</v>
      </c>
      <c r="BP36" s="59">
        <f>25*0.7</f>
        <v>17.5</v>
      </c>
      <c r="BQ36" s="31"/>
      <c r="BR36" s="30"/>
      <c r="BS36" s="31"/>
      <c r="BT36" s="30"/>
      <c r="BU36" s="77">
        <v>2</v>
      </c>
      <c r="BV36" s="78">
        <f>60*0.7*1.5</f>
        <v>63</v>
      </c>
      <c r="BW36" s="31"/>
      <c r="BX36" s="30"/>
      <c r="BY36" s="31">
        <v>2</v>
      </c>
      <c r="BZ36" s="32">
        <f>40*0.7</f>
        <v>28</v>
      </c>
      <c r="CA36" s="33">
        <f>CC36+CE36+CG36+CI36+CK36+CM36+CO36+CQ36</f>
        <v>0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2"/>
      <c r="CR36" s="33">
        <f>CT36+CV36+CX36+CZ36+DB36</f>
        <v>44</v>
      </c>
      <c r="CS36" s="31"/>
      <c r="CT36" s="30"/>
      <c r="CU36" s="31"/>
      <c r="CV36" s="30"/>
      <c r="CW36" s="31"/>
      <c r="CX36" s="30"/>
      <c r="CY36" s="31"/>
      <c r="CZ36" s="30"/>
      <c r="DA36" s="31">
        <v>1</v>
      </c>
      <c r="DB36" s="30">
        <f>55*0.8</f>
        <v>44</v>
      </c>
      <c r="DC36" s="58">
        <v>2</v>
      </c>
      <c r="DD36" s="61">
        <f>40*0.8</f>
        <v>32</v>
      </c>
      <c r="DE36" s="33">
        <f t="shared" si="5"/>
        <v>0</v>
      </c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>
        <f t="shared" si="6"/>
        <v>0</v>
      </c>
      <c r="DQ36" s="31"/>
      <c r="DR36" s="30"/>
      <c r="DS36" s="31"/>
      <c r="DT36" s="30"/>
      <c r="DU36" s="31"/>
      <c r="DV36" s="30"/>
      <c r="DW36" s="31"/>
      <c r="DX36" s="32"/>
      <c r="DY36" s="33">
        <f t="shared" si="8"/>
        <v>0</v>
      </c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</row>
    <row r="37" spans="1:145" s="1" customFormat="1" hidden="1" x14ac:dyDescent="0.3">
      <c r="A37" s="5"/>
      <c r="B37" s="15">
        <v>4007</v>
      </c>
      <c r="C37" s="8" t="s">
        <v>39</v>
      </c>
      <c r="D37" s="16">
        <v>2003</v>
      </c>
      <c r="E37" s="17">
        <f t="shared" si="7"/>
        <v>158</v>
      </c>
      <c r="F37" s="55" t="s">
        <v>408</v>
      </c>
      <c r="G37" s="55"/>
      <c r="H37" s="55" t="s">
        <v>409</v>
      </c>
      <c r="I37" s="55"/>
      <c r="J37" s="28">
        <f>L37+N37+P37</f>
        <v>0</v>
      </c>
      <c r="K37" s="29"/>
      <c r="L37" s="30"/>
      <c r="M37" s="31"/>
      <c r="N37" s="30"/>
      <c r="O37" s="31"/>
      <c r="P37" s="32"/>
      <c r="Q37" s="28">
        <f t="shared" si="0"/>
        <v>0</v>
      </c>
      <c r="R37" s="29"/>
      <c r="S37" s="32"/>
      <c r="T37" s="28">
        <f t="shared" si="12"/>
        <v>0</v>
      </c>
      <c r="U37" s="29"/>
      <c r="V37" s="30"/>
      <c r="W37" s="31"/>
      <c r="X37" s="32"/>
      <c r="Y37" s="33">
        <f t="shared" si="13"/>
        <v>0</v>
      </c>
      <c r="Z37" s="34"/>
      <c r="AA37" s="35"/>
      <c r="AB37" s="34"/>
      <c r="AC37" s="35"/>
      <c r="AD37" s="34"/>
      <c r="AE37" s="35"/>
      <c r="AF37" s="34"/>
      <c r="AG37" s="35"/>
      <c r="AH37" s="34"/>
      <c r="AI37" s="35"/>
      <c r="AJ37" s="34"/>
      <c r="AK37" s="35"/>
      <c r="AL37" s="34"/>
      <c r="AM37" s="35"/>
      <c r="AN37" s="34"/>
      <c r="AO37" s="62"/>
      <c r="AP37" s="33">
        <f t="shared" si="2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>
        <f>BE37+BG37+BI37+BK37+BM37</f>
        <v>54</v>
      </c>
      <c r="BD37" s="31"/>
      <c r="BE37" s="30"/>
      <c r="BF37" s="31"/>
      <c r="BG37" s="30"/>
      <c r="BH37" s="31"/>
      <c r="BI37" s="30"/>
      <c r="BJ37" s="77">
        <v>3</v>
      </c>
      <c r="BK37" s="78">
        <f>45*0.8*1.5</f>
        <v>54</v>
      </c>
      <c r="BL37" s="31"/>
      <c r="BM37" s="32"/>
      <c r="BN37" s="33">
        <f>BP37+BR37+BT37+BV37+BX37+BZ37</f>
        <v>0</v>
      </c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2"/>
      <c r="CA37" s="33">
        <f>CC37+CE37+CG37+CI37+CM37+CO37+CQ37</f>
        <v>60</v>
      </c>
      <c r="CB37" s="31"/>
      <c r="CC37" s="30"/>
      <c r="CD37" s="31"/>
      <c r="CE37" s="30"/>
      <c r="CF37" s="31"/>
      <c r="CG37" s="30"/>
      <c r="CH37" s="31"/>
      <c r="CI37" s="30"/>
      <c r="CJ37" s="58">
        <v>8</v>
      </c>
      <c r="CK37" s="59">
        <f>15</f>
        <v>15</v>
      </c>
      <c r="CL37" s="58" t="s">
        <v>291</v>
      </c>
      <c r="CM37" s="59"/>
      <c r="CN37" s="31">
        <v>2</v>
      </c>
      <c r="CO37" s="30">
        <f>60</f>
        <v>60</v>
      </c>
      <c r="CP37" s="31"/>
      <c r="CQ37" s="32"/>
      <c r="CR37" s="33">
        <f>CT37+CV37+CX37+DD37</f>
        <v>44</v>
      </c>
      <c r="CS37" s="31"/>
      <c r="CT37" s="30"/>
      <c r="CU37" s="31"/>
      <c r="CV37" s="30"/>
      <c r="CW37" s="31"/>
      <c r="CX37" s="30"/>
      <c r="CY37" s="58">
        <v>8</v>
      </c>
      <c r="CZ37" s="59">
        <f>15*0.8</f>
        <v>12</v>
      </c>
      <c r="DA37" s="58">
        <v>2</v>
      </c>
      <c r="DB37" s="59">
        <f>40*0.8</f>
        <v>32</v>
      </c>
      <c r="DC37" s="31">
        <v>1</v>
      </c>
      <c r="DD37" s="32">
        <f>55*0.8</f>
        <v>44</v>
      </c>
      <c r="DE37" s="33">
        <f t="shared" si="5"/>
        <v>0</v>
      </c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>
        <f t="shared" si="6"/>
        <v>0</v>
      </c>
      <c r="DQ37" s="31"/>
      <c r="DR37" s="30"/>
      <c r="DS37" s="31"/>
      <c r="DT37" s="30"/>
      <c r="DU37" s="31"/>
      <c r="DV37" s="30"/>
      <c r="DW37" s="31"/>
      <c r="DX37" s="32"/>
      <c r="DY37" s="33">
        <f t="shared" si="8"/>
        <v>0</v>
      </c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</row>
    <row r="38" spans="1:145" s="1" customFormat="1" hidden="1" x14ac:dyDescent="0.3">
      <c r="A38" s="5"/>
      <c r="B38" s="15">
        <v>5189</v>
      </c>
      <c r="C38" s="8" t="s">
        <v>296</v>
      </c>
      <c r="D38" s="16">
        <v>2005</v>
      </c>
      <c r="E38" s="17">
        <f t="shared" si="7"/>
        <v>151</v>
      </c>
      <c r="F38" s="55" t="s">
        <v>421</v>
      </c>
      <c r="G38" s="55"/>
      <c r="H38" s="55" t="s">
        <v>422</v>
      </c>
      <c r="I38" s="55" t="s">
        <v>443</v>
      </c>
      <c r="J38" s="28">
        <f>L38+N38+P38</f>
        <v>0</v>
      </c>
      <c r="K38" s="29"/>
      <c r="L38" s="30"/>
      <c r="M38" s="31"/>
      <c r="N38" s="30"/>
      <c r="O38" s="31"/>
      <c r="P38" s="32"/>
      <c r="Q38" s="28">
        <f t="shared" si="0"/>
        <v>10</v>
      </c>
      <c r="R38" s="29">
        <v>9</v>
      </c>
      <c r="S38" s="32">
        <f>10</f>
        <v>10</v>
      </c>
      <c r="T38" s="28">
        <f t="shared" si="12"/>
        <v>0</v>
      </c>
      <c r="U38" s="29"/>
      <c r="V38" s="30"/>
      <c r="W38" s="31"/>
      <c r="X38" s="32"/>
      <c r="Y38" s="33">
        <f t="shared" si="13"/>
        <v>9</v>
      </c>
      <c r="Z38" s="34"/>
      <c r="AA38" s="35"/>
      <c r="AB38" s="34"/>
      <c r="AC38" s="35"/>
      <c r="AD38" s="34"/>
      <c r="AE38" s="35"/>
      <c r="AF38" s="34"/>
      <c r="AG38" s="35"/>
      <c r="AH38" s="34"/>
      <c r="AI38" s="35"/>
      <c r="AJ38" s="34"/>
      <c r="AK38" s="35"/>
      <c r="AL38" s="85"/>
      <c r="AM38" s="35"/>
      <c r="AN38" s="85">
        <v>9</v>
      </c>
      <c r="AO38" s="62">
        <f>10*0.9</f>
        <v>9</v>
      </c>
      <c r="AP38" s="33">
        <f t="shared" si="2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>BE38+BI38+BK38+BM38</f>
        <v>36</v>
      </c>
      <c r="BD38" s="31"/>
      <c r="BE38" s="30"/>
      <c r="BF38" s="58">
        <v>8</v>
      </c>
      <c r="BG38" s="59">
        <f>20*0.8</f>
        <v>16</v>
      </c>
      <c r="BH38" s="31"/>
      <c r="BI38" s="30"/>
      <c r="BJ38" s="31"/>
      <c r="BK38" s="30"/>
      <c r="BL38" s="31">
        <v>3</v>
      </c>
      <c r="BM38" s="32">
        <f>45*0.8</f>
        <v>36</v>
      </c>
      <c r="BN38" s="33">
        <f>BP38+BR38+BT38+BV38+BX38+BZ38</f>
        <v>0</v>
      </c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2"/>
      <c r="CA38" s="33">
        <f>CC38+CE38+CG38+CI38+CK38+CM38+CO38+CQ38</f>
        <v>0</v>
      </c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2"/>
      <c r="CR38" s="33">
        <f>CT38+CV38+CX38+CZ38+DB38</f>
        <v>96</v>
      </c>
      <c r="CS38" s="31"/>
      <c r="CT38" s="30"/>
      <c r="CU38" s="77">
        <v>3</v>
      </c>
      <c r="CV38" s="78">
        <f>60*0.8*1.5</f>
        <v>72</v>
      </c>
      <c r="CW38" s="31"/>
      <c r="CX38" s="30"/>
      <c r="CY38" s="31"/>
      <c r="CZ38" s="30"/>
      <c r="DA38" s="31">
        <v>3</v>
      </c>
      <c r="DB38" s="30">
        <f>30*0.8</f>
        <v>24</v>
      </c>
      <c r="DC38" s="58">
        <v>3</v>
      </c>
      <c r="DD38" s="61">
        <f>30*0.8</f>
        <v>24</v>
      </c>
      <c r="DE38" s="33">
        <f t="shared" si="5"/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>
        <f t="shared" si="6"/>
        <v>0</v>
      </c>
      <c r="DQ38" s="31"/>
      <c r="DR38" s="30"/>
      <c r="DS38" s="31"/>
      <c r="DT38" s="30"/>
      <c r="DU38" s="31"/>
      <c r="DV38" s="30"/>
      <c r="DW38" s="31"/>
      <c r="DX38" s="32"/>
      <c r="DY38" s="33">
        <f t="shared" si="8"/>
        <v>0</v>
      </c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</row>
    <row r="39" spans="1:145" s="1" customFormat="1" hidden="1" x14ac:dyDescent="0.3">
      <c r="A39" s="5"/>
      <c r="B39" s="15">
        <v>10</v>
      </c>
      <c r="C39" s="8" t="s">
        <v>47</v>
      </c>
      <c r="D39" s="16">
        <v>1993</v>
      </c>
      <c r="E39" s="17">
        <f t="shared" si="7"/>
        <v>150.30000000000001</v>
      </c>
      <c r="F39" s="55" t="s">
        <v>435</v>
      </c>
      <c r="G39" s="55"/>
      <c r="H39" s="55" t="s">
        <v>436</v>
      </c>
      <c r="I39" s="55" t="s">
        <v>437</v>
      </c>
      <c r="J39" s="28">
        <f>L39+N39+P39</f>
        <v>0</v>
      </c>
      <c r="K39" s="29"/>
      <c r="L39" s="30"/>
      <c r="M39" s="31"/>
      <c r="N39" s="30"/>
      <c r="O39" s="31"/>
      <c r="P39" s="32"/>
      <c r="Q39" s="28">
        <f t="shared" si="0"/>
        <v>30</v>
      </c>
      <c r="R39" s="29">
        <v>6</v>
      </c>
      <c r="S39" s="32">
        <f>30</f>
        <v>30</v>
      </c>
      <c r="T39" s="28">
        <f t="shared" si="12"/>
        <v>0</v>
      </c>
      <c r="U39" s="29"/>
      <c r="V39" s="30"/>
      <c r="W39" s="31"/>
      <c r="X39" s="32"/>
      <c r="Y39" s="33">
        <f>AA39+AC39+AE39+AG39+AI39+AO39</f>
        <v>51.3</v>
      </c>
      <c r="Z39" s="34"/>
      <c r="AA39" s="35"/>
      <c r="AB39" s="34"/>
      <c r="AC39" s="35"/>
      <c r="AD39" s="34"/>
      <c r="AE39" s="35"/>
      <c r="AF39" s="34">
        <v>4</v>
      </c>
      <c r="AG39" s="35">
        <f>30*0.9</f>
        <v>27</v>
      </c>
      <c r="AH39" s="66">
        <v>7</v>
      </c>
      <c r="AI39" s="67">
        <f>18*0.9*1.5</f>
        <v>24.299999999999997</v>
      </c>
      <c r="AJ39" s="68">
        <v>7</v>
      </c>
      <c r="AK39" s="69">
        <f>18*0.9</f>
        <v>16.2</v>
      </c>
      <c r="AL39" s="68">
        <v>3</v>
      </c>
      <c r="AM39" s="69">
        <f>30*0.9</f>
        <v>27</v>
      </c>
      <c r="AN39" s="34"/>
      <c r="AO39" s="62"/>
      <c r="AP39" s="33">
        <f t="shared" si="2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>
        <f t="shared" ref="BC39:BC57" si="14">BE39+BG39+BI39+BK39+BM39</f>
        <v>0</v>
      </c>
      <c r="BD39" s="31"/>
      <c r="BE39" s="30"/>
      <c r="BF39" s="31"/>
      <c r="BG39" s="30"/>
      <c r="BH39" s="31"/>
      <c r="BI39" s="30"/>
      <c r="BJ39" s="31"/>
      <c r="BK39" s="30"/>
      <c r="BL39" s="31"/>
      <c r="BM39" s="32"/>
      <c r="BN39" s="33">
        <f>BP39+BR39+BT39+BV39+BX39+BZ39</f>
        <v>0</v>
      </c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2"/>
      <c r="CA39" s="33">
        <f>CC39+CE39+CG39+CI39+CK39+CM39+CO39</f>
        <v>69</v>
      </c>
      <c r="CB39" s="31"/>
      <c r="CC39" s="30"/>
      <c r="CD39" s="31"/>
      <c r="CE39" s="30"/>
      <c r="CF39" s="31"/>
      <c r="CG39" s="30"/>
      <c r="CH39" s="31"/>
      <c r="CI39" s="30"/>
      <c r="CJ39" s="31">
        <v>4</v>
      </c>
      <c r="CK39" s="30">
        <f>30</f>
        <v>30</v>
      </c>
      <c r="CL39" s="77">
        <v>5</v>
      </c>
      <c r="CM39" s="78">
        <f>26*1.5</f>
        <v>39</v>
      </c>
      <c r="CN39" s="31"/>
      <c r="CO39" s="30"/>
      <c r="CP39" s="58">
        <v>3</v>
      </c>
      <c r="CQ39" s="61">
        <f>30</f>
        <v>30</v>
      </c>
      <c r="CR39" s="33">
        <f>CT39+CV39+CX39+CZ39+DB39+DD39</f>
        <v>0</v>
      </c>
      <c r="CS39" s="31"/>
      <c r="CT39" s="30"/>
      <c r="CU39" s="31"/>
      <c r="CV39" s="30"/>
      <c r="CW39" s="31"/>
      <c r="CX39" s="30"/>
      <c r="CY39" s="31"/>
      <c r="CZ39" s="30"/>
      <c r="DA39" s="30"/>
      <c r="DB39" s="30"/>
      <c r="DC39" s="31"/>
      <c r="DD39" s="32"/>
      <c r="DE39" s="33">
        <f t="shared" si="5"/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>
        <f t="shared" si="6"/>
        <v>0</v>
      </c>
      <c r="DQ39" s="31"/>
      <c r="DR39" s="30"/>
      <c r="DS39" s="31"/>
      <c r="DT39" s="30"/>
      <c r="DU39" s="31"/>
      <c r="DV39" s="30"/>
      <c r="DW39" s="31"/>
      <c r="DX39" s="32"/>
      <c r="DY39" s="33">
        <f t="shared" si="8"/>
        <v>0</v>
      </c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</row>
    <row r="40" spans="1:145" s="1" customFormat="1" hidden="1" x14ac:dyDescent="0.3">
      <c r="A40" s="5"/>
      <c r="B40" s="15">
        <v>4171</v>
      </c>
      <c r="C40" s="8" t="s">
        <v>32</v>
      </c>
      <c r="D40" s="18">
        <v>2004</v>
      </c>
      <c r="E40" s="17">
        <f t="shared" si="7"/>
        <v>144.19999999999999</v>
      </c>
      <c r="F40" s="55" t="s">
        <v>435</v>
      </c>
      <c r="G40" s="55"/>
      <c r="H40" s="55" t="s">
        <v>441</v>
      </c>
      <c r="I40" s="55" t="s">
        <v>442</v>
      </c>
      <c r="J40" s="28">
        <f>L40+N40+P40</f>
        <v>0</v>
      </c>
      <c r="K40" s="29"/>
      <c r="L40" s="30"/>
      <c r="M40" s="31"/>
      <c r="N40" s="30"/>
      <c r="O40" s="31"/>
      <c r="P40" s="32"/>
      <c r="Q40" s="28">
        <f t="shared" si="0"/>
        <v>20</v>
      </c>
      <c r="R40" s="29">
        <v>8</v>
      </c>
      <c r="S40" s="32">
        <f>20</f>
        <v>20</v>
      </c>
      <c r="T40" s="28">
        <f t="shared" si="12"/>
        <v>0</v>
      </c>
      <c r="U40" s="29"/>
      <c r="V40" s="30"/>
      <c r="W40" s="31"/>
      <c r="X40" s="32"/>
      <c r="Y40" s="33">
        <f>AA40+AC40+AE40+AG40+AI40+AK40+AM40+AO40</f>
        <v>19.8</v>
      </c>
      <c r="Z40" s="34"/>
      <c r="AA40" s="35"/>
      <c r="AB40" s="34"/>
      <c r="AC40" s="35"/>
      <c r="AD40" s="34"/>
      <c r="AE40" s="35"/>
      <c r="AF40" s="34"/>
      <c r="AG40" s="35"/>
      <c r="AH40" s="85"/>
      <c r="AI40" s="35"/>
      <c r="AJ40" s="85">
        <v>6</v>
      </c>
      <c r="AK40" s="35">
        <f>22*0.9</f>
        <v>19.8</v>
      </c>
      <c r="AL40" s="34"/>
      <c r="AM40" s="35"/>
      <c r="AN40" s="34"/>
      <c r="AO40" s="62"/>
      <c r="AP40" s="33">
        <f t="shared" si="2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>
        <f t="shared" si="14"/>
        <v>68.400000000000006</v>
      </c>
      <c r="BD40" s="31"/>
      <c r="BE40" s="30"/>
      <c r="BF40" s="31"/>
      <c r="BG40" s="30"/>
      <c r="BH40" s="77">
        <v>5</v>
      </c>
      <c r="BI40" s="78">
        <f>35*0.8*1.5</f>
        <v>42</v>
      </c>
      <c r="BJ40" s="77">
        <v>6</v>
      </c>
      <c r="BK40" s="78">
        <f>22*0.8*1.5</f>
        <v>26.400000000000002</v>
      </c>
      <c r="BL40" s="31"/>
      <c r="BM40" s="32"/>
      <c r="BN40" s="33">
        <f>BP40+BR40+BT40+BV40+BX40+BZ40</f>
        <v>0</v>
      </c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2"/>
      <c r="CA40" s="33">
        <f t="shared" ref="CA40:CA45" si="15">CC40+CE40+CG40+CI40+CK40+CM40+CO40+CQ40</f>
        <v>0</v>
      </c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2"/>
      <c r="CR40" s="33">
        <f>CT40+CV40+CX40+CZ40</f>
        <v>36</v>
      </c>
      <c r="CS40" s="31"/>
      <c r="CT40" s="30"/>
      <c r="CU40" s="77">
        <v>9</v>
      </c>
      <c r="CV40" s="78">
        <f>10*0.8*1.5</f>
        <v>12</v>
      </c>
      <c r="CW40" s="31"/>
      <c r="CX40" s="30"/>
      <c r="CY40" s="31">
        <v>4</v>
      </c>
      <c r="CZ40" s="30">
        <f>30*0.8</f>
        <v>24</v>
      </c>
      <c r="DA40" s="58">
        <v>4</v>
      </c>
      <c r="DB40" s="59">
        <f>20*0.8</f>
        <v>16</v>
      </c>
      <c r="DC40" s="58">
        <v>6</v>
      </c>
      <c r="DD40" s="61">
        <f>15*0.8</f>
        <v>12</v>
      </c>
      <c r="DE40" s="33">
        <f t="shared" si="5"/>
        <v>0</v>
      </c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>
        <f t="shared" si="6"/>
        <v>0</v>
      </c>
      <c r="DQ40" s="31"/>
      <c r="DR40" s="30"/>
      <c r="DS40" s="31"/>
      <c r="DT40" s="30"/>
      <c r="DU40" s="31"/>
      <c r="DV40" s="30"/>
      <c r="DW40" s="31"/>
      <c r="DX40" s="32"/>
      <c r="DY40" s="33">
        <f t="shared" si="8"/>
        <v>0</v>
      </c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</row>
    <row r="41" spans="1:145" s="1" customFormat="1" ht="15" hidden="1" customHeight="1" x14ac:dyDescent="0.3">
      <c r="A41" s="5"/>
      <c r="B41" s="15">
        <v>6483</v>
      </c>
      <c r="C41" s="8" t="s">
        <v>131</v>
      </c>
      <c r="D41" s="16">
        <v>2007</v>
      </c>
      <c r="E41" s="17">
        <f t="shared" si="7"/>
        <v>143.75</v>
      </c>
      <c r="F41" s="55" t="s">
        <v>408</v>
      </c>
      <c r="G41" s="55"/>
      <c r="H41" s="55" t="s">
        <v>417</v>
      </c>
      <c r="I41" s="55"/>
      <c r="J41" s="28">
        <f>L41+P41</f>
        <v>16</v>
      </c>
      <c r="K41" s="29">
        <v>4</v>
      </c>
      <c r="L41" s="30">
        <f>40*0.4</f>
        <v>16</v>
      </c>
      <c r="M41" s="58">
        <v>7</v>
      </c>
      <c r="N41" s="59">
        <f>25*0.4</f>
        <v>10</v>
      </c>
      <c r="O41" s="31"/>
      <c r="P41" s="32"/>
      <c r="Q41" s="28">
        <f t="shared" si="0"/>
        <v>0</v>
      </c>
      <c r="R41" s="29"/>
      <c r="S41" s="32"/>
      <c r="T41" s="28">
        <f t="shared" si="12"/>
        <v>0</v>
      </c>
      <c r="U41" s="29"/>
      <c r="V41" s="30"/>
      <c r="W41" s="31"/>
      <c r="X41" s="32"/>
      <c r="Y41" s="33">
        <f>AA41+AC41+AE41+AG41+AI41+AK41+AM41+AO41</f>
        <v>0</v>
      </c>
      <c r="Z41" s="34"/>
      <c r="AA41" s="35"/>
      <c r="AB41" s="34"/>
      <c r="AC41" s="35"/>
      <c r="AD41" s="34"/>
      <c r="AE41" s="35"/>
      <c r="AF41" s="34"/>
      <c r="AG41" s="35"/>
      <c r="AH41" s="34"/>
      <c r="AI41" s="35"/>
      <c r="AJ41" s="34"/>
      <c r="AK41" s="35"/>
      <c r="AL41" s="34"/>
      <c r="AM41" s="35"/>
      <c r="AN41" s="34"/>
      <c r="AO41" s="62"/>
      <c r="AP41" s="33">
        <f t="shared" si="2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>
        <f t="shared" si="14"/>
        <v>0</v>
      </c>
      <c r="BD41" s="31"/>
      <c r="BE41" s="30"/>
      <c r="BF41" s="31"/>
      <c r="BG41" s="30"/>
      <c r="BH41" s="31"/>
      <c r="BI41" s="30"/>
      <c r="BJ41" s="31"/>
      <c r="BK41" s="30"/>
      <c r="BL41" s="31"/>
      <c r="BM41" s="32"/>
      <c r="BN41" s="33">
        <f>BP41+BR41+BT41+BV41+BX41+BZ41</f>
        <v>127.75</v>
      </c>
      <c r="BO41" s="31">
        <v>6</v>
      </c>
      <c r="BP41" s="30">
        <f>30*0.7</f>
        <v>21</v>
      </c>
      <c r="BQ41" s="31"/>
      <c r="BR41" s="30"/>
      <c r="BS41" s="31"/>
      <c r="BT41" s="30"/>
      <c r="BU41" s="77">
        <v>3</v>
      </c>
      <c r="BV41" s="78">
        <f>45*0.7*1.5</f>
        <v>47.249999999999993</v>
      </c>
      <c r="BW41" s="31">
        <v>3</v>
      </c>
      <c r="BX41" s="30">
        <f>45*0.7</f>
        <v>31.499999999999996</v>
      </c>
      <c r="BY41" s="31">
        <v>2</v>
      </c>
      <c r="BZ41" s="32">
        <f>40*0.7</f>
        <v>28</v>
      </c>
      <c r="CA41" s="33">
        <f t="shared" si="15"/>
        <v>0</v>
      </c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2"/>
      <c r="CR41" s="33">
        <f>CT41+CV41+CX41+CZ41+DB41+DD41</f>
        <v>0</v>
      </c>
      <c r="CS41" s="31"/>
      <c r="CT41" s="30"/>
      <c r="CU41" s="31"/>
      <c r="CV41" s="30"/>
      <c r="CW41" s="31"/>
      <c r="CX41" s="30"/>
      <c r="CY41" s="31"/>
      <c r="CZ41" s="30"/>
      <c r="DA41" s="31"/>
      <c r="DB41" s="30"/>
      <c r="DC41" s="31"/>
      <c r="DD41" s="32"/>
      <c r="DE41" s="33">
        <f t="shared" si="5"/>
        <v>0</v>
      </c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>
        <f t="shared" si="6"/>
        <v>0</v>
      </c>
      <c r="DQ41" s="31"/>
      <c r="DR41" s="30"/>
      <c r="DS41" s="31"/>
      <c r="DT41" s="30"/>
      <c r="DU41" s="31"/>
      <c r="DV41" s="30"/>
      <c r="DW41" s="31"/>
      <c r="DX41" s="32"/>
      <c r="DY41" s="33">
        <f t="shared" si="8"/>
        <v>0</v>
      </c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</row>
    <row r="42" spans="1:145" s="1" customFormat="1" ht="15" hidden="1" customHeight="1" x14ac:dyDescent="0.3">
      <c r="A42" s="5"/>
      <c r="B42" s="15">
        <v>5939</v>
      </c>
      <c r="C42" s="8" t="s">
        <v>102</v>
      </c>
      <c r="D42" s="16">
        <v>2007</v>
      </c>
      <c r="E42" s="17">
        <f t="shared" si="7"/>
        <v>142.30000000000001</v>
      </c>
      <c r="F42" s="55" t="s">
        <v>404</v>
      </c>
      <c r="G42" s="55"/>
      <c r="H42" s="55" t="s">
        <v>405</v>
      </c>
      <c r="I42" s="55" t="s">
        <v>412</v>
      </c>
      <c r="J42" s="28">
        <f>L42+N42</f>
        <v>10</v>
      </c>
      <c r="K42" s="29">
        <v>7</v>
      </c>
      <c r="L42" s="30">
        <f>25*0.4</f>
        <v>10</v>
      </c>
      <c r="M42" s="31"/>
      <c r="N42" s="30"/>
      <c r="O42" s="58">
        <v>8</v>
      </c>
      <c r="P42" s="61">
        <f>20*0.4</f>
        <v>8</v>
      </c>
      <c r="Q42" s="28">
        <f t="shared" si="0"/>
        <v>0</v>
      </c>
      <c r="R42" s="29"/>
      <c r="S42" s="32"/>
      <c r="T42" s="28">
        <f t="shared" si="12"/>
        <v>0</v>
      </c>
      <c r="U42" s="29"/>
      <c r="V42" s="30"/>
      <c r="W42" s="31"/>
      <c r="X42" s="32"/>
      <c r="Y42" s="33">
        <f>AA42+AC42+AE42+AG42+AI42+AK42+AM42+AO42</f>
        <v>0</v>
      </c>
      <c r="Z42" s="34"/>
      <c r="AA42" s="35"/>
      <c r="AB42" s="34"/>
      <c r="AC42" s="35"/>
      <c r="AD42" s="34"/>
      <c r="AE42" s="35"/>
      <c r="AF42" s="34"/>
      <c r="AG42" s="35"/>
      <c r="AH42" s="34"/>
      <c r="AI42" s="35"/>
      <c r="AJ42" s="34"/>
      <c r="AK42" s="35"/>
      <c r="AL42" s="34"/>
      <c r="AM42" s="35"/>
      <c r="AN42" s="34"/>
      <c r="AO42" s="62"/>
      <c r="AP42" s="33">
        <f t="shared" si="2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 t="shared" si="14"/>
        <v>0</v>
      </c>
      <c r="BD42" s="31"/>
      <c r="BE42" s="30"/>
      <c r="BF42" s="31"/>
      <c r="BG42" s="30"/>
      <c r="BH42" s="31"/>
      <c r="BI42" s="30"/>
      <c r="BJ42" s="31"/>
      <c r="BK42" s="30"/>
      <c r="BL42" s="31"/>
      <c r="BM42" s="32"/>
      <c r="BN42" s="33">
        <f>BT42+BV42+BX42</f>
        <v>132.30000000000001</v>
      </c>
      <c r="BO42" s="58">
        <v>3</v>
      </c>
      <c r="BP42" s="59">
        <f>60*0.7</f>
        <v>42</v>
      </c>
      <c r="BQ42" s="58">
        <v>3</v>
      </c>
      <c r="BR42" s="59">
        <f>60*0.7</f>
        <v>42</v>
      </c>
      <c r="BS42" s="77">
        <v>3</v>
      </c>
      <c r="BT42" s="78">
        <f>60*0.7*1.5</f>
        <v>63</v>
      </c>
      <c r="BU42" s="77">
        <v>5</v>
      </c>
      <c r="BV42" s="78">
        <f>26*0.7*1.5</f>
        <v>27.299999999999997</v>
      </c>
      <c r="BW42" s="31">
        <v>2</v>
      </c>
      <c r="BX42" s="30">
        <f>60*0.7</f>
        <v>42</v>
      </c>
      <c r="BY42" s="58">
        <v>7</v>
      </c>
      <c r="BZ42" s="79" t="s">
        <v>292</v>
      </c>
      <c r="CA42" s="33">
        <f t="shared" si="15"/>
        <v>0</v>
      </c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42"/>
      <c r="CR42" s="33">
        <f>CT42+CV42+CX42+CZ42+DB42+DD42</f>
        <v>0</v>
      </c>
      <c r="CS42" s="31"/>
      <c r="CT42" s="30"/>
      <c r="CU42" s="31"/>
      <c r="CV42" s="30"/>
      <c r="CW42" s="31"/>
      <c r="CX42" s="30"/>
      <c r="CY42" s="31"/>
      <c r="CZ42" s="30"/>
      <c r="DA42" s="31"/>
      <c r="DB42" s="30"/>
      <c r="DC42" s="31"/>
      <c r="DD42" s="32"/>
      <c r="DE42" s="33">
        <f t="shared" si="5"/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>
        <f t="shared" si="6"/>
        <v>0</v>
      </c>
      <c r="DQ42" s="31"/>
      <c r="DR42" s="30"/>
      <c r="DS42" s="31"/>
      <c r="DT42" s="30"/>
      <c r="DU42" s="31"/>
      <c r="DV42" s="30"/>
      <c r="DW42" s="31"/>
      <c r="DX42" s="32"/>
      <c r="DY42" s="33">
        <f t="shared" si="8"/>
        <v>0</v>
      </c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</row>
    <row r="43" spans="1:145" s="1" customFormat="1" ht="15" hidden="1" customHeight="1" x14ac:dyDescent="0.3">
      <c r="A43" s="5"/>
      <c r="B43" s="15">
        <v>4719</v>
      </c>
      <c r="C43" s="8" t="s">
        <v>109</v>
      </c>
      <c r="D43" s="16">
        <v>2000</v>
      </c>
      <c r="E43" s="17">
        <f t="shared" si="7"/>
        <v>142</v>
      </c>
      <c r="F43" s="55" t="s">
        <v>421</v>
      </c>
      <c r="G43" s="55"/>
      <c r="H43" s="55" t="s">
        <v>432</v>
      </c>
      <c r="I43" s="55"/>
      <c r="J43" s="28">
        <f t="shared" ref="J43:J54" si="16">L43+N43+P43</f>
        <v>0</v>
      </c>
      <c r="K43" s="29"/>
      <c r="L43" s="30"/>
      <c r="M43" s="31"/>
      <c r="N43" s="30"/>
      <c r="O43" s="31"/>
      <c r="P43" s="32"/>
      <c r="Q43" s="28">
        <f t="shared" si="0"/>
        <v>40</v>
      </c>
      <c r="R43" s="29">
        <v>4</v>
      </c>
      <c r="S43" s="32">
        <f>40</f>
        <v>40</v>
      </c>
      <c r="T43" s="28">
        <f t="shared" si="12"/>
        <v>42</v>
      </c>
      <c r="U43" s="29">
        <v>3</v>
      </c>
      <c r="V43" s="30">
        <f>60*0.7</f>
        <v>42</v>
      </c>
      <c r="W43" s="31"/>
      <c r="X43" s="32"/>
      <c r="Y43" s="33">
        <f>AA43+AC43+AE43+AG43+AI43+AK43+AM43+AO43</f>
        <v>27</v>
      </c>
      <c r="Z43" s="34"/>
      <c r="AA43" s="35"/>
      <c r="AB43" s="34"/>
      <c r="AC43" s="35"/>
      <c r="AD43" s="34"/>
      <c r="AE43" s="35"/>
      <c r="AF43" s="34"/>
      <c r="AG43" s="35"/>
      <c r="AH43" s="34"/>
      <c r="AI43" s="35"/>
      <c r="AJ43" s="34"/>
      <c r="AK43" s="35"/>
      <c r="AL43" s="34">
        <v>3</v>
      </c>
      <c r="AM43" s="35">
        <f>30*0.9</f>
        <v>27</v>
      </c>
      <c r="AN43" s="34"/>
      <c r="AO43" s="62"/>
      <c r="AP43" s="33">
        <f t="shared" si="2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>
        <f t="shared" si="14"/>
        <v>0</v>
      </c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>
        <f t="shared" ref="BN43:BN49" si="17">BP43+BR43+BT43+BV43+BX43+BZ43</f>
        <v>0</v>
      </c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2"/>
      <c r="CA43" s="33">
        <f t="shared" si="15"/>
        <v>33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77">
        <v>6</v>
      </c>
      <c r="CM43" s="78">
        <f>22*1.5</f>
        <v>33</v>
      </c>
      <c r="CN43" s="31"/>
      <c r="CO43" s="30"/>
      <c r="CP43" s="31"/>
      <c r="CQ43" s="32"/>
      <c r="CR43" s="33">
        <f>CT43+CV43+CX43+CZ43+DB43+DD43</f>
        <v>0</v>
      </c>
      <c r="CS43" s="31"/>
      <c r="CT43" s="30"/>
      <c r="CU43" s="31"/>
      <c r="CV43" s="30"/>
      <c r="CW43" s="31"/>
      <c r="CX43" s="30"/>
      <c r="CY43" s="31"/>
      <c r="CZ43" s="30"/>
      <c r="DA43" s="30"/>
      <c r="DB43" s="30"/>
      <c r="DC43" s="31"/>
      <c r="DD43" s="32"/>
      <c r="DE43" s="33">
        <f t="shared" si="5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>
        <f t="shared" si="6"/>
        <v>0</v>
      </c>
      <c r="DQ43" s="31"/>
      <c r="DR43" s="30"/>
      <c r="DS43" s="31"/>
      <c r="DT43" s="30"/>
      <c r="DU43" s="31"/>
      <c r="DV43" s="30"/>
      <c r="DW43" s="31"/>
      <c r="DX43" s="32"/>
      <c r="DY43" s="33">
        <f t="shared" si="8"/>
        <v>0</v>
      </c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</row>
    <row r="44" spans="1:145" s="1" customFormat="1" ht="15" hidden="1" customHeight="1" x14ac:dyDescent="0.3">
      <c r="A44" s="5"/>
      <c r="B44" s="15">
        <v>6565</v>
      </c>
      <c r="C44" s="8" t="s">
        <v>116</v>
      </c>
      <c r="D44" s="16">
        <v>2006</v>
      </c>
      <c r="E44" s="17">
        <f t="shared" si="7"/>
        <v>138.5</v>
      </c>
      <c r="F44" s="55" t="s">
        <v>438</v>
      </c>
      <c r="G44" s="55"/>
      <c r="H44" s="55" t="s">
        <v>440</v>
      </c>
      <c r="I44" s="55"/>
      <c r="J44" s="28">
        <f t="shared" si="16"/>
        <v>0</v>
      </c>
      <c r="K44" s="29"/>
      <c r="L44" s="30"/>
      <c r="M44" s="31"/>
      <c r="N44" s="30"/>
      <c r="O44" s="31"/>
      <c r="P44" s="32"/>
      <c r="Q44" s="28">
        <f t="shared" si="0"/>
        <v>0</v>
      </c>
      <c r="R44" s="29"/>
      <c r="S44" s="32"/>
      <c r="T44" s="28">
        <f t="shared" si="12"/>
        <v>0</v>
      </c>
      <c r="U44" s="29"/>
      <c r="V44" s="30"/>
      <c r="W44" s="31"/>
      <c r="X44" s="32"/>
      <c r="Y44" s="33">
        <f>AA44+AC44+AE44+AG44+AI44+AK44+AM44+AO44</f>
        <v>0</v>
      </c>
      <c r="Z44" s="34"/>
      <c r="AA44" s="35"/>
      <c r="AB44" s="34"/>
      <c r="AC44" s="35"/>
      <c r="AD44" s="85"/>
      <c r="AE44" s="35"/>
      <c r="AF44" s="34"/>
      <c r="AG44" s="35"/>
      <c r="AH44" s="34"/>
      <c r="AI44" s="35"/>
      <c r="AJ44" s="34"/>
      <c r="AK44" s="35"/>
      <c r="AL44" s="34"/>
      <c r="AM44" s="35"/>
      <c r="AN44" s="85"/>
      <c r="AO44" s="62"/>
      <c r="AP44" s="33">
        <f t="shared" si="2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 t="shared" si="14"/>
        <v>42</v>
      </c>
      <c r="BD44" s="31"/>
      <c r="BE44" s="30"/>
      <c r="BF44" s="31"/>
      <c r="BG44" s="30"/>
      <c r="BH44" s="31"/>
      <c r="BI44" s="30"/>
      <c r="BJ44" s="77">
        <v>8</v>
      </c>
      <c r="BK44" s="78">
        <f>15*0.8*1.5</f>
        <v>18</v>
      </c>
      <c r="BL44" s="31">
        <v>4</v>
      </c>
      <c r="BM44" s="32">
        <f>30*0.8</f>
        <v>24</v>
      </c>
      <c r="BN44" s="33">
        <f t="shared" si="17"/>
        <v>0</v>
      </c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2"/>
      <c r="CA44" s="33">
        <f t="shared" si="15"/>
        <v>48.5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77">
        <v>8</v>
      </c>
      <c r="CM44" s="78">
        <f>15*1.5</f>
        <v>22.5</v>
      </c>
      <c r="CN44" s="31">
        <v>5</v>
      </c>
      <c r="CO44" s="30">
        <f>26</f>
        <v>26</v>
      </c>
      <c r="CP44" s="31"/>
      <c r="CQ44" s="32"/>
      <c r="CR44" s="33">
        <f>CV44+CX44++DD44</f>
        <v>48</v>
      </c>
      <c r="CS44" s="58">
        <v>6</v>
      </c>
      <c r="CT44" s="59">
        <f>30*0.8</f>
        <v>24</v>
      </c>
      <c r="CU44" s="31"/>
      <c r="CV44" s="30"/>
      <c r="CW44" s="31">
        <v>2</v>
      </c>
      <c r="CX44" s="30">
        <f>60*0.8</f>
        <v>48</v>
      </c>
      <c r="CY44" s="58">
        <v>2</v>
      </c>
      <c r="CZ44" s="59">
        <f>60*0.8</f>
        <v>48</v>
      </c>
      <c r="DA44" s="58">
        <v>7</v>
      </c>
      <c r="DB44" s="59">
        <f>12*0.8</f>
        <v>9.6000000000000014</v>
      </c>
      <c r="DC44" s="58" t="s">
        <v>291</v>
      </c>
      <c r="DD44" s="61"/>
      <c r="DE44" s="33">
        <f t="shared" si="5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>
        <f t="shared" si="6"/>
        <v>0</v>
      </c>
      <c r="DQ44" s="31"/>
      <c r="DR44" s="30"/>
      <c r="DS44" s="31"/>
      <c r="DT44" s="30"/>
      <c r="DU44" s="31"/>
      <c r="DV44" s="30"/>
      <c r="DW44" s="31"/>
      <c r="DX44" s="32"/>
      <c r="DY44" s="33">
        <f t="shared" si="8"/>
        <v>0</v>
      </c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</row>
    <row r="45" spans="1:145" s="1" customFormat="1" ht="15" hidden="1" customHeight="1" x14ac:dyDescent="0.3">
      <c r="A45" s="5"/>
      <c r="B45" s="15">
        <v>5166</v>
      </c>
      <c r="C45" s="8" t="s">
        <v>35</v>
      </c>
      <c r="D45" s="16">
        <v>2006</v>
      </c>
      <c r="E45" s="17">
        <f t="shared" si="7"/>
        <v>138.15</v>
      </c>
      <c r="F45" s="55" t="s">
        <v>458</v>
      </c>
      <c r="G45" s="55"/>
      <c r="H45" s="55" t="s">
        <v>467</v>
      </c>
      <c r="I45" s="55" t="s">
        <v>468</v>
      </c>
      <c r="J45" s="28">
        <f t="shared" si="16"/>
        <v>0</v>
      </c>
      <c r="K45" s="29"/>
      <c r="L45" s="30"/>
      <c r="M45" s="31"/>
      <c r="N45" s="30"/>
      <c r="O45" s="31"/>
      <c r="P45" s="32"/>
      <c r="Q45" s="28">
        <f t="shared" si="0"/>
        <v>0</v>
      </c>
      <c r="R45" s="29"/>
      <c r="S45" s="32"/>
      <c r="T45" s="28">
        <f t="shared" si="12"/>
        <v>0</v>
      </c>
      <c r="U45" s="29"/>
      <c r="V45" s="30"/>
      <c r="W45" s="31"/>
      <c r="X45" s="32"/>
      <c r="Y45" s="33">
        <f>AA45+AC45+AE45+AG45+AI45+AO45</f>
        <v>87.75</v>
      </c>
      <c r="Z45" s="34"/>
      <c r="AA45" s="35"/>
      <c r="AB45" s="34"/>
      <c r="AC45" s="35"/>
      <c r="AD45" s="66">
        <v>7</v>
      </c>
      <c r="AE45" s="67">
        <f>25*0.9*1.5</f>
        <v>33.75</v>
      </c>
      <c r="AF45" s="34"/>
      <c r="AG45" s="35"/>
      <c r="AH45" s="34"/>
      <c r="AI45" s="35"/>
      <c r="AJ45" s="68">
        <v>8</v>
      </c>
      <c r="AK45" s="69">
        <f>15*0.9</f>
        <v>13.5</v>
      </c>
      <c r="AL45" s="68">
        <v>7</v>
      </c>
      <c r="AM45" s="68" t="s">
        <v>292</v>
      </c>
      <c r="AN45" s="34">
        <v>3</v>
      </c>
      <c r="AO45" s="62">
        <f>60*0.9</f>
        <v>54</v>
      </c>
      <c r="AP45" s="33">
        <f t="shared" si="2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>
        <f t="shared" si="14"/>
        <v>0</v>
      </c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>
        <f t="shared" si="17"/>
        <v>0</v>
      </c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2"/>
      <c r="CA45" s="33">
        <f t="shared" si="15"/>
        <v>0</v>
      </c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2"/>
      <c r="CR45" s="33">
        <f>CT45+CV45+CX45+CZ45+DB45+DD45</f>
        <v>50.4</v>
      </c>
      <c r="CS45" s="31"/>
      <c r="CT45" s="30"/>
      <c r="CU45" s="77">
        <v>6</v>
      </c>
      <c r="CV45" s="78">
        <f>30*0.8*1.5</f>
        <v>36</v>
      </c>
      <c r="CW45" s="31"/>
      <c r="CX45" s="30"/>
      <c r="CY45" s="31">
        <v>7</v>
      </c>
      <c r="CZ45" s="30">
        <f>18*0.8</f>
        <v>14.4</v>
      </c>
      <c r="DA45" s="31"/>
      <c r="DB45" s="30"/>
      <c r="DC45" s="31"/>
      <c r="DD45" s="32"/>
      <c r="DE45" s="33">
        <f t="shared" si="5"/>
        <v>0</v>
      </c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>
        <f t="shared" si="6"/>
        <v>0</v>
      </c>
      <c r="DQ45" s="31"/>
      <c r="DR45" s="30"/>
      <c r="DS45" s="31"/>
      <c r="DT45" s="30"/>
      <c r="DU45" s="31"/>
      <c r="DV45" s="30"/>
      <c r="DW45" s="31"/>
      <c r="DX45" s="32"/>
      <c r="DY45" s="33">
        <f t="shared" si="8"/>
        <v>0</v>
      </c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</row>
    <row r="46" spans="1:145" s="1" customFormat="1" ht="15" hidden="1" customHeight="1" x14ac:dyDescent="0.3">
      <c r="A46" s="5"/>
      <c r="B46" s="15">
        <v>143</v>
      </c>
      <c r="C46" s="8" t="s">
        <v>49</v>
      </c>
      <c r="D46" s="16">
        <v>1984</v>
      </c>
      <c r="E46" s="17">
        <f t="shared" si="7"/>
        <v>130.5</v>
      </c>
      <c r="F46" s="55" t="s">
        <v>413</v>
      </c>
      <c r="G46" s="55" t="s">
        <v>461</v>
      </c>
      <c r="H46" s="55" t="s">
        <v>498</v>
      </c>
      <c r="I46" s="55" t="s">
        <v>463</v>
      </c>
      <c r="J46" s="28">
        <f t="shared" si="16"/>
        <v>0</v>
      </c>
      <c r="K46" s="29"/>
      <c r="L46" s="30"/>
      <c r="M46" s="31"/>
      <c r="N46" s="30"/>
      <c r="O46" s="31"/>
      <c r="P46" s="32"/>
      <c r="Q46" s="28">
        <f t="shared" si="0"/>
        <v>0</v>
      </c>
      <c r="R46" s="29"/>
      <c r="S46" s="32"/>
      <c r="T46" s="28">
        <f t="shared" si="12"/>
        <v>0</v>
      </c>
      <c r="U46" s="29"/>
      <c r="V46" s="30"/>
      <c r="W46" s="31"/>
      <c r="X46" s="32"/>
      <c r="Y46" s="33">
        <f>AA46+AC46+AE46+AG46+AI46+AK46</f>
        <v>40.5</v>
      </c>
      <c r="Z46" s="34"/>
      <c r="AA46" s="35"/>
      <c r="AB46" s="34"/>
      <c r="AC46" s="35"/>
      <c r="AD46" s="34"/>
      <c r="AE46" s="35"/>
      <c r="AF46" s="34"/>
      <c r="AG46" s="35"/>
      <c r="AH46" s="34"/>
      <c r="AI46" s="35"/>
      <c r="AJ46" s="34">
        <v>3</v>
      </c>
      <c r="AK46" s="35">
        <f>45*0.9</f>
        <v>40.5</v>
      </c>
      <c r="AL46" s="68">
        <v>6</v>
      </c>
      <c r="AM46" s="69">
        <f>15*0.9</f>
        <v>13.5</v>
      </c>
      <c r="AN46" s="68">
        <v>4</v>
      </c>
      <c r="AO46" s="70">
        <f>40*0.9</f>
        <v>36</v>
      </c>
      <c r="AP46" s="33">
        <f t="shared" si="2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>
        <f t="shared" si="14"/>
        <v>0</v>
      </c>
      <c r="BD46" s="31"/>
      <c r="BE46" s="30"/>
      <c r="BF46" s="31"/>
      <c r="BG46" s="30"/>
      <c r="BH46" s="31"/>
      <c r="BI46" s="30"/>
      <c r="BJ46" s="31"/>
      <c r="BK46" s="30"/>
      <c r="BL46" s="31"/>
      <c r="BM46" s="32"/>
      <c r="BN46" s="33">
        <f t="shared" si="17"/>
        <v>0</v>
      </c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2"/>
      <c r="CA46" s="33">
        <f>CC46+CE46+CG46+CI46+CK46+CM46</f>
        <v>90</v>
      </c>
      <c r="CB46" s="31"/>
      <c r="CC46" s="30"/>
      <c r="CD46" s="31"/>
      <c r="CE46" s="30"/>
      <c r="CF46" s="77">
        <v>8</v>
      </c>
      <c r="CG46" s="78">
        <f>20*1.5</f>
        <v>30</v>
      </c>
      <c r="CH46" s="31">
        <v>3</v>
      </c>
      <c r="CI46" s="30">
        <f>60</f>
        <v>60</v>
      </c>
      <c r="CJ46" s="31"/>
      <c r="CK46" s="30"/>
      <c r="CL46" s="31"/>
      <c r="CM46" s="30"/>
      <c r="CN46" s="58">
        <v>4</v>
      </c>
      <c r="CO46" s="59">
        <f>30</f>
        <v>30</v>
      </c>
      <c r="CP46" s="58">
        <v>6</v>
      </c>
      <c r="CQ46" s="61">
        <f>15</f>
        <v>15</v>
      </c>
      <c r="CR46" s="33">
        <f>CT46+CV46+CX46+CZ46+DB46+DD46</f>
        <v>0</v>
      </c>
      <c r="CS46" s="31"/>
      <c r="CT46" s="30"/>
      <c r="CU46" s="31"/>
      <c r="CV46" s="30"/>
      <c r="CW46" s="31"/>
      <c r="CX46" s="30"/>
      <c r="CY46" s="31"/>
      <c r="CZ46" s="30"/>
      <c r="DA46" s="30"/>
      <c r="DB46" s="30"/>
      <c r="DC46" s="31"/>
      <c r="DD46" s="32"/>
      <c r="DE46" s="33">
        <f t="shared" si="5"/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>
        <f t="shared" si="6"/>
        <v>0</v>
      </c>
      <c r="DQ46" s="31"/>
      <c r="DR46" s="30"/>
      <c r="DS46" s="31"/>
      <c r="DT46" s="30"/>
      <c r="DU46" s="31"/>
      <c r="DV46" s="30"/>
      <c r="DW46" s="31"/>
      <c r="DX46" s="32"/>
      <c r="DY46" s="33">
        <f t="shared" si="8"/>
        <v>0</v>
      </c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</row>
    <row r="47" spans="1:145" s="1" customFormat="1" ht="15" hidden="1" customHeight="1" x14ac:dyDescent="0.3">
      <c r="A47" s="5"/>
      <c r="B47" s="15">
        <v>6291</v>
      </c>
      <c r="C47" s="8" t="s">
        <v>63</v>
      </c>
      <c r="D47" s="18">
        <v>2006</v>
      </c>
      <c r="E47" s="17">
        <f t="shared" si="7"/>
        <v>123.5</v>
      </c>
      <c r="F47" s="55" t="s">
        <v>393</v>
      </c>
      <c r="G47" s="55"/>
      <c r="H47" s="55" t="s">
        <v>410</v>
      </c>
      <c r="I47" s="55" t="s">
        <v>445</v>
      </c>
      <c r="J47" s="28">
        <f t="shared" si="16"/>
        <v>0</v>
      </c>
      <c r="K47" s="29"/>
      <c r="L47" s="30"/>
      <c r="M47" s="31"/>
      <c r="N47" s="30"/>
      <c r="O47" s="31"/>
      <c r="P47" s="32"/>
      <c r="Q47" s="28">
        <f t="shared" si="0"/>
        <v>0</v>
      </c>
      <c r="R47" s="29"/>
      <c r="S47" s="32"/>
      <c r="T47" s="28">
        <f>V47</f>
        <v>24.5</v>
      </c>
      <c r="U47" s="29">
        <v>5</v>
      </c>
      <c r="V47" s="30">
        <f>35*0.7</f>
        <v>24.5</v>
      </c>
      <c r="W47" s="58">
        <v>8</v>
      </c>
      <c r="X47" s="61">
        <f>20*0.7</f>
        <v>14</v>
      </c>
      <c r="Y47" s="33">
        <f>AA47+AC47+AE47+AG47+AI47+AK47+AM47+AO47</f>
        <v>0</v>
      </c>
      <c r="Z47" s="34"/>
      <c r="AA47" s="35"/>
      <c r="AB47" s="34"/>
      <c r="AC47" s="35"/>
      <c r="AD47" s="34"/>
      <c r="AE47" s="35"/>
      <c r="AF47" s="34"/>
      <c r="AG47" s="35"/>
      <c r="AH47" s="34"/>
      <c r="AI47" s="35"/>
      <c r="AJ47" s="34"/>
      <c r="AK47" s="35"/>
      <c r="AL47" s="85"/>
      <c r="AM47" s="35"/>
      <c r="AN47" s="34"/>
      <c r="AO47" s="62"/>
      <c r="AP47" s="33">
        <f t="shared" si="2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 t="shared" si="14"/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 t="shared" si="17"/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2"/>
      <c r="CA47" s="33">
        <f>CC47+CE47+CG47+CI47+CM47+CO47+CQ47</f>
        <v>35</v>
      </c>
      <c r="CB47" s="31"/>
      <c r="CC47" s="30"/>
      <c r="CD47" s="31"/>
      <c r="CE47" s="30"/>
      <c r="CF47" s="31"/>
      <c r="CG47" s="30"/>
      <c r="CH47" s="31"/>
      <c r="CI47" s="30"/>
      <c r="CJ47" s="58">
        <v>9</v>
      </c>
      <c r="CK47" s="58" t="s">
        <v>292</v>
      </c>
      <c r="CL47" s="77">
        <v>7</v>
      </c>
      <c r="CM47" s="78">
        <f>18*1.5</f>
        <v>27</v>
      </c>
      <c r="CN47" s="31">
        <v>9</v>
      </c>
      <c r="CO47" s="30">
        <f>8</f>
        <v>8</v>
      </c>
      <c r="CP47" s="31"/>
      <c r="CQ47" s="32"/>
      <c r="CR47" s="33">
        <f>CT47+CV47+CZ47</f>
        <v>64</v>
      </c>
      <c r="CS47" s="31"/>
      <c r="CT47" s="30"/>
      <c r="CU47" s="31"/>
      <c r="CV47" s="30"/>
      <c r="CW47" s="58">
        <v>4</v>
      </c>
      <c r="CX47" s="59">
        <f>30*0.8</f>
        <v>24</v>
      </c>
      <c r="CY47" s="31">
        <v>1</v>
      </c>
      <c r="CZ47" s="30">
        <f>80*0.8</f>
        <v>64</v>
      </c>
      <c r="DA47" s="58">
        <v>5</v>
      </c>
      <c r="DB47" s="59">
        <f>18*0.8</f>
        <v>14.4</v>
      </c>
      <c r="DC47" s="58">
        <v>4</v>
      </c>
      <c r="DD47" s="61">
        <f>20*0.8</f>
        <v>16</v>
      </c>
      <c r="DE47" s="33">
        <f t="shared" si="5"/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 t="shared" si="6"/>
        <v>0</v>
      </c>
      <c r="DQ47" s="31"/>
      <c r="DR47" s="30"/>
      <c r="DS47" s="31"/>
      <c r="DT47" s="30"/>
      <c r="DU47" s="31"/>
      <c r="DV47" s="30"/>
      <c r="DW47" s="31"/>
      <c r="DX47" s="32"/>
      <c r="DY47" s="33">
        <f t="shared" si="8"/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</row>
    <row r="48" spans="1:145" s="1" customFormat="1" ht="15" hidden="1" customHeight="1" x14ac:dyDescent="0.3">
      <c r="A48" s="5"/>
      <c r="B48" s="15">
        <v>172</v>
      </c>
      <c r="C48" s="8" t="s">
        <v>50</v>
      </c>
      <c r="D48" s="16">
        <v>1990</v>
      </c>
      <c r="E48" s="17">
        <f t="shared" si="7"/>
        <v>120.3</v>
      </c>
      <c r="F48" s="55" t="s">
        <v>461</v>
      </c>
      <c r="G48" s="55" t="s">
        <v>458</v>
      </c>
      <c r="H48" s="55" t="s">
        <v>477</v>
      </c>
      <c r="I48" s="55" t="s">
        <v>478</v>
      </c>
      <c r="J48" s="28">
        <f t="shared" si="16"/>
        <v>0</v>
      </c>
      <c r="K48" s="29"/>
      <c r="L48" s="30"/>
      <c r="M48" s="31"/>
      <c r="N48" s="30"/>
      <c r="O48" s="31"/>
      <c r="P48" s="32"/>
      <c r="Q48" s="28">
        <f t="shared" si="0"/>
        <v>0</v>
      </c>
      <c r="R48" s="29"/>
      <c r="S48" s="32"/>
      <c r="T48" s="28">
        <f t="shared" ref="T48:T58" si="18">V48+X48</f>
        <v>0</v>
      </c>
      <c r="U48" s="29"/>
      <c r="V48" s="30"/>
      <c r="W48" s="31"/>
      <c r="X48" s="32"/>
      <c r="Y48" s="33">
        <f>AA48+AC48+AE48+AG48+AI48+AM48+AO48</f>
        <v>51.3</v>
      </c>
      <c r="Z48" s="34"/>
      <c r="AA48" s="35"/>
      <c r="AB48" s="34"/>
      <c r="AC48" s="35"/>
      <c r="AD48" s="34"/>
      <c r="AE48" s="35"/>
      <c r="AF48" s="34">
        <v>4</v>
      </c>
      <c r="AG48" s="35">
        <f>30*0.9</f>
        <v>27</v>
      </c>
      <c r="AH48" s="66">
        <v>7</v>
      </c>
      <c r="AI48" s="67">
        <f>18*0.9*1.5</f>
        <v>24.299999999999997</v>
      </c>
      <c r="AJ48" s="68">
        <v>7</v>
      </c>
      <c r="AK48" s="69">
        <f>18*0.9</f>
        <v>16.2</v>
      </c>
      <c r="AL48" s="85"/>
      <c r="AM48" s="35"/>
      <c r="AN48" s="34"/>
      <c r="AO48" s="62"/>
      <c r="AP48" s="33">
        <f t="shared" si="2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>
        <f t="shared" si="14"/>
        <v>0</v>
      </c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>
        <f t="shared" si="17"/>
        <v>0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2"/>
      <c r="CA48" s="33">
        <f>CC48+CE48+CG48+CI48+CK48+CM48+CO48</f>
        <v>69</v>
      </c>
      <c r="CB48" s="31"/>
      <c r="CC48" s="30"/>
      <c r="CD48" s="31"/>
      <c r="CE48" s="30"/>
      <c r="CF48" s="31"/>
      <c r="CG48" s="30"/>
      <c r="CH48" s="31"/>
      <c r="CI48" s="30"/>
      <c r="CJ48" s="31">
        <v>4</v>
      </c>
      <c r="CK48" s="30">
        <f>30</f>
        <v>30</v>
      </c>
      <c r="CL48" s="77">
        <v>5</v>
      </c>
      <c r="CM48" s="78">
        <f>26*1.5</f>
        <v>39</v>
      </c>
      <c r="CN48" s="31"/>
      <c r="CO48" s="30"/>
      <c r="CP48" s="58">
        <v>6</v>
      </c>
      <c r="CQ48" s="61">
        <f>15</f>
        <v>15</v>
      </c>
      <c r="CR48" s="33">
        <f t="shared" ref="CR48:CR53" si="19">CT48+CV48+CX48+CZ48+DB48+DD48</f>
        <v>0</v>
      </c>
      <c r="CS48" s="31"/>
      <c r="CT48" s="30"/>
      <c r="CU48" s="31"/>
      <c r="CV48" s="30"/>
      <c r="CW48" s="31"/>
      <c r="CX48" s="30"/>
      <c r="CY48" s="31"/>
      <c r="CZ48" s="30"/>
      <c r="DA48" s="30"/>
      <c r="DB48" s="30"/>
      <c r="DC48" s="31"/>
      <c r="DD48" s="32"/>
      <c r="DE48" s="33">
        <f t="shared" si="5"/>
        <v>0</v>
      </c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>
        <f t="shared" si="6"/>
        <v>0</v>
      </c>
      <c r="DQ48" s="31"/>
      <c r="DR48" s="30"/>
      <c r="DS48" s="31"/>
      <c r="DT48" s="30"/>
      <c r="DU48" s="31"/>
      <c r="DV48" s="30"/>
      <c r="DW48" s="31"/>
      <c r="DX48" s="32"/>
      <c r="DY48" s="33">
        <f t="shared" si="8"/>
        <v>0</v>
      </c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</row>
    <row r="49" spans="1:145" s="1" customFormat="1" ht="15" hidden="1" customHeight="1" x14ac:dyDescent="0.3">
      <c r="A49" s="5"/>
      <c r="B49" s="15">
        <v>250</v>
      </c>
      <c r="C49" s="8" t="s">
        <v>60</v>
      </c>
      <c r="D49" s="16">
        <v>1996</v>
      </c>
      <c r="E49" s="17">
        <f t="shared" si="7"/>
        <v>110</v>
      </c>
      <c r="F49" s="55" t="s">
        <v>408</v>
      </c>
      <c r="G49" s="55"/>
      <c r="H49" s="55" t="s">
        <v>452</v>
      </c>
      <c r="I49" s="55"/>
      <c r="J49" s="28">
        <f t="shared" si="16"/>
        <v>0</v>
      </c>
      <c r="K49" s="29"/>
      <c r="L49" s="30"/>
      <c r="M49" s="31"/>
      <c r="N49" s="30"/>
      <c r="O49" s="31"/>
      <c r="P49" s="32"/>
      <c r="Q49" s="28">
        <f t="shared" si="0"/>
        <v>0</v>
      </c>
      <c r="R49" s="29"/>
      <c r="S49" s="32"/>
      <c r="T49" s="28">
        <f t="shared" si="18"/>
        <v>21</v>
      </c>
      <c r="U49" s="29"/>
      <c r="V49" s="30"/>
      <c r="W49" s="31">
        <v>6</v>
      </c>
      <c r="X49" s="32">
        <f>30*0.7</f>
        <v>21</v>
      </c>
      <c r="Y49" s="33">
        <f>AA49+AC49+AE49+AG49+AI49+AK49+AM49</f>
        <v>54</v>
      </c>
      <c r="Z49" s="34"/>
      <c r="AA49" s="35"/>
      <c r="AB49" s="34"/>
      <c r="AC49" s="35"/>
      <c r="AD49" s="66">
        <v>9</v>
      </c>
      <c r="AE49" s="67">
        <f>10*0.9*1.5</f>
        <v>13.5</v>
      </c>
      <c r="AF49" s="34"/>
      <c r="AG49" s="35"/>
      <c r="AH49" s="34"/>
      <c r="AI49" s="35"/>
      <c r="AJ49" s="34">
        <v>3</v>
      </c>
      <c r="AK49" s="35">
        <f>45*0.9</f>
        <v>40.5</v>
      </c>
      <c r="AL49" s="34"/>
      <c r="AM49" s="35"/>
      <c r="AN49" s="68">
        <v>7</v>
      </c>
      <c r="AO49" s="70">
        <f>25*0.9</f>
        <v>22.5</v>
      </c>
      <c r="AP49" s="33">
        <f t="shared" si="2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 t="shared" si="14"/>
        <v>0</v>
      </c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>
        <f t="shared" si="17"/>
        <v>0</v>
      </c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2"/>
      <c r="CA49" s="33">
        <f>CC49+CE49+CG49+CI49+CK49+CM49+CQ49</f>
        <v>35</v>
      </c>
      <c r="CB49" s="31"/>
      <c r="CC49" s="30"/>
      <c r="CD49" s="31"/>
      <c r="CE49" s="30"/>
      <c r="CF49" s="31"/>
      <c r="CG49" s="30"/>
      <c r="CH49" s="31">
        <v>5</v>
      </c>
      <c r="CI49" s="30">
        <f>35</f>
        <v>35</v>
      </c>
      <c r="CJ49" s="31"/>
      <c r="CK49" s="30"/>
      <c r="CL49" s="31"/>
      <c r="CM49" s="30"/>
      <c r="CN49" s="58">
        <v>4</v>
      </c>
      <c r="CO49" s="59">
        <f>30</f>
        <v>30</v>
      </c>
      <c r="CP49" s="31"/>
      <c r="CQ49" s="32"/>
      <c r="CR49" s="33">
        <f t="shared" si="19"/>
        <v>0</v>
      </c>
      <c r="CS49" s="31"/>
      <c r="CT49" s="30"/>
      <c r="CU49" s="31"/>
      <c r="CV49" s="30"/>
      <c r="CW49" s="31"/>
      <c r="CX49" s="30"/>
      <c r="CY49" s="31"/>
      <c r="CZ49" s="30"/>
      <c r="DA49" s="30"/>
      <c r="DB49" s="30"/>
      <c r="DC49" s="31"/>
      <c r="DD49" s="32"/>
      <c r="DE49" s="33">
        <f t="shared" si="5"/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>
        <f t="shared" si="6"/>
        <v>0</v>
      </c>
      <c r="DQ49" s="31"/>
      <c r="DR49" s="30"/>
      <c r="DS49" s="31"/>
      <c r="DT49" s="30"/>
      <c r="DU49" s="31"/>
      <c r="DV49" s="30"/>
      <c r="DW49" s="31"/>
      <c r="DX49" s="32"/>
      <c r="DY49" s="33">
        <f t="shared" si="8"/>
        <v>0</v>
      </c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</row>
    <row r="50" spans="1:145" s="1" customFormat="1" ht="15" hidden="1" customHeight="1" x14ac:dyDescent="0.3">
      <c r="A50" s="5"/>
      <c r="B50" s="15">
        <v>6296</v>
      </c>
      <c r="C50" s="8" t="s">
        <v>176</v>
      </c>
      <c r="D50" s="16">
        <v>2007</v>
      </c>
      <c r="E50" s="17">
        <f t="shared" si="7"/>
        <v>107.8</v>
      </c>
      <c r="F50" s="55" t="s">
        <v>393</v>
      </c>
      <c r="G50" s="55"/>
      <c r="H50" s="55" t="s">
        <v>410</v>
      </c>
      <c r="I50" s="55" t="s">
        <v>411</v>
      </c>
      <c r="J50" s="28">
        <f t="shared" si="16"/>
        <v>10</v>
      </c>
      <c r="K50" s="29"/>
      <c r="L50" s="30"/>
      <c r="M50" s="31"/>
      <c r="N50" s="30"/>
      <c r="O50" s="31">
        <v>7</v>
      </c>
      <c r="P50" s="32">
        <f>25*0.4</f>
        <v>10</v>
      </c>
      <c r="Q50" s="28">
        <f t="shared" si="0"/>
        <v>0</v>
      </c>
      <c r="R50" s="29"/>
      <c r="S50" s="32"/>
      <c r="T50" s="28">
        <f t="shared" si="18"/>
        <v>0</v>
      </c>
      <c r="U50" s="29"/>
      <c r="V50" s="30"/>
      <c r="W50" s="31"/>
      <c r="X50" s="32"/>
      <c r="Y50" s="33">
        <f>AA50+AC50+AE50+AG50+AI50+AK50+AM50+AO50</f>
        <v>0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34"/>
      <c r="AM50" s="35"/>
      <c r="AN50" s="34"/>
      <c r="AO50" s="62"/>
      <c r="AP50" s="33">
        <f t="shared" si="2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>
        <f t="shared" si="14"/>
        <v>0</v>
      </c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>
        <f>BT50+BV50+BX50</f>
        <v>79.8</v>
      </c>
      <c r="BO50" s="58">
        <v>4</v>
      </c>
      <c r="BP50" s="59">
        <f>40*0.7</f>
        <v>28</v>
      </c>
      <c r="BQ50" s="58">
        <v>8</v>
      </c>
      <c r="BR50" s="59">
        <f>20*0.7</f>
        <v>14</v>
      </c>
      <c r="BS50" s="77">
        <v>9</v>
      </c>
      <c r="BT50" s="78">
        <f>10*0.7*1.5</f>
        <v>10.5</v>
      </c>
      <c r="BU50" s="77">
        <v>5</v>
      </c>
      <c r="BV50" s="78">
        <f>26*0.7*1.5</f>
        <v>27.299999999999997</v>
      </c>
      <c r="BW50" s="31">
        <v>2</v>
      </c>
      <c r="BX50" s="30">
        <f>60*0.7</f>
        <v>42</v>
      </c>
      <c r="BY50" s="58">
        <v>1</v>
      </c>
      <c r="BZ50" s="61">
        <f>55*0.7</f>
        <v>38.5</v>
      </c>
      <c r="CA50" s="33">
        <f>CC50+CE50+CG50+CI50+CK50+CM50+CO50+CQ50</f>
        <v>0</v>
      </c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2"/>
      <c r="CR50" s="33">
        <f t="shared" si="19"/>
        <v>0</v>
      </c>
      <c r="CS50" s="31"/>
      <c r="CT50" s="30"/>
      <c r="CU50" s="31"/>
      <c r="CV50" s="30"/>
      <c r="CW50" s="31"/>
      <c r="CX50" s="30"/>
      <c r="CY50" s="31"/>
      <c r="CZ50" s="30"/>
      <c r="DA50" s="31"/>
      <c r="DB50" s="30"/>
      <c r="DC50" s="31"/>
      <c r="DD50" s="32"/>
      <c r="DE50" s="33">
        <f t="shared" si="5"/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>
        <f t="shared" si="6"/>
        <v>18</v>
      </c>
      <c r="DQ50" s="31"/>
      <c r="DR50" s="30"/>
      <c r="DS50" s="31"/>
      <c r="DT50" s="30"/>
      <c r="DU50" s="31"/>
      <c r="DV50" s="30"/>
      <c r="DW50" s="31">
        <v>7</v>
      </c>
      <c r="DX50" s="32">
        <f>12*1.5</f>
        <v>18</v>
      </c>
      <c r="DY50" s="33">
        <f t="shared" si="8"/>
        <v>0</v>
      </c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</row>
    <row r="51" spans="1:145" s="1" customFormat="1" ht="15" hidden="1" customHeight="1" x14ac:dyDescent="0.3">
      <c r="A51" s="5"/>
      <c r="B51" s="51">
        <v>69</v>
      </c>
      <c r="C51" s="2" t="s">
        <v>36</v>
      </c>
      <c r="D51" s="56">
        <v>1986</v>
      </c>
      <c r="E51" s="17">
        <f t="shared" si="7"/>
        <v>104.5</v>
      </c>
      <c r="F51" s="55" t="s">
        <v>421</v>
      </c>
      <c r="G51" s="55"/>
      <c r="H51" s="55" t="s">
        <v>492</v>
      </c>
      <c r="I51" s="55"/>
      <c r="J51" s="28">
        <f t="shared" si="16"/>
        <v>0</v>
      </c>
      <c r="K51" s="29"/>
      <c r="L51" s="30"/>
      <c r="M51" s="31"/>
      <c r="N51" s="30"/>
      <c r="O51" s="31"/>
      <c r="P51" s="32"/>
      <c r="Q51" s="28">
        <f t="shared" si="0"/>
        <v>0</v>
      </c>
      <c r="R51" s="29"/>
      <c r="S51" s="32"/>
      <c r="T51" s="28">
        <f t="shared" si="18"/>
        <v>0</v>
      </c>
      <c r="U51" s="29"/>
      <c r="V51" s="30"/>
      <c r="W51" s="31"/>
      <c r="X51" s="32"/>
      <c r="Y51" s="33">
        <f>AA51+AC51+AE51+AG51+AI51+AK51+AM51+AO51</f>
        <v>49.5</v>
      </c>
      <c r="Z51" s="34"/>
      <c r="AA51" s="35"/>
      <c r="AB51" s="34"/>
      <c r="AC51" s="35"/>
      <c r="AD51" s="34"/>
      <c r="AE51" s="35"/>
      <c r="AF51" s="34"/>
      <c r="AG51" s="35"/>
      <c r="AH51" s="34"/>
      <c r="AI51" s="35"/>
      <c r="AJ51" s="34"/>
      <c r="AK51" s="35"/>
      <c r="AL51" s="85">
        <v>1</v>
      </c>
      <c r="AM51" s="35">
        <f>55*0.9</f>
        <v>49.5</v>
      </c>
      <c r="AN51" s="34"/>
      <c r="AO51" s="62"/>
      <c r="AP51" s="33">
        <f t="shared" si="2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 t="shared" si="14"/>
        <v>0</v>
      </c>
      <c r="BD51" s="31"/>
      <c r="BE51" s="30"/>
      <c r="BF51" s="31"/>
      <c r="BG51" s="30"/>
      <c r="BH51" s="31"/>
      <c r="BI51" s="30"/>
      <c r="BJ51" s="31"/>
      <c r="BK51" s="30"/>
      <c r="BL51" s="31"/>
      <c r="BM51" s="32"/>
      <c r="BN51" s="33">
        <f>BP51+BR51+BT51+BV51+BX51+BZ51</f>
        <v>0</v>
      </c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2"/>
      <c r="CA51" s="33">
        <f>CC51+CE51+CG51+CI51+CK51+CM51+CO51+CQ51</f>
        <v>55</v>
      </c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>
        <v>1</v>
      </c>
      <c r="CQ51" s="32">
        <f>55</f>
        <v>55</v>
      </c>
      <c r="CR51" s="33">
        <f t="shared" si="19"/>
        <v>0</v>
      </c>
      <c r="CS51" s="31"/>
      <c r="CT51" s="30"/>
      <c r="CU51" s="31"/>
      <c r="CV51" s="30"/>
      <c r="CW51" s="31"/>
      <c r="CX51" s="30"/>
      <c r="CY51" s="31"/>
      <c r="CZ51" s="30"/>
      <c r="DA51" s="30"/>
      <c r="DB51" s="30"/>
      <c r="DC51" s="31"/>
      <c r="DD51" s="32"/>
      <c r="DE51" s="33">
        <f t="shared" si="5"/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>
        <f t="shared" si="6"/>
        <v>0</v>
      </c>
      <c r="DQ51" s="31"/>
      <c r="DR51" s="30"/>
      <c r="DS51" s="31"/>
      <c r="DT51" s="30"/>
      <c r="DU51" s="31"/>
      <c r="DV51" s="30"/>
      <c r="DW51" s="31"/>
      <c r="DX51" s="32"/>
      <c r="DY51" s="33">
        <f t="shared" si="8"/>
        <v>0</v>
      </c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</row>
    <row r="52" spans="1:145" s="1" customFormat="1" ht="15" hidden="1" customHeight="1" x14ac:dyDescent="0.3">
      <c r="A52" s="5"/>
      <c r="B52" s="15">
        <v>1466</v>
      </c>
      <c r="C52" s="8" t="s">
        <v>53</v>
      </c>
      <c r="D52" s="16">
        <v>1997</v>
      </c>
      <c r="E52" s="17">
        <f t="shared" si="7"/>
        <v>100.5</v>
      </c>
      <c r="F52" s="55" t="s">
        <v>435</v>
      </c>
      <c r="G52" s="55"/>
      <c r="H52" s="55" t="s">
        <v>457</v>
      </c>
      <c r="I52" s="55" t="s">
        <v>474</v>
      </c>
      <c r="J52" s="28">
        <f t="shared" si="16"/>
        <v>0</v>
      </c>
      <c r="K52" s="29"/>
      <c r="L52" s="30"/>
      <c r="M52" s="31"/>
      <c r="N52" s="30"/>
      <c r="O52" s="31"/>
      <c r="P52" s="32"/>
      <c r="Q52" s="28">
        <f t="shared" si="0"/>
        <v>0</v>
      </c>
      <c r="R52" s="29"/>
      <c r="S52" s="32"/>
      <c r="T52" s="28">
        <f t="shared" si="18"/>
        <v>0</v>
      </c>
      <c r="U52" s="29"/>
      <c r="V52" s="30"/>
      <c r="W52" s="31"/>
      <c r="X52" s="32"/>
      <c r="Y52" s="33">
        <f>AA52+AC52+AE52+AG52+AI52+AK52+AO52</f>
        <v>40.5</v>
      </c>
      <c r="Z52" s="34"/>
      <c r="AA52" s="35"/>
      <c r="AB52" s="34"/>
      <c r="AC52" s="35"/>
      <c r="AD52" s="85"/>
      <c r="AE52" s="35"/>
      <c r="AF52" s="34">
        <v>3</v>
      </c>
      <c r="AG52" s="35">
        <f>45*0.9</f>
        <v>40.5</v>
      </c>
      <c r="AH52" s="34"/>
      <c r="AI52" s="35"/>
      <c r="AJ52" s="85"/>
      <c r="AK52" s="35"/>
      <c r="AL52" s="68">
        <v>3</v>
      </c>
      <c r="AM52" s="69">
        <f>30*0.9</f>
        <v>27</v>
      </c>
      <c r="AN52" s="34"/>
      <c r="AO52" s="62"/>
      <c r="AP52" s="33">
        <f t="shared" si="2"/>
        <v>0</v>
      </c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>
        <f t="shared" si="14"/>
        <v>0</v>
      </c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33">
        <f>BP52+BR52+BT52+BV52+BX52+BZ52</f>
        <v>0</v>
      </c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2"/>
      <c r="CA52" s="33">
        <f>CC52+CE52+CG52+CI52+CK52+CM52+CO52</f>
        <v>60</v>
      </c>
      <c r="CB52" s="31"/>
      <c r="CC52" s="30"/>
      <c r="CD52" s="31"/>
      <c r="CE52" s="30"/>
      <c r="CF52" s="31"/>
      <c r="CG52" s="30"/>
      <c r="CH52" s="31"/>
      <c r="CI52" s="30"/>
      <c r="CJ52" s="31">
        <v>2</v>
      </c>
      <c r="CK52" s="30">
        <f>60</f>
        <v>60</v>
      </c>
      <c r="CL52" s="31"/>
      <c r="CM52" s="30"/>
      <c r="CN52" s="31"/>
      <c r="CO52" s="30"/>
      <c r="CP52" s="58">
        <v>3</v>
      </c>
      <c r="CQ52" s="61">
        <f>30</f>
        <v>30</v>
      </c>
      <c r="CR52" s="33">
        <f t="shared" si="19"/>
        <v>0</v>
      </c>
      <c r="CS52" s="31"/>
      <c r="CT52" s="30"/>
      <c r="CU52" s="31"/>
      <c r="CV52" s="30"/>
      <c r="CW52" s="31"/>
      <c r="CX52" s="30"/>
      <c r="CY52" s="31"/>
      <c r="CZ52" s="30"/>
      <c r="DA52" s="30"/>
      <c r="DB52" s="30"/>
      <c r="DC52" s="31"/>
      <c r="DD52" s="32"/>
      <c r="DE52" s="33">
        <f t="shared" si="5"/>
        <v>0</v>
      </c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>
        <f t="shared" si="6"/>
        <v>0</v>
      </c>
      <c r="DQ52" s="31"/>
      <c r="DR52" s="30"/>
      <c r="DS52" s="31"/>
      <c r="DT52" s="30"/>
      <c r="DU52" s="31"/>
      <c r="DV52" s="30"/>
      <c r="DW52" s="31"/>
      <c r="DX52" s="32"/>
      <c r="DY52" s="33">
        <f t="shared" si="8"/>
        <v>0</v>
      </c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</row>
    <row r="53" spans="1:145" s="1" customFormat="1" ht="15" hidden="1" customHeight="1" x14ac:dyDescent="0.3">
      <c r="A53" s="5"/>
      <c r="B53" s="15">
        <v>232</v>
      </c>
      <c r="C53" s="8" t="s">
        <v>45</v>
      </c>
      <c r="D53" s="16">
        <v>1995</v>
      </c>
      <c r="E53" s="17">
        <f t="shared" si="7"/>
        <v>100.5</v>
      </c>
      <c r="F53" s="55" t="s">
        <v>435</v>
      </c>
      <c r="G53" s="55"/>
      <c r="H53" s="55" t="s">
        <v>475</v>
      </c>
      <c r="I53" s="55" t="s">
        <v>476</v>
      </c>
      <c r="J53" s="28">
        <f t="shared" si="16"/>
        <v>0</v>
      </c>
      <c r="K53" s="29"/>
      <c r="L53" s="30"/>
      <c r="M53" s="31"/>
      <c r="N53" s="30"/>
      <c r="O53" s="31"/>
      <c r="P53" s="32"/>
      <c r="Q53" s="28">
        <f t="shared" si="0"/>
        <v>0</v>
      </c>
      <c r="R53" s="29"/>
      <c r="S53" s="32"/>
      <c r="T53" s="28">
        <f t="shared" si="18"/>
        <v>0</v>
      </c>
      <c r="U53" s="29"/>
      <c r="V53" s="30"/>
      <c r="W53" s="31"/>
      <c r="X53" s="32"/>
      <c r="Y53" s="33">
        <f>AA53+AC53+AE53+AG53+AI53+AK53+AO53</f>
        <v>40.5</v>
      </c>
      <c r="Z53" s="34"/>
      <c r="AA53" s="35"/>
      <c r="AB53" s="34"/>
      <c r="AC53" s="35"/>
      <c r="AD53" s="34"/>
      <c r="AE53" s="35"/>
      <c r="AF53" s="34">
        <v>3</v>
      </c>
      <c r="AG53" s="35">
        <f>45*0.9</f>
        <v>40.5</v>
      </c>
      <c r="AH53" s="85"/>
      <c r="AI53" s="35"/>
      <c r="AJ53" s="34"/>
      <c r="AK53" s="35"/>
      <c r="AL53" s="68">
        <v>3</v>
      </c>
      <c r="AM53" s="69">
        <f>30*0.9</f>
        <v>27</v>
      </c>
      <c r="AN53" s="34"/>
      <c r="AO53" s="62"/>
      <c r="AP53" s="33">
        <f t="shared" si="2"/>
        <v>0</v>
      </c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>
        <f t="shared" si="14"/>
        <v>0</v>
      </c>
      <c r="BD53" s="31"/>
      <c r="BE53" s="30"/>
      <c r="BF53" s="31"/>
      <c r="BG53" s="30"/>
      <c r="BH53" s="31"/>
      <c r="BI53" s="30"/>
      <c r="BJ53" s="31"/>
      <c r="BK53" s="30"/>
      <c r="BL53" s="31"/>
      <c r="BM53" s="32"/>
      <c r="BN53" s="33">
        <f>BP53+BR53+BT53+BV53+BX53+BZ53</f>
        <v>0</v>
      </c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2"/>
      <c r="CA53" s="33">
        <f>CC53+CE53+CG53+CI53+CK53+CM53+CO53</f>
        <v>60</v>
      </c>
      <c r="CB53" s="31"/>
      <c r="CC53" s="30"/>
      <c r="CD53" s="31"/>
      <c r="CE53" s="30"/>
      <c r="CF53" s="31"/>
      <c r="CG53" s="30"/>
      <c r="CH53" s="31"/>
      <c r="CI53" s="30"/>
      <c r="CJ53" s="31">
        <v>2</v>
      </c>
      <c r="CK53" s="30">
        <f>60</f>
        <v>60</v>
      </c>
      <c r="CL53" s="31"/>
      <c r="CM53" s="30"/>
      <c r="CN53" s="31"/>
      <c r="CO53" s="30"/>
      <c r="CP53" s="58">
        <v>3</v>
      </c>
      <c r="CQ53" s="61">
        <f>30</f>
        <v>30</v>
      </c>
      <c r="CR53" s="33">
        <f t="shared" si="19"/>
        <v>0</v>
      </c>
      <c r="CS53" s="31"/>
      <c r="CT53" s="30"/>
      <c r="CU53" s="31"/>
      <c r="CV53" s="30"/>
      <c r="CW53" s="31"/>
      <c r="CX53" s="30"/>
      <c r="CY53" s="31"/>
      <c r="CZ53" s="30"/>
      <c r="DA53" s="30"/>
      <c r="DB53" s="30"/>
      <c r="DC53" s="31"/>
      <c r="DD53" s="32"/>
      <c r="DE53" s="33">
        <f t="shared" si="5"/>
        <v>0</v>
      </c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>
        <f t="shared" si="6"/>
        <v>0</v>
      </c>
      <c r="DQ53" s="31"/>
      <c r="DR53" s="30"/>
      <c r="DS53" s="31"/>
      <c r="DT53" s="30"/>
      <c r="DU53" s="31"/>
      <c r="DV53" s="30"/>
      <c r="DW53" s="31"/>
      <c r="DX53" s="32"/>
      <c r="DY53" s="33">
        <f t="shared" si="8"/>
        <v>0</v>
      </c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</row>
    <row r="54" spans="1:145" s="1" customFormat="1" ht="15" hidden="1" customHeight="1" x14ac:dyDescent="0.3">
      <c r="A54" s="5"/>
      <c r="B54" s="15">
        <v>4464</v>
      </c>
      <c r="C54" s="8" t="s">
        <v>30</v>
      </c>
      <c r="D54" s="16">
        <v>2005</v>
      </c>
      <c r="E54" s="17">
        <f t="shared" si="7"/>
        <v>100</v>
      </c>
      <c r="F54" s="55" t="s">
        <v>418</v>
      </c>
      <c r="G54" s="55"/>
      <c r="H54" s="55" t="s">
        <v>419</v>
      </c>
      <c r="I54" s="55" t="s">
        <v>501</v>
      </c>
      <c r="J54" s="28">
        <f t="shared" si="16"/>
        <v>0</v>
      </c>
      <c r="K54" s="29"/>
      <c r="L54" s="30"/>
      <c r="M54" s="31"/>
      <c r="N54" s="30"/>
      <c r="O54" s="31"/>
      <c r="P54" s="32"/>
      <c r="Q54" s="28">
        <f t="shared" si="0"/>
        <v>0</v>
      </c>
      <c r="R54" s="29"/>
      <c r="S54" s="32"/>
      <c r="T54" s="28">
        <f t="shared" si="18"/>
        <v>0</v>
      </c>
      <c r="U54" s="29"/>
      <c r="V54" s="30"/>
      <c r="W54" s="31"/>
      <c r="X54" s="32"/>
      <c r="Y54" s="33">
        <f>AA54+AC54+AE54+AG54+AI54+AK54+AO54</f>
        <v>0</v>
      </c>
      <c r="Z54" s="34"/>
      <c r="AA54" s="35"/>
      <c r="AB54" s="34"/>
      <c r="AC54" s="35"/>
      <c r="AD54" s="34"/>
      <c r="AE54" s="35"/>
      <c r="AF54" s="34"/>
      <c r="AG54" s="35"/>
      <c r="AH54" s="34"/>
      <c r="AI54" s="35"/>
      <c r="AJ54" s="34"/>
      <c r="AK54" s="35"/>
      <c r="AL54" s="68">
        <v>7</v>
      </c>
      <c r="AM54" s="68" t="s">
        <v>292</v>
      </c>
      <c r="AN54" s="34"/>
      <c r="AO54" s="62"/>
      <c r="AP54" s="33">
        <f t="shared" si="2"/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>
        <f t="shared" si="14"/>
        <v>32</v>
      </c>
      <c r="BD54" s="31">
        <v>4</v>
      </c>
      <c r="BE54" s="30">
        <f>40*0.8</f>
        <v>32</v>
      </c>
      <c r="BF54" s="31"/>
      <c r="BG54" s="30"/>
      <c r="BH54" s="31"/>
      <c r="BI54" s="30"/>
      <c r="BJ54" s="31"/>
      <c r="BK54" s="30"/>
      <c r="BL54" s="31"/>
      <c r="BM54" s="32"/>
      <c r="BN54" s="33">
        <f>BP54+BR54+BT54+BV54+BX54+BZ54</f>
        <v>0</v>
      </c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2"/>
      <c r="CA54" s="33">
        <f>CC54+CE54+CG54+CI54+CK54+CM54+CO54+CQ54</f>
        <v>20</v>
      </c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>
        <v>4</v>
      </c>
      <c r="CQ54" s="32">
        <f>20</f>
        <v>20</v>
      </c>
      <c r="CR54" s="33">
        <f>CT54+CV54+CX54+CZ54</f>
        <v>48</v>
      </c>
      <c r="CS54" s="31">
        <v>3</v>
      </c>
      <c r="CT54" s="30">
        <f>60*0.8</f>
        <v>48</v>
      </c>
      <c r="CU54" s="31"/>
      <c r="CV54" s="30"/>
      <c r="CW54" s="31"/>
      <c r="CX54" s="30"/>
      <c r="CY54" s="31"/>
      <c r="CZ54" s="30"/>
      <c r="DA54" s="58">
        <v>1</v>
      </c>
      <c r="DB54" s="59">
        <f>55*0.8</f>
        <v>44</v>
      </c>
      <c r="DC54" s="58">
        <v>2</v>
      </c>
      <c r="DD54" s="61">
        <f>40*0.8</f>
        <v>32</v>
      </c>
      <c r="DE54" s="33">
        <f t="shared" si="5"/>
        <v>0</v>
      </c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>
        <f t="shared" si="6"/>
        <v>0</v>
      </c>
      <c r="DQ54" s="31"/>
      <c r="DR54" s="30"/>
      <c r="DS54" s="31"/>
      <c r="DT54" s="30"/>
      <c r="DU54" s="31"/>
      <c r="DV54" s="30"/>
      <c r="DW54" s="31"/>
      <c r="DX54" s="32"/>
      <c r="DY54" s="33">
        <f t="shared" si="8"/>
        <v>0</v>
      </c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</row>
    <row r="55" spans="1:145" s="1" customFormat="1" ht="15" hidden="1" customHeight="1" x14ac:dyDescent="0.3">
      <c r="A55" s="5"/>
      <c r="B55" s="15">
        <v>6265</v>
      </c>
      <c r="C55" s="8" t="s">
        <v>126</v>
      </c>
      <c r="D55" s="16">
        <v>2007</v>
      </c>
      <c r="E55" s="17">
        <f t="shared" si="7"/>
        <v>95</v>
      </c>
      <c r="F55" s="55" t="s">
        <v>396</v>
      </c>
      <c r="G55" s="55"/>
      <c r="H55" s="55" t="s">
        <v>397</v>
      </c>
      <c r="I55" s="55" t="s">
        <v>400</v>
      </c>
      <c r="J55" s="28">
        <f>P55</f>
        <v>32</v>
      </c>
      <c r="K55" s="60">
        <v>8</v>
      </c>
      <c r="L55" s="59">
        <f>20*0.4</f>
        <v>8</v>
      </c>
      <c r="M55" s="58">
        <v>4</v>
      </c>
      <c r="N55" s="59">
        <f>40*0.4</f>
        <v>16</v>
      </c>
      <c r="O55" s="31">
        <v>2</v>
      </c>
      <c r="P55" s="32">
        <f>80*0.4</f>
        <v>32</v>
      </c>
      <c r="Q55" s="28">
        <f t="shared" si="0"/>
        <v>0</v>
      </c>
      <c r="R55" s="29"/>
      <c r="S55" s="32"/>
      <c r="T55" s="28">
        <f t="shared" si="18"/>
        <v>0</v>
      </c>
      <c r="U55" s="29"/>
      <c r="V55" s="30"/>
      <c r="W55" s="31"/>
      <c r="X55" s="32"/>
      <c r="Y55" s="33">
        <f>AA55+AC55+AE55+AG55+AI55+AK55+AM55+AO55</f>
        <v>0</v>
      </c>
      <c r="Z55" s="34"/>
      <c r="AA55" s="35"/>
      <c r="AB55" s="34"/>
      <c r="AC55" s="35"/>
      <c r="AD55" s="34"/>
      <c r="AE55" s="35"/>
      <c r="AF55" s="34"/>
      <c r="AG55" s="35"/>
      <c r="AH55" s="34"/>
      <c r="AI55" s="35"/>
      <c r="AJ55" s="34"/>
      <c r="AK55" s="35"/>
      <c r="AL55" s="85"/>
      <c r="AM55" s="35"/>
      <c r="AN55" s="34"/>
      <c r="AO55" s="62"/>
      <c r="AP55" s="33">
        <f t="shared" si="2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>
        <f t="shared" si="14"/>
        <v>0</v>
      </c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>
        <f>BP55+BR55+BT55+BV55+BZ55</f>
        <v>63</v>
      </c>
      <c r="BO55" s="31"/>
      <c r="BP55" s="30"/>
      <c r="BQ55" s="31">
        <v>6</v>
      </c>
      <c r="BR55" s="30">
        <f>30*0.7</f>
        <v>21</v>
      </c>
      <c r="BS55" s="77">
        <v>4</v>
      </c>
      <c r="BT55" s="78">
        <f>40*0.7*1.5</f>
        <v>42</v>
      </c>
      <c r="BU55" s="31"/>
      <c r="BV55" s="30"/>
      <c r="BW55" s="58">
        <v>6</v>
      </c>
      <c r="BX55" s="59">
        <f>22*0.7</f>
        <v>15.399999999999999</v>
      </c>
      <c r="BY55" s="31"/>
      <c r="BZ55" s="32"/>
      <c r="CA55" s="33">
        <f>CC55+CE55+CG55+CI55+CK55+CM55+CO55+CQ55</f>
        <v>0</v>
      </c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2"/>
      <c r="CR55" s="33">
        <f>CT55+CV55+CX55+CZ55+DB55+DD55</f>
        <v>0</v>
      </c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33">
        <f t="shared" si="5"/>
        <v>0</v>
      </c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>
        <f t="shared" si="6"/>
        <v>0</v>
      </c>
      <c r="DQ55" s="31"/>
      <c r="DR55" s="30"/>
      <c r="DS55" s="31"/>
      <c r="DT55" s="30"/>
      <c r="DU55" s="31"/>
      <c r="DV55" s="30"/>
      <c r="DW55" s="31"/>
      <c r="DX55" s="32"/>
      <c r="DY55" s="33">
        <f t="shared" si="8"/>
        <v>0</v>
      </c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</row>
    <row r="56" spans="1:145" s="1" customFormat="1" ht="15" hidden="1" customHeight="1" x14ac:dyDescent="0.3">
      <c r="A56" s="5"/>
      <c r="B56" s="15">
        <v>4027</v>
      </c>
      <c r="C56" s="8" t="s">
        <v>46</v>
      </c>
      <c r="D56" s="16">
        <v>2003</v>
      </c>
      <c r="E56" s="17">
        <f t="shared" si="7"/>
        <v>90.6</v>
      </c>
      <c r="F56" s="55" t="s">
        <v>461</v>
      </c>
      <c r="G56" s="55"/>
      <c r="H56" s="55" t="s">
        <v>493</v>
      </c>
      <c r="I56" s="55" t="s">
        <v>494</v>
      </c>
      <c r="J56" s="28">
        <f t="shared" ref="J56:J84" si="20">L56+N56+P56</f>
        <v>0</v>
      </c>
      <c r="K56" s="29"/>
      <c r="L56" s="30"/>
      <c r="M56" s="31"/>
      <c r="N56" s="30"/>
      <c r="O56" s="31"/>
      <c r="P56" s="32"/>
      <c r="Q56" s="28">
        <f t="shared" si="0"/>
        <v>0</v>
      </c>
      <c r="R56" s="29"/>
      <c r="S56" s="32"/>
      <c r="T56" s="28">
        <f t="shared" si="18"/>
        <v>0</v>
      </c>
      <c r="U56" s="29"/>
      <c r="V56" s="30"/>
      <c r="W56" s="31"/>
      <c r="X56" s="32"/>
      <c r="Y56" s="33">
        <f>AA56+AC56+AE56+AG56+AI56+AK56+AM56+AO56</f>
        <v>18</v>
      </c>
      <c r="Z56" s="34"/>
      <c r="AA56" s="35"/>
      <c r="AB56" s="34"/>
      <c r="AC56" s="35"/>
      <c r="AD56" s="34"/>
      <c r="AE56" s="35"/>
      <c r="AF56" s="34"/>
      <c r="AG56" s="35"/>
      <c r="AH56" s="34"/>
      <c r="AI56" s="35"/>
      <c r="AJ56" s="34"/>
      <c r="AK56" s="35"/>
      <c r="AL56" s="85">
        <v>4</v>
      </c>
      <c r="AM56" s="35">
        <f>20*0.9</f>
        <v>18</v>
      </c>
      <c r="AN56" s="34"/>
      <c r="AO56" s="62"/>
      <c r="AP56" s="33">
        <f t="shared" si="2"/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33">
        <f t="shared" si="14"/>
        <v>37.6</v>
      </c>
      <c r="BD56" s="31">
        <v>8</v>
      </c>
      <c r="BE56" s="30">
        <f>20*0.8</f>
        <v>16</v>
      </c>
      <c r="BF56" s="31"/>
      <c r="BG56" s="30"/>
      <c r="BH56" s="31"/>
      <c r="BI56" s="30"/>
      <c r="BJ56" s="77">
        <v>7</v>
      </c>
      <c r="BK56" s="78">
        <f>18*0.8*1.5</f>
        <v>21.6</v>
      </c>
      <c r="BL56" s="31"/>
      <c r="BM56" s="32"/>
      <c r="BN56" s="33">
        <f t="shared" ref="BN56:BN63" si="21">BP56+BR56+BT56+BV56+BX56+BZ56</f>
        <v>0</v>
      </c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2"/>
      <c r="CA56" s="33">
        <f>CC56+CE56+CG56+CI56+CK56+CM56+CO56+CQ56</f>
        <v>15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>
        <v>6</v>
      </c>
      <c r="CQ56" s="32">
        <f>15</f>
        <v>15</v>
      </c>
      <c r="CR56" s="33">
        <f>CT56+CV56+CX56+CZ56+DB56+DD56</f>
        <v>20</v>
      </c>
      <c r="CS56" s="31">
        <v>7</v>
      </c>
      <c r="CT56" s="30">
        <f>25*0.8</f>
        <v>20</v>
      </c>
      <c r="CU56" s="31"/>
      <c r="CV56" s="30"/>
      <c r="CW56" s="31"/>
      <c r="CX56" s="30"/>
      <c r="CY56" s="31"/>
      <c r="CZ56" s="30"/>
      <c r="DA56" s="31"/>
      <c r="DB56" s="30"/>
      <c r="DC56" s="31"/>
      <c r="DD56" s="32"/>
      <c r="DE56" s="33">
        <f t="shared" si="5"/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>
        <f t="shared" si="6"/>
        <v>0</v>
      </c>
      <c r="DQ56" s="31"/>
      <c r="DR56" s="30"/>
      <c r="DS56" s="31"/>
      <c r="DT56" s="30"/>
      <c r="DU56" s="31"/>
      <c r="DV56" s="30"/>
      <c r="DW56" s="31"/>
      <c r="DX56" s="32"/>
      <c r="DY56" s="33">
        <f t="shared" si="8"/>
        <v>0</v>
      </c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</row>
    <row r="57" spans="1:145" s="1" customFormat="1" ht="15" hidden="1" customHeight="1" x14ac:dyDescent="0.3">
      <c r="A57" s="5"/>
      <c r="B57" s="15">
        <v>4616</v>
      </c>
      <c r="C57" s="8" t="s">
        <v>25</v>
      </c>
      <c r="D57" s="16">
        <v>2005</v>
      </c>
      <c r="E57" s="17">
        <f t="shared" si="7"/>
        <v>90.2</v>
      </c>
      <c r="F57" s="55" t="s">
        <v>435</v>
      </c>
      <c r="G57" s="55"/>
      <c r="H57" s="55" t="s">
        <v>496</v>
      </c>
      <c r="I57" s="55" t="s">
        <v>497</v>
      </c>
      <c r="J57" s="28">
        <f t="shared" si="20"/>
        <v>0</v>
      </c>
      <c r="K57" s="29"/>
      <c r="L57" s="30"/>
      <c r="M57" s="31"/>
      <c r="N57" s="30"/>
      <c r="O57" s="31"/>
      <c r="P57" s="32"/>
      <c r="Q57" s="28">
        <f t="shared" si="0"/>
        <v>0</v>
      </c>
      <c r="R57" s="29"/>
      <c r="S57" s="32"/>
      <c r="T57" s="28">
        <f t="shared" si="18"/>
        <v>0</v>
      </c>
      <c r="U57" s="29"/>
      <c r="V57" s="30"/>
      <c r="W57" s="31"/>
      <c r="X57" s="32"/>
      <c r="Y57" s="33">
        <f>AA57+AC57+AE57+AG57+AI57+AK57+AO57</f>
        <v>19.8</v>
      </c>
      <c r="Z57" s="34"/>
      <c r="AA57" s="35"/>
      <c r="AB57" s="34"/>
      <c r="AC57" s="35"/>
      <c r="AD57" s="34"/>
      <c r="AE57" s="35"/>
      <c r="AF57" s="34"/>
      <c r="AG57" s="35"/>
      <c r="AH57" s="34"/>
      <c r="AI57" s="35"/>
      <c r="AJ57" s="34">
        <v>6</v>
      </c>
      <c r="AK57" s="35">
        <f>22*0.9</f>
        <v>19.8</v>
      </c>
      <c r="AL57" s="68">
        <v>5</v>
      </c>
      <c r="AM57" s="69">
        <f>18*0.9</f>
        <v>16.2</v>
      </c>
      <c r="AN57" s="34"/>
      <c r="AO57" s="62"/>
      <c r="AP57" s="33">
        <f t="shared" si="2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 t="shared" si="14"/>
        <v>26.400000000000002</v>
      </c>
      <c r="BD57" s="31"/>
      <c r="BE57" s="30"/>
      <c r="BF57" s="31"/>
      <c r="BG57" s="30"/>
      <c r="BH57" s="31"/>
      <c r="BI57" s="30"/>
      <c r="BJ57" s="77">
        <v>6</v>
      </c>
      <c r="BK57" s="78">
        <f>22*0.8*1.5</f>
        <v>26.400000000000002</v>
      </c>
      <c r="BL57" s="31"/>
      <c r="BM57" s="32"/>
      <c r="BN57" s="33">
        <f t="shared" si="21"/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2"/>
      <c r="CA57" s="33">
        <f>CC57+CE57+CG57+CI57+CK57+CM57+CO57</f>
        <v>20</v>
      </c>
      <c r="CB57" s="31"/>
      <c r="CC57" s="30"/>
      <c r="CD57" s="31"/>
      <c r="CE57" s="30"/>
      <c r="CF57" s="31"/>
      <c r="CG57" s="30"/>
      <c r="CH57" s="31">
        <v>8</v>
      </c>
      <c r="CI57" s="30">
        <f>20</f>
        <v>20</v>
      </c>
      <c r="CJ57" s="31"/>
      <c r="CK57" s="30"/>
      <c r="CL57" s="31"/>
      <c r="CM57" s="30"/>
      <c r="CN57" s="31"/>
      <c r="CO57" s="30"/>
      <c r="CP57" s="58">
        <v>8</v>
      </c>
      <c r="CQ57" s="79" t="s">
        <v>292</v>
      </c>
      <c r="CR57" s="33">
        <f>CT57+CV57+CX57+CZ57</f>
        <v>24</v>
      </c>
      <c r="CS57" s="31"/>
      <c r="CT57" s="30"/>
      <c r="CU57" s="31"/>
      <c r="CV57" s="30"/>
      <c r="CW57" s="31"/>
      <c r="CX57" s="30"/>
      <c r="CY57" s="31">
        <v>4</v>
      </c>
      <c r="CZ57" s="30">
        <f>30*0.8</f>
        <v>24</v>
      </c>
      <c r="DA57" s="58">
        <v>4</v>
      </c>
      <c r="DB57" s="59">
        <f>20*0.8</f>
        <v>16</v>
      </c>
      <c r="DC57" s="58">
        <v>6</v>
      </c>
      <c r="DD57" s="61">
        <f>15*0.8</f>
        <v>12</v>
      </c>
      <c r="DE57" s="33">
        <f t="shared" si="5"/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 t="shared" si="6"/>
        <v>0</v>
      </c>
      <c r="DQ57" s="31"/>
      <c r="DR57" s="30"/>
      <c r="DS57" s="31"/>
      <c r="DT57" s="30"/>
      <c r="DU57" s="31"/>
      <c r="DV57" s="30"/>
      <c r="DW57" s="31"/>
      <c r="DX57" s="32"/>
      <c r="DY57" s="33">
        <f t="shared" si="8"/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</row>
    <row r="58" spans="1:145" s="1" customFormat="1" ht="15" hidden="1" customHeight="1" x14ac:dyDescent="0.3">
      <c r="A58" s="5"/>
      <c r="B58" s="15">
        <v>4489</v>
      </c>
      <c r="C58" s="8" t="s">
        <v>106</v>
      </c>
      <c r="D58" s="16">
        <v>2004</v>
      </c>
      <c r="E58" s="17">
        <f t="shared" si="7"/>
        <v>88.199999999999989</v>
      </c>
      <c r="F58" s="55" t="s">
        <v>453</v>
      </c>
      <c r="G58" s="55"/>
      <c r="H58" s="55" t="s">
        <v>489</v>
      </c>
      <c r="I58" s="55" t="s">
        <v>455</v>
      </c>
      <c r="J58" s="28">
        <f t="shared" si="20"/>
        <v>0</v>
      </c>
      <c r="K58" s="29"/>
      <c r="L58" s="30"/>
      <c r="M58" s="31"/>
      <c r="N58" s="30"/>
      <c r="O58" s="31"/>
      <c r="P58" s="32"/>
      <c r="Q58" s="28">
        <f t="shared" si="0"/>
        <v>0</v>
      </c>
      <c r="R58" s="29"/>
      <c r="S58" s="32"/>
      <c r="T58" s="28">
        <f t="shared" si="18"/>
        <v>0</v>
      </c>
      <c r="U58" s="29"/>
      <c r="V58" s="30"/>
      <c r="W58" s="31"/>
      <c r="X58" s="32"/>
      <c r="Y58" s="33">
        <f>AA58+AC58+AE58+AG58+AI58+AK58+AM58+AO58</f>
        <v>27</v>
      </c>
      <c r="Z58" s="34"/>
      <c r="AA58" s="35"/>
      <c r="AB58" s="34"/>
      <c r="AC58" s="35"/>
      <c r="AD58" s="34"/>
      <c r="AE58" s="35"/>
      <c r="AF58" s="34"/>
      <c r="AG58" s="35"/>
      <c r="AH58" s="66">
        <v>9</v>
      </c>
      <c r="AI58" s="67">
        <f>8*0.9*1.5</f>
        <v>10.8</v>
      </c>
      <c r="AJ58" s="34"/>
      <c r="AK58" s="35"/>
      <c r="AL58" s="85">
        <v>5</v>
      </c>
      <c r="AM58" s="35">
        <f>18*0.9</f>
        <v>16.2</v>
      </c>
      <c r="AN58" s="34"/>
      <c r="AO58" s="62"/>
      <c r="AP58" s="33">
        <f t="shared" si="2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>BE58+BG58+BI58+BK58</f>
        <v>33.6</v>
      </c>
      <c r="BD58" s="31">
        <v>6</v>
      </c>
      <c r="BE58" s="30">
        <f>30*0.8</f>
        <v>24</v>
      </c>
      <c r="BF58" s="31"/>
      <c r="BG58" s="30"/>
      <c r="BH58" s="31"/>
      <c r="BI58" s="30"/>
      <c r="BJ58" s="77">
        <v>9</v>
      </c>
      <c r="BK58" s="78">
        <f>8*0.8*1.5</f>
        <v>9.6000000000000014</v>
      </c>
      <c r="BL58" s="58">
        <v>5</v>
      </c>
      <c r="BM58" s="61">
        <f>26*0.8</f>
        <v>20.8</v>
      </c>
      <c r="BN58" s="33">
        <f t="shared" si="21"/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2"/>
      <c r="CA58" s="33">
        <f>CC58+CE58+CG58+CI58+CK58+CM58+CO58</f>
        <v>18</v>
      </c>
      <c r="CB58" s="31"/>
      <c r="CC58" s="30"/>
      <c r="CD58" s="31"/>
      <c r="CE58" s="30"/>
      <c r="CF58" s="31"/>
      <c r="CG58" s="30"/>
      <c r="CH58" s="31"/>
      <c r="CI58" s="30"/>
      <c r="CJ58" s="31">
        <v>7</v>
      </c>
      <c r="CK58" s="30">
        <f>18</f>
        <v>18</v>
      </c>
      <c r="CL58" s="31"/>
      <c r="CM58" s="30"/>
      <c r="CN58" s="31"/>
      <c r="CO58" s="30"/>
      <c r="CP58" s="58">
        <v>8</v>
      </c>
      <c r="CQ58" s="79" t="s">
        <v>292</v>
      </c>
      <c r="CR58" s="33">
        <f>CV58+CZ58+DD58</f>
        <v>9.6000000000000014</v>
      </c>
      <c r="CS58" s="58">
        <v>9</v>
      </c>
      <c r="CT58" s="59">
        <f>10*0.8</f>
        <v>8</v>
      </c>
      <c r="CU58" s="31"/>
      <c r="CV58" s="30"/>
      <c r="CW58" s="58">
        <v>9</v>
      </c>
      <c r="CX58" s="59">
        <f>8*0.8</f>
        <v>6.4</v>
      </c>
      <c r="CY58" s="31"/>
      <c r="CZ58" s="30"/>
      <c r="DA58" s="58">
        <v>9</v>
      </c>
      <c r="DB58" s="59">
        <f>5*0.8</f>
        <v>4</v>
      </c>
      <c r="DC58" s="31">
        <v>7</v>
      </c>
      <c r="DD58" s="32">
        <f>12*0.8</f>
        <v>9.6000000000000014</v>
      </c>
      <c r="DE58" s="33">
        <f t="shared" si="5"/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 t="shared" si="6"/>
        <v>0</v>
      </c>
      <c r="DQ58" s="31"/>
      <c r="DR58" s="30"/>
      <c r="DS58" s="31"/>
      <c r="DT58" s="30"/>
      <c r="DU58" s="31"/>
      <c r="DV58" s="30"/>
      <c r="DW58" s="31"/>
      <c r="DX58" s="32"/>
      <c r="DY58" s="33">
        <f t="shared" si="8"/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</row>
    <row r="59" spans="1:145" s="1" customFormat="1" ht="15" hidden="1" customHeight="1" x14ac:dyDescent="0.3">
      <c r="A59" s="5"/>
      <c r="B59" s="15">
        <v>3990</v>
      </c>
      <c r="C59" s="8" t="s">
        <v>69</v>
      </c>
      <c r="D59" s="16">
        <v>2004</v>
      </c>
      <c r="E59" s="17">
        <f t="shared" si="7"/>
        <v>79.5</v>
      </c>
      <c r="F59" s="55" t="s">
        <v>421</v>
      </c>
      <c r="G59" s="55" t="s">
        <v>408</v>
      </c>
      <c r="H59" s="55" t="s">
        <v>422</v>
      </c>
      <c r="I59" s="55" t="s">
        <v>450</v>
      </c>
      <c r="J59" s="28">
        <f t="shared" si="20"/>
        <v>0</v>
      </c>
      <c r="K59" s="29"/>
      <c r="L59" s="30"/>
      <c r="M59" s="31"/>
      <c r="N59" s="30"/>
      <c r="O59" s="31"/>
      <c r="P59" s="32"/>
      <c r="Q59" s="28">
        <f t="shared" si="0"/>
        <v>0</v>
      </c>
      <c r="R59" s="29"/>
      <c r="S59" s="32"/>
      <c r="T59" s="28">
        <f>X59</f>
        <v>17.5</v>
      </c>
      <c r="U59" s="60">
        <v>8</v>
      </c>
      <c r="V59" s="59">
        <f>20*0.7</f>
        <v>14</v>
      </c>
      <c r="W59" s="31">
        <v>7</v>
      </c>
      <c r="X59" s="32">
        <f>25*0.7</f>
        <v>17.5</v>
      </c>
      <c r="Y59" s="33">
        <f>AA59+AC59+AE59+AG59+AI59+AK59+AM59+AO59</f>
        <v>18</v>
      </c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85">
        <v>4</v>
      </c>
      <c r="AM59" s="35">
        <f>20*0.9</f>
        <v>18</v>
      </c>
      <c r="AN59" s="34"/>
      <c r="AO59" s="62"/>
      <c r="AP59" s="33">
        <f t="shared" si="2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>
        <f t="shared" ref="BC59:BC122" si="22">BE59+BG59+BI59+BK59+BM59</f>
        <v>0</v>
      </c>
      <c r="BD59" s="31"/>
      <c r="BE59" s="30"/>
      <c r="BF59" s="31"/>
      <c r="BG59" s="30"/>
      <c r="BH59" s="31"/>
      <c r="BI59" s="30"/>
      <c r="BJ59" s="31"/>
      <c r="BK59" s="30"/>
      <c r="BL59" s="31"/>
      <c r="BM59" s="32"/>
      <c r="BN59" s="33">
        <f t="shared" si="21"/>
        <v>0</v>
      </c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2"/>
      <c r="CA59" s="33">
        <f>CC59+CE59+CG59+CI59+CK59+CM59+CO59</f>
        <v>0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58">
        <v>7</v>
      </c>
      <c r="CQ59" s="79" t="s">
        <v>292</v>
      </c>
      <c r="CR59" s="33">
        <f>CT59+CV59+CX59+DD59</f>
        <v>44</v>
      </c>
      <c r="CS59" s="31"/>
      <c r="CT59" s="30"/>
      <c r="CU59" s="31"/>
      <c r="CV59" s="30"/>
      <c r="CW59" s="31"/>
      <c r="CX59" s="30"/>
      <c r="CY59" s="58">
        <v>8</v>
      </c>
      <c r="CZ59" s="59">
        <f>15*0.8</f>
        <v>12</v>
      </c>
      <c r="DA59" s="58">
        <v>2</v>
      </c>
      <c r="DB59" s="59">
        <f>40*0.8</f>
        <v>32</v>
      </c>
      <c r="DC59" s="31">
        <v>1</v>
      </c>
      <c r="DD59" s="32">
        <f>55*0.8</f>
        <v>44</v>
      </c>
      <c r="DE59" s="33">
        <f t="shared" si="5"/>
        <v>0</v>
      </c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>
        <f t="shared" si="6"/>
        <v>0</v>
      </c>
      <c r="DQ59" s="31"/>
      <c r="DR59" s="30"/>
      <c r="DS59" s="31"/>
      <c r="DT59" s="30"/>
      <c r="DU59" s="31"/>
      <c r="DV59" s="30"/>
      <c r="DW59" s="31"/>
      <c r="DX59" s="32"/>
      <c r="DY59" s="33">
        <f t="shared" si="8"/>
        <v>0</v>
      </c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</row>
    <row r="60" spans="1:145" s="1" customFormat="1" ht="15" hidden="1" customHeight="1" x14ac:dyDescent="0.3">
      <c r="A60" s="5"/>
      <c r="B60" s="15">
        <v>6075</v>
      </c>
      <c r="C60" s="8" t="s">
        <v>243</v>
      </c>
      <c r="D60" s="16">
        <v>2006</v>
      </c>
      <c r="E60" s="17">
        <f t="shared" si="7"/>
        <v>78.400000000000006</v>
      </c>
      <c r="F60" s="55" t="s">
        <v>418</v>
      </c>
      <c r="G60" s="55"/>
      <c r="H60" s="55" t="s">
        <v>419</v>
      </c>
      <c r="I60" s="55"/>
      <c r="J60" s="28">
        <f t="shared" si="20"/>
        <v>0</v>
      </c>
      <c r="K60" s="29"/>
      <c r="L60" s="30"/>
      <c r="M60" s="31"/>
      <c r="N60" s="30"/>
      <c r="O60" s="31"/>
      <c r="P60" s="32"/>
      <c r="Q60" s="28">
        <f t="shared" si="0"/>
        <v>0</v>
      </c>
      <c r="R60" s="29"/>
      <c r="S60" s="32"/>
      <c r="T60" s="28">
        <f t="shared" ref="T60:T71" si="23">V60+X60</f>
        <v>0</v>
      </c>
      <c r="U60" s="29"/>
      <c r="V60" s="30"/>
      <c r="W60" s="31"/>
      <c r="X60" s="32"/>
      <c r="Y60" s="33">
        <f>AA60+AC60+AE60+AG60+AI60+AK60+AO60</f>
        <v>0</v>
      </c>
      <c r="Z60" s="34"/>
      <c r="AA60" s="35"/>
      <c r="AB60" s="34"/>
      <c r="AC60" s="35"/>
      <c r="AD60" s="34"/>
      <c r="AE60" s="35"/>
      <c r="AF60" s="34"/>
      <c r="AG60" s="35"/>
      <c r="AH60" s="34"/>
      <c r="AI60" s="35"/>
      <c r="AJ60" s="34"/>
      <c r="AK60" s="35"/>
      <c r="AL60" s="68">
        <v>8</v>
      </c>
      <c r="AM60" s="68" t="s">
        <v>292</v>
      </c>
      <c r="AN60" s="34"/>
      <c r="AO60" s="62"/>
      <c r="AP60" s="33">
        <f t="shared" si="2"/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>
        <f t="shared" si="22"/>
        <v>14.4</v>
      </c>
      <c r="BD60" s="31"/>
      <c r="BE60" s="30"/>
      <c r="BF60" s="31"/>
      <c r="BG60" s="30"/>
      <c r="BH60" s="31"/>
      <c r="BI60" s="30"/>
      <c r="BJ60" s="31"/>
      <c r="BK60" s="30"/>
      <c r="BL60" s="31">
        <v>7</v>
      </c>
      <c r="BM60" s="32">
        <f>18*0.8</f>
        <v>14.4</v>
      </c>
      <c r="BN60" s="33">
        <f t="shared" si="21"/>
        <v>0</v>
      </c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2"/>
      <c r="CA60" s="33">
        <f>CC60+CE60+CG60+CI60+CK60+CM60+CO60+CQ60</f>
        <v>20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31"/>
      <c r="CM60" s="30"/>
      <c r="CN60" s="31"/>
      <c r="CO60" s="30"/>
      <c r="CP60" s="31">
        <v>4</v>
      </c>
      <c r="CQ60" s="32">
        <f>20</f>
        <v>20</v>
      </c>
      <c r="CR60" s="33">
        <f>CT60+CV60+CZ60+DB60</f>
        <v>44</v>
      </c>
      <c r="CS60" s="31"/>
      <c r="CT60" s="30"/>
      <c r="CU60" s="31"/>
      <c r="CV60" s="30"/>
      <c r="CW60" s="58">
        <v>7</v>
      </c>
      <c r="CX60" s="59">
        <f>18*0.8</f>
        <v>14.4</v>
      </c>
      <c r="CY60" s="31"/>
      <c r="CZ60" s="30"/>
      <c r="DA60" s="31">
        <v>1</v>
      </c>
      <c r="DB60" s="30">
        <f>55*0.8</f>
        <v>44</v>
      </c>
      <c r="DC60" s="58">
        <v>2</v>
      </c>
      <c r="DD60" s="61">
        <f>40*0.8</f>
        <v>32</v>
      </c>
      <c r="DE60" s="33">
        <f t="shared" si="5"/>
        <v>0</v>
      </c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>
        <f t="shared" si="6"/>
        <v>0</v>
      </c>
      <c r="DQ60" s="31"/>
      <c r="DR60" s="30"/>
      <c r="DS60" s="31"/>
      <c r="DT60" s="30"/>
      <c r="DU60" s="31"/>
      <c r="DV60" s="30"/>
      <c r="DW60" s="31"/>
      <c r="DX60" s="32"/>
      <c r="DY60" s="33">
        <f t="shared" si="8"/>
        <v>0</v>
      </c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</row>
    <row r="61" spans="1:145" s="1" customFormat="1" ht="15" hidden="1" customHeight="1" x14ac:dyDescent="0.3">
      <c r="A61" s="5"/>
      <c r="B61" s="15">
        <v>4495</v>
      </c>
      <c r="C61" s="8" t="s">
        <v>72</v>
      </c>
      <c r="D61" s="16">
        <v>2005</v>
      </c>
      <c r="E61" s="17">
        <f t="shared" si="7"/>
        <v>78.400000000000006</v>
      </c>
      <c r="F61" s="55" t="s">
        <v>418</v>
      </c>
      <c r="G61" s="55"/>
      <c r="H61" s="55" t="s">
        <v>471</v>
      </c>
      <c r="I61" s="55" t="s">
        <v>500</v>
      </c>
      <c r="J61" s="28">
        <f t="shared" si="20"/>
        <v>0</v>
      </c>
      <c r="K61" s="29"/>
      <c r="L61" s="30"/>
      <c r="M61" s="31"/>
      <c r="N61" s="30"/>
      <c r="O61" s="31"/>
      <c r="P61" s="32"/>
      <c r="Q61" s="28">
        <f t="shared" si="0"/>
        <v>0</v>
      </c>
      <c r="R61" s="29"/>
      <c r="S61" s="32"/>
      <c r="T61" s="28">
        <f t="shared" si="23"/>
        <v>0</v>
      </c>
      <c r="U61" s="29"/>
      <c r="V61" s="30"/>
      <c r="W61" s="31"/>
      <c r="X61" s="32"/>
      <c r="Y61" s="33">
        <f>AA61+AC61+AE61+AG61+AI61+AK61+AO61</f>
        <v>0</v>
      </c>
      <c r="Z61" s="34"/>
      <c r="AA61" s="35"/>
      <c r="AB61" s="34"/>
      <c r="AC61" s="35"/>
      <c r="AD61" s="34"/>
      <c r="AE61" s="35"/>
      <c r="AF61" s="34"/>
      <c r="AG61" s="35"/>
      <c r="AH61" s="34"/>
      <c r="AI61" s="35"/>
      <c r="AJ61" s="34"/>
      <c r="AK61" s="35"/>
      <c r="AL61" s="68">
        <v>8</v>
      </c>
      <c r="AM61" s="68" t="s">
        <v>292</v>
      </c>
      <c r="AN61" s="34"/>
      <c r="AO61" s="62"/>
      <c r="AP61" s="33">
        <f t="shared" si="2"/>
        <v>0</v>
      </c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>
        <f t="shared" si="22"/>
        <v>14.4</v>
      </c>
      <c r="BD61" s="31"/>
      <c r="BE61" s="30"/>
      <c r="BF61" s="31"/>
      <c r="BG61" s="30"/>
      <c r="BH61" s="31"/>
      <c r="BI61" s="30"/>
      <c r="BJ61" s="31"/>
      <c r="BK61" s="30"/>
      <c r="BL61" s="31">
        <v>7</v>
      </c>
      <c r="BM61" s="32">
        <f>18*0.8</f>
        <v>14.4</v>
      </c>
      <c r="BN61" s="33">
        <f t="shared" si="21"/>
        <v>0</v>
      </c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2"/>
      <c r="CA61" s="33">
        <f>CC61+CE61+CG61+CI61+CK61+CM61+CO61+CQ61</f>
        <v>20</v>
      </c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>
        <v>4</v>
      </c>
      <c r="CQ61" s="32">
        <f>20</f>
        <v>20</v>
      </c>
      <c r="CR61" s="33">
        <f>CT61+CV61+CZ61+DB61</f>
        <v>44</v>
      </c>
      <c r="CS61" s="31"/>
      <c r="CT61" s="30"/>
      <c r="CU61" s="31"/>
      <c r="CV61" s="30"/>
      <c r="CW61" s="58">
        <v>7</v>
      </c>
      <c r="CX61" s="59">
        <f>18*0.8</f>
        <v>14.4</v>
      </c>
      <c r="CY61" s="31"/>
      <c r="CZ61" s="30"/>
      <c r="DA61" s="31">
        <v>1</v>
      </c>
      <c r="DB61" s="30">
        <f>55*0.8</f>
        <v>44</v>
      </c>
      <c r="DC61" s="58">
        <v>2</v>
      </c>
      <c r="DD61" s="61">
        <f>40*0.8</f>
        <v>32</v>
      </c>
      <c r="DE61" s="33">
        <f t="shared" si="5"/>
        <v>0</v>
      </c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>
        <f t="shared" si="6"/>
        <v>0</v>
      </c>
      <c r="DQ61" s="31"/>
      <c r="DR61" s="30"/>
      <c r="DS61" s="31"/>
      <c r="DT61" s="30"/>
      <c r="DU61" s="31"/>
      <c r="DV61" s="30"/>
      <c r="DW61" s="31"/>
      <c r="DX61" s="32"/>
      <c r="DY61" s="33">
        <f t="shared" si="8"/>
        <v>0</v>
      </c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</row>
    <row r="62" spans="1:145" s="1" customFormat="1" ht="15" hidden="1" customHeight="1" x14ac:dyDescent="0.3">
      <c r="A62" s="5"/>
      <c r="B62" s="15">
        <v>4493</v>
      </c>
      <c r="C62" s="8" t="s">
        <v>105</v>
      </c>
      <c r="D62" s="16">
        <v>2003</v>
      </c>
      <c r="E62" s="17">
        <f t="shared" si="7"/>
        <v>74.199999999999989</v>
      </c>
      <c r="F62" s="55" t="s">
        <v>453</v>
      </c>
      <c r="G62" s="55"/>
      <c r="H62" s="55" t="s">
        <v>489</v>
      </c>
      <c r="I62" s="55"/>
      <c r="J62" s="28">
        <f t="shared" si="20"/>
        <v>0</v>
      </c>
      <c r="K62" s="29"/>
      <c r="L62" s="30"/>
      <c r="M62" s="31"/>
      <c r="N62" s="30"/>
      <c r="O62" s="31"/>
      <c r="P62" s="32"/>
      <c r="Q62" s="28">
        <f t="shared" si="0"/>
        <v>0</v>
      </c>
      <c r="R62" s="29"/>
      <c r="S62" s="32"/>
      <c r="T62" s="28">
        <f t="shared" si="23"/>
        <v>0</v>
      </c>
      <c r="U62" s="29"/>
      <c r="V62" s="30"/>
      <c r="W62" s="31"/>
      <c r="X62" s="32"/>
      <c r="Y62" s="33">
        <f t="shared" ref="Y62:Y68" si="24">AA62+AC62+AE62+AG62+AI62+AK62+AM62+AO62</f>
        <v>16.2</v>
      </c>
      <c r="Z62" s="34"/>
      <c r="AA62" s="35"/>
      <c r="AB62" s="34"/>
      <c r="AC62" s="35"/>
      <c r="AD62" s="34"/>
      <c r="AE62" s="35"/>
      <c r="AF62" s="34"/>
      <c r="AG62" s="35"/>
      <c r="AH62" s="34"/>
      <c r="AI62" s="35"/>
      <c r="AJ62" s="34"/>
      <c r="AK62" s="35"/>
      <c r="AL62" s="34">
        <v>5</v>
      </c>
      <c r="AM62" s="35">
        <f>18*0.9</f>
        <v>16.2</v>
      </c>
      <c r="AN62" s="34"/>
      <c r="AO62" s="62"/>
      <c r="AP62" s="33">
        <f t="shared" si="2"/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 t="shared" si="22"/>
        <v>30.400000000000002</v>
      </c>
      <c r="BD62" s="31"/>
      <c r="BE62" s="30"/>
      <c r="BF62" s="31"/>
      <c r="BG62" s="30"/>
      <c r="BH62" s="31"/>
      <c r="BI62" s="30"/>
      <c r="BJ62" s="77">
        <v>9</v>
      </c>
      <c r="BK62" s="78">
        <f>8*0.8*1.5</f>
        <v>9.6000000000000014</v>
      </c>
      <c r="BL62" s="31">
        <v>5</v>
      </c>
      <c r="BM62" s="32">
        <f>26*0.8</f>
        <v>20.8</v>
      </c>
      <c r="BN62" s="33">
        <f t="shared" si="21"/>
        <v>0</v>
      </c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2"/>
      <c r="CA62" s="33">
        <f>CC62+CE62+CG62+CI62+CK62+CM62+CO62</f>
        <v>18</v>
      </c>
      <c r="CB62" s="31"/>
      <c r="CC62" s="30"/>
      <c r="CD62" s="31"/>
      <c r="CE62" s="30"/>
      <c r="CF62" s="31"/>
      <c r="CG62" s="30"/>
      <c r="CH62" s="31"/>
      <c r="CI62" s="30"/>
      <c r="CJ62" s="31">
        <v>7</v>
      </c>
      <c r="CK62" s="30">
        <f>18</f>
        <v>18</v>
      </c>
      <c r="CL62" s="31"/>
      <c r="CM62" s="30"/>
      <c r="CN62" s="31"/>
      <c r="CO62" s="30"/>
      <c r="CP62" s="58">
        <v>8</v>
      </c>
      <c r="CQ62" s="79" t="s">
        <v>292</v>
      </c>
      <c r="CR62" s="33">
        <f>CT62+CV62+CZ62+DD62</f>
        <v>9.6000000000000014</v>
      </c>
      <c r="CS62" s="31"/>
      <c r="CT62" s="30"/>
      <c r="CU62" s="31"/>
      <c r="CV62" s="30"/>
      <c r="CW62" s="58">
        <v>9</v>
      </c>
      <c r="CX62" s="59">
        <f>8*0.8</f>
        <v>6.4</v>
      </c>
      <c r="CY62" s="31"/>
      <c r="CZ62" s="30"/>
      <c r="DA62" s="58">
        <v>9</v>
      </c>
      <c r="DB62" s="59">
        <f>5*0.8</f>
        <v>4</v>
      </c>
      <c r="DC62" s="31">
        <v>7</v>
      </c>
      <c r="DD62" s="32">
        <f>12*0.8</f>
        <v>9.6000000000000014</v>
      </c>
      <c r="DE62" s="33">
        <f t="shared" si="5"/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>
        <f t="shared" si="6"/>
        <v>0</v>
      </c>
      <c r="DQ62" s="31"/>
      <c r="DR62" s="30"/>
      <c r="DS62" s="31"/>
      <c r="DT62" s="30"/>
      <c r="DU62" s="31"/>
      <c r="DV62" s="30"/>
      <c r="DW62" s="31"/>
      <c r="DX62" s="32"/>
      <c r="DY62" s="33">
        <f t="shared" si="8"/>
        <v>0</v>
      </c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</row>
    <row r="63" spans="1:145" s="1" customFormat="1" ht="15" hidden="1" customHeight="1" x14ac:dyDescent="0.3">
      <c r="A63" s="5"/>
      <c r="B63" s="15">
        <v>5282</v>
      </c>
      <c r="C63" s="8" t="s">
        <v>64</v>
      </c>
      <c r="D63" s="16">
        <v>2006</v>
      </c>
      <c r="E63" s="17">
        <f t="shared" si="7"/>
        <v>71.2</v>
      </c>
      <c r="F63" s="55" t="s">
        <v>421</v>
      </c>
      <c r="G63" s="55"/>
      <c r="H63" s="55" t="s">
        <v>422</v>
      </c>
      <c r="I63" s="55"/>
      <c r="J63" s="28">
        <f t="shared" si="20"/>
        <v>0</v>
      </c>
      <c r="K63" s="29"/>
      <c r="L63" s="30"/>
      <c r="M63" s="31"/>
      <c r="N63" s="30"/>
      <c r="O63" s="31"/>
      <c r="P63" s="32"/>
      <c r="Q63" s="28">
        <f t="shared" si="0"/>
        <v>0</v>
      </c>
      <c r="R63" s="29"/>
      <c r="S63" s="32"/>
      <c r="T63" s="28">
        <f t="shared" si="23"/>
        <v>0</v>
      </c>
      <c r="U63" s="29"/>
      <c r="V63" s="30"/>
      <c r="W63" s="31"/>
      <c r="X63" s="32"/>
      <c r="Y63" s="33">
        <f t="shared" si="24"/>
        <v>7.2</v>
      </c>
      <c r="Z63" s="34"/>
      <c r="AA63" s="35"/>
      <c r="AB63" s="34"/>
      <c r="AC63" s="35"/>
      <c r="AD63" s="34"/>
      <c r="AE63" s="35"/>
      <c r="AF63" s="34">
        <v>9</v>
      </c>
      <c r="AG63" s="35">
        <f>8*0.9</f>
        <v>7.2</v>
      </c>
      <c r="AH63" s="34"/>
      <c r="AI63" s="35"/>
      <c r="AJ63" s="34"/>
      <c r="AK63" s="35"/>
      <c r="AL63" s="34"/>
      <c r="AM63" s="35"/>
      <c r="AN63" s="34"/>
      <c r="AO63" s="62"/>
      <c r="AP63" s="33">
        <f t="shared" si="2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>
        <f t="shared" si="22"/>
        <v>0</v>
      </c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>
        <f t="shared" si="21"/>
        <v>0</v>
      </c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2"/>
      <c r="CA63" s="33">
        <f>CC63+CE63+CG63+CI63+CK63+CM63+CO63+CQ63</f>
        <v>0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31"/>
      <c r="CQ63" s="32"/>
      <c r="CR63" s="33">
        <f>CT63+CV63+CX63</f>
        <v>64</v>
      </c>
      <c r="CS63" s="31"/>
      <c r="CT63" s="30"/>
      <c r="CU63" s="31"/>
      <c r="CV63" s="30"/>
      <c r="CW63" s="31">
        <v>1</v>
      </c>
      <c r="CX63" s="30">
        <f>80*0.8</f>
        <v>64</v>
      </c>
      <c r="CY63" s="58">
        <v>9</v>
      </c>
      <c r="CZ63" s="59">
        <f>8*0.8</f>
        <v>6.4</v>
      </c>
      <c r="DA63" s="58">
        <v>3</v>
      </c>
      <c r="DB63" s="59">
        <f>30*0.8</f>
        <v>24</v>
      </c>
      <c r="DC63" s="58">
        <v>3</v>
      </c>
      <c r="DD63" s="61">
        <f>30*0.8</f>
        <v>24</v>
      </c>
      <c r="DE63" s="33">
        <f t="shared" si="5"/>
        <v>0</v>
      </c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>
        <f t="shared" si="6"/>
        <v>0</v>
      </c>
      <c r="DQ63" s="31"/>
      <c r="DR63" s="30"/>
      <c r="DS63" s="31"/>
      <c r="DT63" s="30"/>
      <c r="DU63" s="31"/>
      <c r="DV63" s="30"/>
      <c r="DW63" s="31"/>
      <c r="DX63" s="32"/>
      <c r="DY63" s="33">
        <f t="shared" si="8"/>
        <v>0</v>
      </c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</row>
    <row r="64" spans="1:145" s="1" customFormat="1" ht="15" hidden="1" customHeight="1" x14ac:dyDescent="0.3">
      <c r="A64" s="5"/>
      <c r="B64" s="15">
        <v>6699</v>
      </c>
      <c r="C64" s="8" t="s">
        <v>257</v>
      </c>
      <c r="D64" s="16">
        <v>2008</v>
      </c>
      <c r="E64" s="17">
        <f t="shared" si="7"/>
        <v>68.5</v>
      </c>
      <c r="F64" s="55" t="s">
        <v>435</v>
      </c>
      <c r="G64" s="55"/>
      <c r="H64" s="55" t="s">
        <v>502</v>
      </c>
      <c r="I64" s="55" t="s">
        <v>446</v>
      </c>
      <c r="J64" s="28">
        <f t="shared" si="20"/>
        <v>0</v>
      </c>
      <c r="K64" s="29"/>
      <c r="L64" s="30"/>
      <c r="M64" s="31"/>
      <c r="N64" s="30"/>
      <c r="O64" s="31"/>
      <c r="P64" s="32"/>
      <c r="Q64" s="28">
        <f t="shared" si="0"/>
        <v>0</v>
      </c>
      <c r="R64" s="29"/>
      <c r="S64" s="32"/>
      <c r="T64" s="28">
        <f t="shared" si="23"/>
        <v>0</v>
      </c>
      <c r="U64" s="29"/>
      <c r="V64" s="30"/>
      <c r="W64" s="31"/>
      <c r="X64" s="32"/>
      <c r="Y64" s="33">
        <f t="shared" si="24"/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/>
      <c r="AM64" s="35"/>
      <c r="AN64" s="34"/>
      <c r="AO64" s="62"/>
      <c r="AP64" s="33">
        <f t="shared" si="2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 t="shared" si="22"/>
        <v>0</v>
      </c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>
        <f>BP64+BT64+BV64+BX64</f>
        <v>52.5</v>
      </c>
      <c r="BO64" s="31"/>
      <c r="BP64" s="30"/>
      <c r="BQ64" s="58">
        <v>9</v>
      </c>
      <c r="BR64" s="59">
        <f>10*0.7</f>
        <v>7</v>
      </c>
      <c r="BS64" s="31"/>
      <c r="BT64" s="30"/>
      <c r="BU64" s="77">
        <v>4</v>
      </c>
      <c r="BV64" s="78">
        <f>30*0.7*1.5</f>
        <v>31.5</v>
      </c>
      <c r="BW64" s="31">
        <v>4</v>
      </c>
      <c r="BX64" s="30">
        <f>30*0.7</f>
        <v>21</v>
      </c>
      <c r="BY64" s="58">
        <v>4</v>
      </c>
      <c r="BZ64" s="61">
        <f>20*0.7</f>
        <v>14</v>
      </c>
      <c r="CA64" s="33">
        <f>CC64+CE64+CG64+CI64+CK64+CM64+CO64+CQ64</f>
        <v>0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/>
      <c r="CO64" s="30"/>
      <c r="CP64" s="31"/>
      <c r="CQ64" s="32"/>
      <c r="CR64" s="33">
        <f>CT64+CV64+CX64+CZ64+DB64</f>
        <v>16</v>
      </c>
      <c r="CS64" s="31"/>
      <c r="CT64" s="30"/>
      <c r="CU64" s="31"/>
      <c r="CV64" s="30"/>
      <c r="CW64" s="31"/>
      <c r="CX64" s="30"/>
      <c r="CY64" s="31"/>
      <c r="CZ64" s="30"/>
      <c r="DA64" s="31">
        <v>4</v>
      </c>
      <c r="DB64" s="30">
        <f>20*0.8</f>
        <v>16</v>
      </c>
      <c r="DC64" s="58">
        <v>6</v>
      </c>
      <c r="DD64" s="61">
        <f>15*0.8</f>
        <v>12</v>
      </c>
      <c r="DE64" s="33">
        <f t="shared" si="5"/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 t="shared" si="6"/>
        <v>0</v>
      </c>
      <c r="DQ64" s="31"/>
      <c r="DR64" s="30"/>
      <c r="DS64" s="31"/>
      <c r="DT64" s="30"/>
      <c r="DU64" s="31"/>
      <c r="DV64" s="30"/>
      <c r="DW64" s="31"/>
      <c r="DX64" s="32"/>
      <c r="DY64" s="33">
        <f t="shared" si="8"/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</row>
    <row r="65" spans="1:145" s="1" customFormat="1" ht="15" hidden="1" customHeight="1" x14ac:dyDescent="0.3">
      <c r="A65" s="5"/>
      <c r="B65" s="15">
        <v>6062</v>
      </c>
      <c r="C65" s="8" t="s">
        <v>161</v>
      </c>
      <c r="D65" s="16">
        <v>2008</v>
      </c>
      <c r="E65" s="17">
        <f t="shared" si="7"/>
        <v>68.5</v>
      </c>
      <c r="F65" s="55" t="s">
        <v>435</v>
      </c>
      <c r="G65" s="55"/>
      <c r="H65" s="55" t="s">
        <v>520</v>
      </c>
      <c r="I65" s="55"/>
      <c r="J65" s="28">
        <f t="shared" si="20"/>
        <v>0</v>
      </c>
      <c r="K65" s="29"/>
      <c r="L65" s="30"/>
      <c r="M65" s="31"/>
      <c r="N65" s="30"/>
      <c r="O65" s="31"/>
      <c r="P65" s="32"/>
      <c r="Q65" s="28">
        <f t="shared" si="0"/>
        <v>0</v>
      </c>
      <c r="R65" s="29"/>
      <c r="S65" s="32"/>
      <c r="T65" s="28">
        <f t="shared" si="23"/>
        <v>0</v>
      </c>
      <c r="U65" s="29"/>
      <c r="V65" s="30"/>
      <c r="W65" s="31"/>
      <c r="X65" s="32"/>
      <c r="Y65" s="33">
        <f t="shared" si="24"/>
        <v>0</v>
      </c>
      <c r="Z65" s="34"/>
      <c r="AA65" s="35"/>
      <c r="AB65" s="34"/>
      <c r="AC65" s="35"/>
      <c r="AD65" s="34"/>
      <c r="AE65" s="35"/>
      <c r="AF65" s="34"/>
      <c r="AG65" s="35"/>
      <c r="AH65" s="34"/>
      <c r="AI65" s="35"/>
      <c r="AJ65" s="34"/>
      <c r="AK65" s="35"/>
      <c r="AL65" s="34"/>
      <c r="AM65" s="35"/>
      <c r="AN65" s="34"/>
      <c r="AO65" s="62"/>
      <c r="AP65" s="33">
        <f t="shared" si="2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 t="shared" si="22"/>
        <v>0</v>
      </c>
      <c r="BD65" s="31"/>
      <c r="BE65" s="30"/>
      <c r="BF65" s="31"/>
      <c r="BG65" s="30"/>
      <c r="BH65" s="31"/>
      <c r="BI65" s="30"/>
      <c r="BJ65" s="31"/>
      <c r="BK65" s="30"/>
      <c r="BL65" s="31"/>
      <c r="BM65" s="32"/>
      <c r="BN65" s="33">
        <f>BP65+BR65+BT65+BV65+BX65</f>
        <v>52.5</v>
      </c>
      <c r="BO65" s="31"/>
      <c r="BP65" s="30"/>
      <c r="BQ65" s="31"/>
      <c r="BR65" s="30"/>
      <c r="BS65" s="31"/>
      <c r="BT65" s="30"/>
      <c r="BU65" s="77">
        <v>4</v>
      </c>
      <c r="BV65" s="78">
        <f>30*0.7*1.5</f>
        <v>31.5</v>
      </c>
      <c r="BW65" s="31">
        <v>4</v>
      </c>
      <c r="BX65" s="30">
        <f>30*0.7</f>
        <v>21</v>
      </c>
      <c r="BY65" s="58">
        <v>4</v>
      </c>
      <c r="BZ65" s="61">
        <f>20*0.7</f>
        <v>14</v>
      </c>
      <c r="CA65" s="33">
        <f>CC65+CE65+CG65+CI65+CK65+CM65+CO65+CQ65</f>
        <v>0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31"/>
      <c r="CM65" s="30"/>
      <c r="CN65" s="31"/>
      <c r="CO65" s="30"/>
      <c r="CP65" s="31"/>
      <c r="CQ65" s="32"/>
      <c r="CR65" s="33">
        <f>CT65+CV65+CX65+CZ65+DB65</f>
        <v>16</v>
      </c>
      <c r="CS65" s="31"/>
      <c r="CT65" s="30"/>
      <c r="CU65" s="31"/>
      <c r="CV65" s="30"/>
      <c r="CW65" s="31"/>
      <c r="CX65" s="30"/>
      <c r="CY65" s="31"/>
      <c r="CZ65" s="30"/>
      <c r="DA65" s="31">
        <v>4</v>
      </c>
      <c r="DB65" s="30">
        <f>20*0.8</f>
        <v>16</v>
      </c>
      <c r="DC65" s="58">
        <v>6</v>
      </c>
      <c r="DD65" s="61">
        <f>15*0.8</f>
        <v>12</v>
      </c>
      <c r="DE65" s="33">
        <f t="shared" si="5"/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>
        <f t="shared" si="6"/>
        <v>0</v>
      </c>
      <c r="DQ65" s="31"/>
      <c r="DR65" s="30"/>
      <c r="DS65" s="31"/>
      <c r="DT65" s="30"/>
      <c r="DU65" s="31"/>
      <c r="DV65" s="30"/>
      <c r="DW65" s="31"/>
      <c r="DX65" s="32"/>
      <c r="DY65" s="33">
        <f t="shared" si="8"/>
        <v>0</v>
      </c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</row>
    <row r="66" spans="1:145" s="1" customFormat="1" ht="15" hidden="1" customHeight="1" x14ac:dyDescent="0.3">
      <c r="A66" s="5"/>
      <c r="B66" s="15">
        <v>5240</v>
      </c>
      <c r="C66" s="8" t="s">
        <v>100</v>
      </c>
      <c r="D66" s="16">
        <v>2005</v>
      </c>
      <c r="E66" s="17">
        <f t="shared" si="7"/>
        <v>65.400000000000006</v>
      </c>
      <c r="F66" s="55" t="s">
        <v>415</v>
      </c>
      <c r="G66" s="55"/>
      <c r="H66" s="55" t="s">
        <v>514</v>
      </c>
      <c r="I66" s="55" t="s">
        <v>431</v>
      </c>
      <c r="J66" s="28">
        <f t="shared" si="20"/>
        <v>0</v>
      </c>
      <c r="K66" s="29"/>
      <c r="L66" s="30"/>
      <c r="M66" s="31"/>
      <c r="N66" s="30"/>
      <c r="O66" s="31"/>
      <c r="P66" s="32"/>
      <c r="Q66" s="28">
        <f t="shared" si="0"/>
        <v>0</v>
      </c>
      <c r="R66" s="29"/>
      <c r="S66" s="32"/>
      <c r="T66" s="28">
        <f t="shared" si="23"/>
        <v>0</v>
      </c>
      <c r="U66" s="29"/>
      <c r="V66" s="30"/>
      <c r="W66" s="31"/>
      <c r="X66" s="32"/>
      <c r="Y66" s="33">
        <f t="shared" si="24"/>
        <v>0</v>
      </c>
      <c r="Z66" s="34"/>
      <c r="AA66" s="35"/>
      <c r="AB66" s="34"/>
      <c r="AC66" s="35"/>
      <c r="AD66" s="34"/>
      <c r="AE66" s="35"/>
      <c r="AF66" s="34"/>
      <c r="AG66" s="35"/>
      <c r="AH66" s="34"/>
      <c r="AI66" s="35"/>
      <c r="AJ66" s="34"/>
      <c r="AK66" s="35"/>
      <c r="AL66" s="85"/>
      <c r="AM66" s="35"/>
      <c r="AN66" s="34"/>
      <c r="AO66" s="62"/>
      <c r="AP66" s="33">
        <f t="shared" si="2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 t="shared" si="22"/>
        <v>12</v>
      </c>
      <c r="BD66" s="31"/>
      <c r="BE66" s="30"/>
      <c r="BF66" s="31"/>
      <c r="BG66" s="30"/>
      <c r="BH66" s="31"/>
      <c r="BI66" s="30"/>
      <c r="BJ66" s="31"/>
      <c r="BK66" s="30"/>
      <c r="BL66" s="31">
        <v>8</v>
      </c>
      <c r="BM66" s="32">
        <f>15*0.8</f>
        <v>12</v>
      </c>
      <c r="BN66" s="33">
        <f>BP66+BR66+BT66+BV66+BX66+BZ66</f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2"/>
      <c r="CA66" s="33">
        <f>CC66+CE66+CG66+CI66+CK66+CM66+CO66+CQ66</f>
        <v>15</v>
      </c>
      <c r="CB66" s="31"/>
      <c r="CC66" s="30"/>
      <c r="CD66" s="31"/>
      <c r="CE66" s="30"/>
      <c r="CF66" s="31"/>
      <c r="CG66" s="30"/>
      <c r="CH66" s="31"/>
      <c r="CI66" s="30"/>
      <c r="CJ66" s="31"/>
      <c r="CK66" s="30"/>
      <c r="CL66" s="31"/>
      <c r="CM66" s="30"/>
      <c r="CN66" s="31">
        <v>8</v>
      </c>
      <c r="CO66" s="30">
        <f>15</f>
        <v>15</v>
      </c>
      <c r="CP66" s="31"/>
      <c r="CQ66" s="32"/>
      <c r="CR66" s="33">
        <f>CT66+CV66+CX66+CZ66+DD66</f>
        <v>38.4</v>
      </c>
      <c r="CS66" s="31"/>
      <c r="CT66" s="30"/>
      <c r="CU66" s="77">
        <v>8</v>
      </c>
      <c r="CV66" s="78">
        <f>20*0.8*1.5</f>
        <v>24</v>
      </c>
      <c r="CW66" s="31"/>
      <c r="CX66" s="30"/>
      <c r="CY66" s="31"/>
      <c r="CZ66" s="30"/>
      <c r="DA66" s="58">
        <v>6</v>
      </c>
      <c r="DB66" s="59">
        <f>15*0.8</f>
        <v>12</v>
      </c>
      <c r="DC66" s="31">
        <v>5</v>
      </c>
      <c r="DD66" s="32">
        <f>18*0.8</f>
        <v>14.4</v>
      </c>
      <c r="DE66" s="33">
        <f t="shared" si="5"/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 t="shared" si="6"/>
        <v>0</v>
      </c>
      <c r="DQ66" s="31"/>
      <c r="DR66" s="30"/>
      <c r="DS66" s="31"/>
      <c r="DT66" s="30"/>
      <c r="DU66" s="31"/>
      <c r="DV66" s="30"/>
      <c r="DW66" s="31"/>
      <c r="DX66" s="32"/>
      <c r="DY66" s="33">
        <f t="shared" si="8"/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</row>
    <row r="67" spans="1:145" s="1" customFormat="1" ht="15" hidden="1" customHeight="1" x14ac:dyDescent="0.3">
      <c r="A67" s="5"/>
      <c r="B67" s="15">
        <v>7470</v>
      </c>
      <c r="C67" s="8" t="s">
        <v>263</v>
      </c>
      <c r="D67" s="16">
        <v>2000</v>
      </c>
      <c r="E67" s="17">
        <f t="shared" si="7"/>
        <v>64.5</v>
      </c>
      <c r="F67" s="55" t="s">
        <v>435</v>
      </c>
      <c r="G67" s="55"/>
      <c r="H67" s="55" t="s">
        <v>502</v>
      </c>
      <c r="I67" s="55" t="s">
        <v>503</v>
      </c>
      <c r="J67" s="28">
        <f t="shared" si="20"/>
        <v>0</v>
      </c>
      <c r="K67" s="36"/>
      <c r="L67" s="37"/>
      <c r="M67" s="38"/>
      <c r="N67" s="37"/>
      <c r="O67" s="38"/>
      <c r="P67" s="39"/>
      <c r="Q67" s="28">
        <f t="shared" si="0"/>
        <v>0</v>
      </c>
      <c r="R67" s="36"/>
      <c r="S67" s="39"/>
      <c r="T67" s="28">
        <f t="shared" si="23"/>
        <v>0</v>
      </c>
      <c r="U67" s="36"/>
      <c r="V67" s="37"/>
      <c r="W67" s="38"/>
      <c r="X67" s="39"/>
      <c r="Y67" s="33">
        <f t="shared" si="24"/>
        <v>31.5</v>
      </c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40"/>
      <c r="AK67" s="41"/>
      <c r="AL67" s="40"/>
      <c r="AM67" s="41"/>
      <c r="AN67" s="40">
        <v>5</v>
      </c>
      <c r="AO67" s="63">
        <f>35*0.9</f>
        <v>31.5</v>
      </c>
      <c r="AP67" s="33">
        <f t="shared" si="2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>
        <f t="shared" si="22"/>
        <v>0</v>
      </c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>
        <f>BP67+BR67+BT67+BV67+BX67+BZ67</f>
        <v>0</v>
      </c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32"/>
      <c r="CA67" s="33">
        <f>CC67+CE67+CG67+CI67+CK67+CM67+CO67+CQ67</f>
        <v>33</v>
      </c>
      <c r="CB67" s="38"/>
      <c r="CC67" s="37"/>
      <c r="CD67" s="38"/>
      <c r="CE67" s="37"/>
      <c r="CF67" s="38"/>
      <c r="CG67" s="37"/>
      <c r="CH67" s="38"/>
      <c r="CI67" s="37"/>
      <c r="CJ67" s="38"/>
      <c r="CK67" s="37"/>
      <c r="CL67" s="77">
        <v>6</v>
      </c>
      <c r="CM67" s="78">
        <f>22*1.5</f>
        <v>33</v>
      </c>
      <c r="CN67" s="31"/>
      <c r="CO67" s="30"/>
      <c r="CP67" s="31"/>
      <c r="CQ67" s="32"/>
      <c r="CR67" s="33">
        <f>CT67+CV67+CX67+CZ67+DB67+DD67</f>
        <v>0</v>
      </c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33">
        <f t="shared" si="5"/>
        <v>0</v>
      </c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>
        <f t="shared" si="6"/>
        <v>0</v>
      </c>
      <c r="DQ67" s="38"/>
      <c r="DR67" s="37"/>
      <c r="DS67" s="38"/>
      <c r="DT67" s="37"/>
      <c r="DU67" s="38"/>
      <c r="DV67" s="37"/>
      <c r="DW67" s="31"/>
      <c r="DX67" s="32"/>
      <c r="DY67" s="33">
        <f t="shared" si="8"/>
        <v>0</v>
      </c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</row>
    <row r="68" spans="1:145" s="1" customFormat="1" ht="15" hidden="1" customHeight="1" x14ac:dyDescent="0.3">
      <c r="A68" s="5"/>
      <c r="B68" s="15">
        <v>4300</v>
      </c>
      <c r="C68" s="8" t="s">
        <v>118</v>
      </c>
      <c r="D68" s="16">
        <v>2002</v>
      </c>
      <c r="E68" s="17">
        <f t="shared" si="7"/>
        <v>62</v>
      </c>
      <c r="F68" s="55" t="s">
        <v>408</v>
      </c>
      <c r="G68" s="55"/>
      <c r="H68" s="55" t="s">
        <v>434</v>
      </c>
      <c r="I68" s="55"/>
      <c r="J68" s="28">
        <f t="shared" si="20"/>
        <v>0</v>
      </c>
      <c r="K68" s="29"/>
      <c r="L68" s="30"/>
      <c r="M68" s="31"/>
      <c r="N68" s="30"/>
      <c r="O68" s="31"/>
      <c r="P68" s="32"/>
      <c r="Q68" s="28">
        <f t="shared" si="0"/>
        <v>0</v>
      </c>
      <c r="R68" s="29"/>
      <c r="S68" s="32"/>
      <c r="T68" s="28">
        <f t="shared" si="23"/>
        <v>0</v>
      </c>
      <c r="U68" s="29"/>
      <c r="V68" s="30"/>
      <c r="W68" s="31"/>
      <c r="X68" s="32"/>
      <c r="Y68" s="33">
        <f t="shared" si="24"/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/>
      <c r="AM68" s="35"/>
      <c r="AN68" s="34"/>
      <c r="AO68" s="62"/>
      <c r="AP68" s="33">
        <f t="shared" si="2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>
        <f t="shared" si="22"/>
        <v>0</v>
      </c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>
        <f>BP68+BR68+BT68+BV68+BX68+BZ68</f>
        <v>0</v>
      </c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2"/>
      <c r="CA68" s="33">
        <f>CC68+CE68+CG68+CI68+CK68+CM68+CO68</f>
        <v>18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>
        <v>7</v>
      </c>
      <c r="CO68" s="30">
        <f>18</f>
        <v>18</v>
      </c>
      <c r="CP68" s="58">
        <v>5</v>
      </c>
      <c r="CQ68" s="61">
        <f>18</f>
        <v>18</v>
      </c>
      <c r="CR68" s="33">
        <f>CT68+CV68+CX68+CZ68+DD68</f>
        <v>44</v>
      </c>
      <c r="CS68" s="31"/>
      <c r="CT68" s="30"/>
      <c r="CU68" s="31"/>
      <c r="CV68" s="30"/>
      <c r="CW68" s="31"/>
      <c r="CX68" s="30"/>
      <c r="CY68" s="31"/>
      <c r="CZ68" s="30"/>
      <c r="DA68" s="58">
        <v>2</v>
      </c>
      <c r="DB68" s="59">
        <f>40*0.8</f>
        <v>32</v>
      </c>
      <c r="DC68" s="31">
        <v>1</v>
      </c>
      <c r="DD68" s="32">
        <f>55*0.8</f>
        <v>44</v>
      </c>
      <c r="DE68" s="33">
        <f t="shared" si="5"/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>
        <f t="shared" si="6"/>
        <v>0</v>
      </c>
      <c r="DQ68" s="31"/>
      <c r="DR68" s="30"/>
      <c r="DS68" s="31"/>
      <c r="DT68" s="30"/>
      <c r="DU68" s="31"/>
      <c r="DV68" s="30"/>
      <c r="DW68" s="31"/>
      <c r="DX68" s="32"/>
      <c r="DY68" s="33">
        <f t="shared" si="8"/>
        <v>0</v>
      </c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</row>
    <row r="69" spans="1:145" s="1" customFormat="1" ht="15" hidden="1" customHeight="1" x14ac:dyDescent="0.3">
      <c r="A69" s="5"/>
      <c r="B69" s="15">
        <v>199</v>
      </c>
      <c r="C69" s="8" t="s">
        <v>77</v>
      </c>
      <c r="D69" s="16">
        <v>1993</v>
      </c>
      <c r="E69" s="17">
        <f t="shared" si="7"/>
        <v>61.2</v>
      </c>
      <c r="F69" s="55" t="s">
        <v>484</v>
      </c>
      <c r="G69" s="55" t="s">
        <v>408</v>
      </c>
      <c r="H69" s="55" t="s">
        <v>485</v>
      </c>
      <c r="I69" s="55" t="s">
        <v>434</v>
      </c>
      <c r="J69" s="28">
        <f t="shared" si="20"/>
        <v>0</v>
      </c>
      <c r="K69" s="29"/>
      <c r="L69" s="30"/>
      <c r="M69" s="31"/>
      <c r="N69" s="30"/>
      <c r="O69" s="31"/>
      <c r="P69" s="32"/>
      <c r="Q69" s="28">
        <f t="shared" si="0"/>
        <v>0</v>
      </c>
      <c r="R69" s="29"/>
      <c r="S69" s="32"/>
      <c r="T69" s="28">
        <f t="shared" si="23"/>
        <v>0</v>
      </c>
      <c r="U69" s="29"/>
      <c r="V69" s="30"/>
      <c r="W69" s="31"/>
      <c r="X69" s="32"/>
      <c r="Y69" s="33">
        <f>AA69+AC69+AE69+AG69+AI69+AK69+AO69</f>
        <v>16.2</v>
      </c>
      <c r="Z69" s="34"/>
      <c r="AA69" s="35"/>
      <c r="AB69" s="34"/>
      <c r="AC69" s="35"/>
      <c r="AD69" s="34"/>
      <c r="AE69" s="35"/>
      <c r="AF69" s="85">
        <v>7</v>
      </c>
      <c r="AG69" s="35">
        <f>18*0.9</f>
        <v>16.2</v>
      </c>
      <c r="AH69" s="34"/>
      <c r="AI69" s="35"/>
      <c r="AJ69" s="34"/>
      <c r="AK69" s="35"/>
      <c r="AL69" s="68">
        <v>6</v>
      </c>
      <c r="AM69" s="69">
        <f>15*0.9</f>
        <v>13.5</v>
      </c>
      <c r="AN69" s="34"/>
      <c r="AO69" s="62"/>
      <c r="AP69" s="33">
        <f t="shared" si="2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>
        <f t="shared" si="22"/>
        <v>0</v>
      </c>
      <c r="BD69" s="31"/>
      <c r="BE69" s="30"/>
      <c r="BF69" s="31"/>
      <c r="BG69" s="30"/>
      <c r="BH69" s="31"/>
      <c r="BI69" s="30"/>
      <c r="BJ69" s="31"/>
      <c r="BK69" s="30"/>
      <c r="BL69" s="31"/>
      <c r="BM69" s="32"/>
      <c r="BN69" s="33">
        <f>BP69+BR69+BT69+BV69+BX69+BZ69</f>
        <v>0</v>
      </c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2"/>
      <c r="CA69" s="33">
        <f>CC69+CE69+CG69+CI69+CK69+CM69+CO69</f>
        <v>45</v>
      </c>
      <c r="CB69" s="31"/>
      <c r="CC69" s="30"/>
      <c r="CD69" s="31"/>
      <c r="CE69" s="30"/>
      <c r="CF69" s="31"/>
      <c r="CG69" s="30"/>
      <c r="CH69" s="31"/>
      <c r="CI69" s="30"/>
      <c r="CJ69" s="31">
        <v>3</v>
      </c>
      <c r="CK69" s="30">
        <f>45</f>
        <v>45</v>
      </c>
      <c r="CL69" s="31"/>
      <c r="CM69" s="30"/>
      <c r="CN69" s="31"/>
      <c r="CO69" s="30"/>
      <c r="CP69" s="58">
        <v>5</v>
      </c>
      <c r="CQ69" s="61">
        <f>18</f>
        <v>18</v>
      </c>
      <c r="CR69" s="33">
        <f t="shared" ref="CR69:CR74" si="25">CT69+CV69+CX69+CZ69+DB69+DD69</f>
        <v>0</v>
      </c>
      <c r="CS69" s="31"/>
      <c r="CT69" s="30"/>
      <c r="CU69" s="31"/>
      <c r="CV69" s="30"/>
      <c r="CW69" s="31"/>
      <c r="CX69" s="30"/>
      <c r="CY69" s="31"/>
      <c r="CZ69" s="30"/>
      <c r="DA69" s="30"/>
      <c r="DB69" s="30"/>
      <c r="DC69" s="31"/>
      <c r="DD69" s="32"/>
      <c r="DE69" s="33">
        <f t="shared" si="5"/>
        <v>0</v>
      </c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>
        <f t="shared" si="6"/>
        <v>0</v>
      </c>
      <c r="DQ69" s="31"/>
      <c r="DR69" s="30"/>
      <c r="DS69" s="31"/>
      <c r="DT69" s="30"/>
      <c r="DU69" s="31"/>
      <c r="DV69" s="30"/>
      <c r="DW69" s="31"/>
      <c r="DX69" s="32"/>
      <c r="DY69" s="33">
        <f t="shared" si="8"/>
        <v>0</v>
      </c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</row>
    <row r="70" spans="1:145" s="1" customFormat="1" ht="15" hidden="1" customHeight="1" x14ac:dyDescent="0.3">
      <c r="A70" s="5"/>
      <c r="B70" s="15">
        <v>86</v>
      </c>
      <c r="C70" s="8" t="s">
        <v>297</v>
      </c>
      <c r="D70" s="16">
        <v>1990</v>
      </c>
      <c r="E70" s="17">
        <f t="shared" si="7"/>
        <v>61.2</v>
      </c>
      <c r="F70" s="55" t="s">
        <v>404</v>
      </c>
      <c r="G70" s="55"/>
      <c r="H70" s="55" t="s">
        <v>482</v>
      </c>
      <c r="I70" s="55" t="s">
        <v>483</v>
      </c>
      <c r="J70" s="28">
        <f t="shared" si="20"/>
        <v>0</v>
      </c>
      <c r="K70" s="29"/>
      <c r="L70" s="30"/>
      <c r="M70" s="31"/>
      <c r="N70" s="30"/>
      <c r="O70" s="31"/>
      <c r="P70" s="32"/>
      <c r="Q70" s="28">
        <f t="shared" si="0"/>
        <v>0</v>
      </c>
      <c r="R70" s="29"/>
      <c r="S70" s="32"/>
      <c r="T70" s="28">
        <f t="shared" si="23"/>
        <v>0</v>
      </c>
      <c r="U70" s="29"/>
      <c r="V70" s="30"/>
      <c r="W70" s="31"/>
      <c r="X70" s="32"/>
      <c r="Y70" s="33">
        <f>AA70+AC70+AE70+AG70+AI70+AK70+AO70</f>
        <v>16.2</v>
      </c>
      <c r="Z70" s="34"/>
      <c r="AA70" s="35"/>
      <c r="AB70" s="34"/>
      <c r="AC70" s="35"/>
      <c r="AD70" s="34"/>
      <c r="AE70" s="35"/>
      <c r="AF70" s="34">
        <v>7</v>
      </c>
      <c r="AG70" s="35">
        <f>18*0.9</f>
        <v>16.2</v>
      </c>
      <c r="AH70" s="34"/>
      <c r="AI70" s="35"/>
      <c r="AJ70" s="34"/>
      <c r="AK70" s="35"/>
      <c r="AL70" s="68">
        <v>6</v>
      </c>
      <c r="AM70" s="69">
        <f>15*0.9</f>
        <v>13.5</v>
      </c>
      <c r="AN70" s="34"/>
      <c r="AO70" s="62"/>
      <c r="AP70" s="33">
        <f t="shared" si="2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>
        <f t="shared" si="22"/>
        <v>0</v>
      </c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>
        <f>BP70+BR70+BT70+BV70+BX70+BZ70</f>
        <v>0</v>
      </c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2"/>
      <c r="CA70" s="33">
        <f>CC70+CE70+CG70+CI70+CK70+CM70+CO70</f>
        <v>45</v>
      </c>
      <c r="CB70" s="31"/>
      <c r="CC70" s="30"/>
      <c r="CD70" s="31"/>
      <c r="CE70" s="30"/>
      <c r="CF70" s="31"/>
      <c r="CG70" s="30"/>
      <c r="CH70" s="31"/>
      <c r="CI70" s="30"/>
      <c r="CJ70" s="31">
        <v>3</v>
      </c>
      <c r="CK70" s="30">
        <f>45</f>
        <v>45</v>
      </c>
      <c r="CL70" s="31"/>
      <c r="CM70" s="30"/>
      <c r="CN70" s="31"/>
      <c r="CO70" s="30"/>
      <c r="CP70" s="58">
        <v>5</v>
      </c>
      <c r="CQ70" s="61">
        <f>18</f>
        <v>18</v>
      </c>
      <c r="CR70" s="33">
        <f t="shared" si="25"/>
        <v>0</v>
      </c>
      <c r="CS70" s="31"/>
      <c r="CT70" s="30"/>
      <c r="CU70" s="31"/>
      <c r="CV70" s="30"/>
      <c r="CW70" s="31"/>
      <c r="CX70" s="30"/>
      <c r="CY70" s="31"/>
      <c r="CZ70" s="30"/>
      <c r="DA70" s="30"/>
      <c r="DB70" s="30"/>
      <c r="DC70" s="31"/>
      <c r="DD70" s="32"/>
      <c r="DE70" s="33">
        <f t="shared" si="5"/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>
        <f t="shared" si="6"/>
        <v>0</v>
      </c>
      <c r="DQ70" s="31"/>
      <c r="DR70" s="30"/>
      <c r="DS70" s="31"/>
      <c r="DT70" s="30"/>
      <c r="DU70" s="31"/>
      <c r="DV70" s="30"/>
      <c r="DW70" s="31"/>
      <c r="DX70" s="32"/>
      <c r="DY70" s="33">
        <f t="shared" si="8"/>
        <v>0</v>
      </c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</row>
    <row r="71" spans="1:145" s="1" customFormat="1" ht="15" hidden="1" customHeight="1" x14ac:dyDescent="0.3">
      <c r="A71" s="5"/>
      <c r="B71" s="15">
        <v>5654</v>
      </c>
      <c r="C71" s="8" t="s">
        <v>71</v>
      </c>
      <c r="D71" s="18">
        <v>2008</v>
      </c>
      <c r="E71" s="17">
        <f t="shared" si="7"/>
        <v>56.5</v>
      </c>
      <c r="F71" s="55" t="s">
        <v>515</v>
      </c>
      <c r="G71" s="55"/>
      <c r="H71" s="55" t="s">
        <v>516</v>
      </c>
      <c r="I71" s="55"/>
      <c r="J71" s="28">
        <f t="shared" si="20"/>
        <v>0</v>
      </c>
      <c r="K71" s="29"/>
      <c r="L71" s="30"/>
      <c r="M71" s="31"/>
      <c r="N71" s="30"/>
      <c r="O71" s="31"/>
      <c r="P71" s="32"/>
      <c r="Q71" s="28">
        <f t="shared" si="0"/>
        <v>0</v>
      </c>
      <c r="R71" s="29"/>
      <c r="S71" s="32"/>
      <c r="T71" s="28">
        <f t="shared" si="23"/>
        <v>0</v>
      </c>
      <c r="U71" s="29"/>
      <c r="V71" s="30"/>
      <c r="W71" s="31"/>
      <c r="X71" s="32"/>
      <c r="Y71" s="33">
        <f t="shared" ref="Y71:Y76" si="26">AA71+AC71+AE71+AG71+AI71+AK71+AM71+AO71</f>
        <v>0</v>
      </c>
      <c r="Z71" s="34"/>
      <c r="AA71" s="35"/>
      <c r="AB71" s="34"/>
      <c r="AC71" s="35"/>
      <c r="AD71" s="34"/>
      <c r="AE71" s="35"/>
      <c r="AF71" s="34"/>
      <c r="AG71" s="35"/>
      <c r="AH71" s="34"/>
      <c r="AI71" s="35"/>
      <c r="AJ71" s="34"/>
      <c r="AK71" s="35"/>
      <c r="AL71" s="85"/>
      <c r="AM71" s="35"/>
      <c r="AN71" s="34"/>
      <c r="AO71" s="62"/>
      <c r="AP71" s="33">
        <f t="shared" si="2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 t="shared" si="22"/>
        <v>0</v>
      </c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>
        <f>BT71+BV71+BZ71</f>
        <v>38.5</v>
      </c>
      <c r="BO71" s="58">
        <v>8</v>
      </c>
      <c r="BP71" s="59">
        <f>20*0.7</f>
        <v>14</v>
      </c>
      <c r="BQ71" s="58">
        <v>7</v>
      </c>
      <c r="BR71" s="59">
        <f>25*0.7</f>
        <v>17.5</v>
      </c>
      <c r="BS71" s="31"/>
      <c r="BT71" s="30"/>
      <c r="BU71" s="31"/>
      <c r="BV71" s="30"/>
      <c r="BW71" s="58">
        <v>6</v>
      </c>
      <c r="BX71" s="59">
        <f>22*0.7</f>
        <v>15.399999999999999</v>
      </c>
      <c r="BY71" s="31">
        <v>1</v>
      </c>
      <c r="BZ71" s="32">
        <f>55*0.7</f>
        <v>38.5</v>
      </c>
      <c r="CA71" s="33">
        <f t="shared" ref="CA71:CA79" si="27">CC71+CE71+CG71+CI71+CK71+CM71+CO71+CQ71</f>
        <v>0</v>
      </c>
      <c r="CB71" s="31"/>
      <c r="CC71" s="30"/>
      <c r="CD71" s="31"/>
      <c r="CE71" s="30"/>
      <c r="CF71" s="31"/>
      <c r="CG71" s="30"/>
      <c r="CH71" s="31"/>
      <c r="CI71" s="30"/>
      <c r="CJ71" s="31"/>
      <c r="CK71" s="30"/>
      <c r="CL71" s="31"/>
      <c r="CM71" s="30"/>
      <c r="CN71" s="31"/>
      <c r="CO71" s="30"/>
      <c r="CP71" s="31"/>
      <c r="CQ71" s="32"/>
      <c r="CR71" s="33">
        <f t="shared" si="25"/>
        <v>0</v>
      </c>
      <c r="CS71" s="31"/>
      <c r="CT71" s="30"/>
      <c r="CU71" s="31"/>
      <c r="CV71" s="30"/>
      <c r="CW71" s="31"/>
      <c r="CX71" s="30"/>
      <c r="CY71" s="31"/>
      <c r="CZ71" s="30"/>
      <c r="DA71" s="31"/>
      <c r="DB71" s="30"/>
      <c r="DC71" s="31"/>
      <c r="DD71" s="32"/>
      <c r="DE71" s="33">
        <f t="shared" si="5"/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>
        <f t="shared" si="6"/>
        <v>18</v>
      </c>
      <c r="DQ71" s="31"/>
      <c r="DR71" s="30"/>
      <c r="DS71" s="31"/>
      <c r="DT71" s="30"/>
      <c r="DU71" s="31"/>
      <c r="DV71" s="30"/>
      <c r="DW71" s="31">
        <v>7</v>
      </c>
      <c r="DX71" s="32">
        <f>12*1.5</f>
        <v>18</v>
      </c>
      <c r="DY71" s="33">
        <f t="shared" si="8"/>
        <v>0</v>
      </c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</row>
    <row r="72" spans="1:145" s="1" customFormat="1" ht="15" hidden="1" customHeight="1" x14ac:dyDescent="0.3">
      <c r="A72" s="5"/>
      <c r="B72" s="15">
        <v>1919</v>
      </c>
      <c r="C72" s="8" t="s">
        <v>55</v>
      </c>
      <c r="D72" s="16">
        <v>1998</v>
      </c>
      <c r="E72" s="17">
        <f t="shared" si="7"/>
        <v>55</v>
      </c>
      <c r="F72" s="55" t="s">
        <v>421</v>
      </c>
      <c r="G72" s="55"/>
      <c r="H72" s="55" t="s">
        <v>422</v>
      </c>
      <c r="I72" s="55" t="s">
        <v>446</v>
      </c>
      <c r="J72" s="28">
        <f t="shared" si="20"/>
        <v>0</v>
      </c>
      <c r="K72" s="29"/>
      <c r="L72" s="30"/>
      <c r="M72" s="31"/>
      <c r="N72" s="30"/>
      <c r="O72" s="31"/>
      <c r="P72" s="32"/>
      <c r="Q72" s="28">
        <f t="shared" si="0"/>
        <v>0</v>
      </c>
      <c r="R72" s="29"/>
      <c r="S72" s="32"/>
      <c r="T72" s="28">
        <f>X72</f>
        <v>28</v>
      </c>
      <c r="U72" s="60">
        <v>6</v>
      </c>
      <c r="V72" s="59">
        <f>30*0.7</f>
        <v>21</v>
      </c>
      <c r="W72" s="31">
        <v>4</v>
      </c>
      <c r="X72" s="32">
        <f>40*0.7</f>
        <v>28</v>
      </c>
      <c r="Y72" s="33">
        <f t="shared" si="26"/>
        <v>27</v>
      </c>
      <c r="Z72" s="34"/>
      <c r="AA72" s="35"/>
      <c r="AB72" s="34"/>
      <c r="AC72" s="35"/>
      <c r="AD72" s="34"/>
      <c r="AE72" s="35"/>
      <c r="AF72" s="34"/>
      <c r="AG72" s="35"/>
      <c r="AH72" s="34"/>
      <c r="AI72" s="35"/>
      <c r="AJ72" s="34">
        <v>4</v>
      </c>
      <c r="AK72" s="35">
        <f>30*0.9</f>
        <v>27</v>
      </c>
      <c r="AL72" s="68" t="s">
        <v>291</v>
      </c>
      <c r="AM72" s="35"/>
      <c r="AN72" s="34"/>
      <c r="AO72" s="62"/>
      <c r="AP72" s="33">
        <f t="shared" si="2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>
        <f t="shared" si="22"/>
        <v>0</v>
      </c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>
        <f>BP72+BR72+BT72+BV72+BX72+BZ72</f>
        <v>0</v>
      </c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2"/>
      <c r="CA72" s="33">
        <f t="shared" si="27"/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32"/>
      <c r="CR72" s="33">
        <f t="shared" si="25"/>
        <v>0</v>
      </c>
      <c r="CS72" s="31"/>
      <c r="CT72" s="30"/>
      <c r="CU72" s="31"/>
      <c r="CV72" s="30"/>
      <c r="CW72" s="31"/>
      <c r="CX72" s="30"/>
      <c r="CY72" s="31"/>
      <c r="CZ72" s="30"/>
      <c r="DA72" s="30"/>
      <c r="DB72" s="30"/>
      <c r="DC72" s="31"/>
      <c r="DD72" s="32"/>
      <c r="DE72" s="33">
        <f t="shared" si="5"/>
        <v>0</v>
      </c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>
        <f t="shared" si="6"/>
        <v>0</v>
      </c>
      <c r="DQ72" s="31"/>
      <c r="DR72" s="30"/>
      <c r="DS72" s="31"/>
      <c r="DT72" s="30"/>
      <c r="DU72" s="31"/>
      <c r="DV72" s="30"/>
      <c r="DW72" s="31"/>
      <c r="DX72" s="32"/>
      <c r="DY72" s="33">
        <f t="shared" si="8"/>
        <v>0</v>
      </c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</row>
    <row r="73" spans="1:145" s="1" customFormat="1" ht="15" hidden="1" customHeight="1" x14ac:dyDescent="0.3">
      <c r="A73" s="5"/>
      <c r="B73" s="15">
        <v>7233</v>
      </c>
      <c r="C73" s="8" t="s">
        <v>139</v>
      </c>
      <c r="D73" s="16">
        <v>2007</v>
      </c>
      <c r="E73" s="17">
        <f t="shared" si="7"/>
        <v>54.95</v>
      </c>
      <c r="F73" s="55" t="s">
        <v>447</v>
      </c>
      <c r="G73" s="55"/>
      <c r="H73" s="55" t="s">
        <v>518</v>
      </c>
      <c r="I73" s="55"/>
      <c r="J73" s="28">
        <f t="shared" si="20"/>
        <v>0</v>
      </c>
      <c r="K73" s="29"/>
      <c r="L73" s="30"/>
      <c r="M73" s="31"/>
      <c r="N73" s="30"/>
      <c r="O73" s="31"/>
      <c r="P73" s="32"/>
      <c r="Q73" s="28">
        <f t="shared" ref="Q73:Q136" si="28">S73</f>
        <v>0</v>
      </c>
      <c r="R73" s="29"/>
      <c r="S73" s="32"/>
      <c r="T73" s="28">
        <f t="shared" ref="T73:T136" si="29">V73+X73</f>
        <v>0</v>
      </c>
      <c r="U73" s="29"/>
      <c r="V73" s="30"/>
      <c r="W73" s="31"/>
      <c r="X73" s="32"/>
      <c r="Y73" s="33">
        <f t="shared" si="26"/>
        <v>0</v>
      </c>
      <c r="Z73" s="85"/>
      <c r="AA73" s="35"/>
      <c r="AB73" s="85"/>
      <c r="AC73" s="35"/>
      <c r="AD73" s="85"/>
      <c r="AE73" s="35"/>
      <c r="AF73" s="85"/>
      <c r="AG73" s="35"/>
      <c r="AH73" s="85"/>
      <c r="AI73" s="35"/>
      <c r="AJ73" s="85"/>
      <c r="AK73" s="35"/>
      <c r="AL73" s="85"/>
      <c r="AM73" s="35"/>
      <c r="AN73" s="85"/>
      <c r="AO73" s="62"/>
      <c r="AP73" s="33">
        <f t="shared" ref="AP73:AP136" si="30">AR73+AT73+AV73+AX73+AZ73+BB73</f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>
        <f t="shared" si="22"/>
        <v>0</v>
      </c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>
        <f>BP73+BR73+BT73+BV73+BX73</f>
        <v>54.95</v>
      </c>
      <c r="BO73" s="31"/>
      <c r="BP73" s="30"/>
      <c r="BQ73" s="31"/>
      <c r="BR73" s="30"/>
      <c r="BS73" s="77">
        <v>5</v>
      </c>
      <c r="BT73" s="78">
        <f>35*0.7*1.5</f>
        <v>36.75</v>
      </c>
      <c r="BU73" s="31"/>
      <c r="BV73" s="30"/>
      <c r="BW73" s="31">
        <v>5</v>
      </c>
      <c r="BX73" s="30">
        <f>26*0.7</f>
        <v>18.2</v>
      </c>
      <c r="BY73" s="58">
        <v>4</v>
      </c>
      <c r="BZ73" s="61">
        <f>20*0.7</f>
        <v>14</v>
      </c>
      <c r="CA73" s="33">
        <f t="shared" si="27"/>
        <v>0</v>
      </c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32"/>
      <c r="CR73" s="33">
        <f t="shared" si="25"/>
        <v>0</v>
      </c>
      <c r="CS73" s="31"/>
      <c r="CT73" s="30"/>
      <c r="CU73" s="31"/>
      <c r="CV73" s="30"/>
      <c r="CW73" s="31"/>
      <c r="CX73" s="30"/>
      <c r="CY73" s="31"/>
      <c r="CZ73" s="30"/>
      <c r="DA73" s="31"/>
      <c r="DB73" s="30"/>
      <c r="DC73" s="31"/>
      <c r="DD73" s="32"/>
      <c r="DE73" s="33">
        <f t="shared" ref="DE73:DE136" si="31">DG73+DI73+DK73+DM73+DO73</f>
        <v>0</v>
      </c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>
        <f t="shared" ref="DP73:DP136" si="32">DR73+DT73+DV73+DX73</f>
        <v>0</v>
      </c>
      <c r="DQ73" s="31"/>
      <c r="DR73" s="30"/>
      <c r="DS73" s="31"/>
      <c r="DT73" s="30"/>
      <c r="DU73" s="31"/>
      <c r="DV73" s="30"/>
      <c r="DW73" s="31"/>
      <c r="DX73" s="32"/>
      <c r="DY73" s="33">
        <f t="shared" si="8"/>
        <v>0</v>
      </c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</row>
    <row r="74" spans="1:145" s="1" customFormat="1" ht="15" hidden="1" customHeight="1" x14ac:dyDescent="0.3">
      <c r="A74" s="5"/>
      <c r="B74" s="15">
        <v>6406</v>
      </c>
      <c r="C74" s="8" t="s">
        <v>138</v>
      </c>
      <c r="D74" s="16">
        <v>2008</v>
      </c>
      <c r="E74" s="17">
        <f t="shared" ref="E74:E137" si="33">J74+Q74+T74+Y74+AP74+BC74+BN74+CA74+CR74+DE74+DP74+DY74</f>
        <v>50.25</v>
      </c>
      <c r="F74" s="55" t="s">
        <v>401</v>
      </c>
      <c r="G74" s="55"/>
      <c r="H74" s="55" t="s">
        <v>402</v>
      </c>
      <c r="I74" s="55" t="s">
        <v>403</v>
      </c>
      <c r="J74" s="28">
        <f t="shared" si="20"/>
        <v>24</v>
      </c>
      <c r="K74" s="29"/>
      <c r="L74" s="30"/>
      <c r="M74" s="31"/>
      <c r="N74" s="30"/>
      <c r="O74" s="31">
        <v>3</v>
      </c>
      <c r="P74" s="32">
        <f>60*0.4</f>
        <v>24</v>
      </c>
      <c r="Q74" s="28">
        <f t="shared" si="28"/>
        <v>0</v>
      </c>
      <c r="R74" s="29"/>
      <c r="S74" s="32"/>
      <c r="T74" s="28">
        <f t="shared" si="29"/>
        <v>0</v>
      </c>
      <c r="U74" s="29"/>
      <c r="V74" s="30"/>
      <c r="W74" s="31"/>
      <c r="X74" s="32"/>
      <c r="Y74" s="33">
        <f t="shared" si="26"/>
        <v>0</v>
      </c>
      <c r="Z74" s="34"/>
      <c r="AA74" s="35"/>
      <c r="AB74" s="34"/>
      <c r="AC74" s="35"/>
      <c r="AD74" s="34"/>
      <c r="AE74" s="35"/>
      <c r="AF74" s="34"/>
      <c r="AG74" s="35"/>
      <c r="AH74" s="34"/>
      <c r="AI74" s="35"/>
      <c r="AJ74" s="85"/>
      <c r="AK74" s="35"/>
      <c r="AL74" s="34"/>
      <c r="AM74" s="35"/>
      <c r="AN74" s="34"/>
      <c r="AO74" s="62"/>
      <c r="AP74" s="33">
        <f t="shared" si="30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 t="shared" si="22"/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BP74+BR74+BT74+BV74+BX74+BZ74</f>
        <v>26.25</v>
      </c>
      <c r="BO74" s="31"/>
      <c r="BP74" s="30"/>
      <c r="BQ74" s="31"/>
      <c r="BR74" s="30"/>
      <c r="BS74" s="77">
        <v>7</v>
      </c>
      <c r="BT74" s="78">
        <f>25*0.7*1.5</f>
        <v>26.25</v>
      </c>
      <c r="BU74" s="31"/>
      <c r="BV74" s="30"/>
      <c r="BW74" s="31"/>
      <c r="BX74" s="30"/>
      <c r="BY74" s="31"/>
      <c r="BZ74" s="32"/>
      <c r="CA74" s="33">
        <f t="shared" si="27"/>
        <v>0</v>
      </c>
      <c r="CB74" s="31"/>
      <c r="CC74" s="30"/>
      <c r="CD74" s="31"/>
      <c r="CE74" s="30"/>
      <c r="CF74" s="31"/>
      <c r="CG74" s="30"/>
      <c r="CH74" s="31"/>
      <c r="CI74" s="30"/>
      <c r="CJ74" s="31"/>
      <c r="CK74" s="30"/>
      <c r="CL74" s="31"/>
      <c r="CM74" s="30"/>
      <c r="CN74" s="31"/>
      <c r="CO74" s="30"/>
      <c r="CP74" s="31"/>
      <c r="CQ74" s="32"/>
      <c r="CR74" s="33">
        <f t="shared" si="25"/>
        <v>0</v>
      </c>
      <c r="CS74" s="31"/>
      <c r="CT74" s="30"/>
      <c r="CU74" s="31"/>
      <c r="CV74" s="30"/>
      <c r="CW74" s="31"/>
      <c r="CX74" s="30"/>
      <c r="CY74" s="31"/>
      <c r="CZ74" s="30"/>
      <c r="DA74" s="31"/>
      <c r="DB74" s="30"/>
      <c r="DC74" s="31"/>
      <c r="DD74" s="32"/>
      <c r="DE74" s="33">
        <f t="shared" si="31"/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 t="shared" si="32"/>
        <v>0</v>
      </c>
      <c r="DQ74" s="31"/>
      <c r="DR74" s="30"/>
      <c r="DS74" s="31"/>
      <c r="DT74" s="30"/>
      <c r="DU74" s="31"/>
      <c r="DV74" s="30"/>
      <c r="DW74" s="31"/>
      <c r="DX74" s="32"/>
      <c r="DY74" s="33">
        <f t="shared" ref="DY74:DY137" si="34">EA74+EC74+EE74+EG74+EI74+EK74+EM74+EO74</f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</row>
    <row r="75" spans="1:145" s="1" customFormat="1" ht="15" hidden="1" customHeight="1" x14ac:dyDescent="0.3">
      <c r="A75" s="5"/>
      <c r="B75" s="15">
        <v>5962</v>
      </c>
      <c r="C75" s="8" t="s">
        <v>76</v>
      </c>
      <c r="D75" s="16">
        <v>2006</v>
      </c>
      <c r="E75" s="17">
        <f t="shared" si="33"/>
        <v>48</v>
      </c>
      <c r="F75" s="55" t="s">
        <v>393</v>
      </c>
      <c r="G75" s="55"/>
      <c r="H75" s="55" t="s">
        <v>395</v>
      </c>
      <c r="I75" s="55" t="s">
        <v>513</v>
      </c>
      <c r="J75" s="28">
        <f t="shared" si="20"/>
        <v>0</v>
      </c>
      <c r="K75" s="29"/>
      <c r="L75" s="30"/>
      <c r="M75" s="31"/>
      <c r="N75" s="30"/>
      <c r="O75" s="31"/>
      <c r="P75" s="32"/>
      <c r="Q75" s="28">
        <f t="shared" si="28"/>
        <v>0</v>
      </c>
      <c r="R75" s="29"/>
      <c r="S75" s="32"/>
      <c r="T75" s="28">
        <f t="shared" si="29"/>
        <v>0</v>
      </c>
      <c r="U75" s="29"/>
      <c r="V75" s="30"/>
      <c r="W75" s="31"/>
      <c r="X75" s="32"/>
      <c r="Y75" s="33">
        <f t="shared" si="26"/>
        <v>0</v>
      </c>
      <c r="Z75" s="85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34"/>
      <c r="AM75" s="35"/>
      <c r="AN75" s="34"/>
      <c r="AO75" s="62"/>
      <c r="AP75" s="33">
        <f t="shared" si="30"/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>
        <f t="shared" si="22"/>
        <v>12</v>
      </c>
      <c r="BD75" s="31"/>
      <c r="BE75" s="30"/>
      <c r="BF75" s="31"/>
      <c r="BG75" s="30"/>
      <c r="BH75" s="31"/>
      <c r="BI75" s="30"/>
      <c r="BJ75" s="31"/>
      <c r="BK75" s="30"/>
      <c r="BL75" s="31">
        <v>8</v>
      </c>
      <c r="BM75" s="32">
        <f>15*0.8</f>
        <v>12</v>
      </c>
      <c r="BN75" s="33">
        <f>BP75+BR75+BT75+BV75+BX75+BZ75</f>
        <v>0</v>
      </c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2"/>
      <c r="CA75" s="33">
        <f t="shared" si="27"/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32"/>
      <c r="CR75" s="33">
        <f>CT75+CV75+CZ75</f>
        <v>36</v>
      </c>
      <c r="CS75" s="31"/>
      <c r="CT75" s="30"/>
      <c r="CU75" s="31"/>
      <c r="CV75" s="30"/>
      <c r="CW75" s="58">
        <v>8</v>
      </c>
      <c r="CX75" s="59">
        <f>15*0.8</f>
        <v>12</v>
      </c>
      <c r="CY75" s="31">
        <v>3</v>
      </c>
      <c r="CZ75" s="30">
        <f>45*0.8</f>
        <v>36</v>
      </c>
      <c r="DA75" s="58">
        <v>5</v>
      </c>
      <c r="DB75" s="59">
        <f>18*0.8</f>
        <v>14.4</v>
      </c>
      <c r="DC75" s="58">
        <v>4</v>
      </c>
      <c r="DD75" s="61">
        <f>20*0.8</f>
        <v>16</v>
      </c>
      <c r="DE75" s="33">
        <f t="shared" si="31"/>
        <v>0</v>
      </c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>
        <f t="shared" si="32"/>
        <v>0</v>
      </c>
      <c r="DQ75" s="31"/>
      <c r="DR75" s="30"/>
      <c r="DS75" s="31"/>
      <c r="DT75" s="30"/>
      <c r="DU75" s="31"/>
      <c r="DV75" s="30"/>
      <c r="DW75" s="31"/>
      <c r="DX75" s="32"/>
      <c r="DY75" s="33">
        <f t="shared" si="34"/>
        <v>0</v>
      </c>
      <c r="DZ75" s="31"/>
      <c r="EA75" s="30"/>
      <c r="EB75" s="31"/>
      <c r="EC75" s="30"/>
      <c r="ED75" s="31"/>
      <c r="EE75" s="30"/>
      <c r="EF75" s="30"/>
      <c r="EG75" s="30"/>
      <c r="EH75" s="30"/>
      <c r="EI75" s="30"/>
      <c r="EJ75" s="30"/>
      <c r="EK75" s="30"/>
      <c r="EL75" s="31"/>
      <c r="EM75" s="30"/>
      <c r="EN75" s="31"/>
      <c r="EO75" s="32"/>
    </row>
    <row r="76" spans="1:145" s="1" customFormat="1" ht="15" hidden="1" customHeight="1" x14ac:dyDescent="0.3">
      <c r="A76" s="5"/>
      <c r="B76" s="15">
        <v>131</v>
      </c>
      <c r="C76" s="8" t="s">
        <v>43</v>
      </c>
      <c r="D76" s="16">
        <v>1986</v>
      </c>
      <c r="E76" s="17">
        <f t="shared" si="33"/>
        <v>45</v>
      </c>
      <c r="F76" s="55"/>
      <c r="G76" s="55"/>
      <c r="H76" s="55"/>
      <c r="I76" s="55"/>
      <c r="J76" s="28">
        <f t="shared" si="20"/>
        <v>0</v>
      </c>
      <c r="K76" s="29"/>
      <c r="L76" s="30"/>
      <c r="M76" s="31"/>
      <c r="N76" s="30"/>
      <c r="O76" s="31"/>
      <c r="P76" s="32"/>
      <c r="Q76" s="28">
        <f t="shared" si="28"/>
        <v>0</v>
      </c>
      <c r="R76" s="29"/>
      <c r="S76" s="32"/>
      <c r="T76" s="28">
        <f t="shared" si="29"/>
        <v>0</v>
      </c>
      <c r="U76" s="29"/>
      <c r="V76" s="30"/>
      <c r="W76" s="31"/>
      <c r="X76" s="32"/>
      <c r="Y76" s="33">
        <f t="shared" si="26"/>
        <v>0</v>
      </c>
      <c r="Z76" s="34"/>
      <c r="AA76" s="35"/>
      <c r="AB76" s="34"/>
      <c r="AC76" s="35"/>
      <c r="AD76" s="34"/>
      <c r="AE76" s="35"/>
      <c r="AF76" s="85"/>
      <c r="AG76" s="35"/>
      <c r="AH76" s="34"/>
      <c r="AI76" s="35"/>
      <c r="AJ76" s="34"/>
      <c r="AK76" s="35"/>
      <c r="AL76" s="34"/>
      <c r="AM76" s="35"/>
      <c r="AN76" s="34"/>
      <c r="AO76" s="62"/>
      <c r="AP76" s="33">
        <f t="shared" si="30"/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>
        <f t="shared" si="22"/>
        <v>0</v>
      </c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>
        <f>BP76+BR76+BT76+BV76+BX76+BZ76</f>
        <v>0</v>
      </c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2"/>
      <c r="CA76" s="33">
        <f t="shared" si="27"/>
        <v>45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>
        <v>3</v>
      </c>
      <c r="CO76" s="30">
        <f>45</f>
        <v>45</v>
      </c>
      <c r="CP76" s="31"/>
      <c r="CQ76" s="32"/>
      <c r="CR76" s="33">
        <f>CT76+CV76+CX76+CZ76+DB76+DD76</f>
        <v>0</v>
      </c>
      <c r="CS76" s="31"/>
      <c r="CT76" s="30"/>
      <c r="CU76" s="31"/>
      <c r="CV76" s="30"/>
      <c r="CW76" s="31"/>
      <c r="CX76" s="30"/>
      <c r="CY76" s="31"/>
      <c r="CZ76" s="30"/>
      <c r="DA76" s="30"/>
      <c r="DB76" s="30"/>
      <c r="DC76" s="31"/>
      <c r="DD76" s="32"/>
      <c r="DE76" s="33">
        <f t="shared" si="31"/>
        <v>0</v>
      </c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>
        <f t="shared" si="32"/>
        <v>0</v>
      </c>
      <c r="DQ76" s="31"/>
      <c r="DR76" s="30"/>
      <c r="DS76" s="31"/>
      <c r="DT76" s="30"/>
      <c r="DU76" s="31"/>
      <c r="DV76" s="30"/>
      <c r="DW76" s="31"/>
      <c r="DX76" s="32"/>
      <c r="DY76" s="33">
        <f t="shared" si="34"/>
        <v>0</v>
      </c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</row>
    <row r="77" spans="1:145" s="1" customFormat="1" ht="15" hidden="1" customHeight="1" x14ac:dyDescent="0.3">
      <c r="A77" s="5"/>
      <c r="B77" s="15">
        <v>275</v>
      </c>
      <c r="C77" s="8" t="s">
        <v>51</v>
      </c>
      <c r="D77" s="16">
        <v>1997</v>
      </c>
      <c r="E77" s="17">
        <f t="shared" si="33"/>
        <v>42.5</v>
      </c>
      <c r="F77" s="55" t="s">
        <v>435</v>
      </c>
      <c r="G77" s="55"/>
      <c r="H77" s="55" t="s">
        <v>457</v>
      </c>
      <c r="I77" s="55"/>
      <c r="J77" s="28">
        <f t="shared" si="20"/>
        <v>0</v>
      </c>
      <c r="K77" s="29"/>
      <c r="L77" s="30"/>
      <c r="M77" s="31"/>
      <c r="N77" s="30"/>
      <c r="O77" s="31"/>
      <c r="P77" s="32"/>
      <c r="Q77" s="28">
        <f t="shared" si="28"/>
        <v>0</v>
      </c>
      <c r="R77" s="29"/>
      <c r="S77" s="32"/>
      <c r="T77" s="28">
        <f t="shared" si="29"/>
        <v>0</v>
      </c>
      <c r="U77" s="29"/>
      <c r="V77" s="30"/>
      <c r="W77" s="31"/>
      <c r="X77" s="32"/>
      <c r="Y77" s="33">
        <f>AA77+AC77+AE77+AI77+AK77+AM77+AO77</f>
        <v>22.5</v>
      </c>
      <c r="Z77" s="34">
        <v>7</v>
      </c>
      <c r="AA77" s="35">
        <f>25*0.9</f>
        <v>22.5</v>
      </c>
      <c r="AB77" s="34"/>
      <c r="AC77" s="35"/>
      <c r="AD77" s="34"/>
      <c r="AE77" s="35"/>
      <c r="AF77" s="68">
        <v>6</v>
      </c>
      <c r="AG77" s="69">
        <f>22*0.9</f>
        <v>19.8</v>
      </c>
      <c r="AH77" s="34"/>
      <c r="AI77" s="35"/>
      <c r="AJ77" s="34"/>
      <c r="AK77" s="35"/>
      <c r="AL77" s="34"/>
      <c r="AM77" s="35"/>
      <c r="AN77" s="34"/>
      <c r="AO77" s="62"/>
      <c r="AP77" s="33">
        <f t="shared" si="30"/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 t="shared" si="22"/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2"/>
      <c r="CA77" s="33">
        <f t="shared" si="27"/>
        <v>20</v>
      </c>
      <c r="CB77" s="31">
        <v>8</v>
      </c>
      <c r="CC77" s="30">
        <f>20</f>
        <v>20</v>
      </c>
      <c r="CD77" s="31"/>
      <c r="CE77" s="30"/>
      <c r="CF77" s="31"/>
      <c r="CG77" s="30"/>
      <c r="CH77" s="31"/>
      <c r="CI77" s="30"/>
      <c r="CJ77" s="31"/>
      <c r="CK77" s="30"/>
      <c r="CL77" s="31"/>
      <c r="CM77" s="30"/>
      <c r="CN77" s="31"/>
      <c r="CO77" s="30"/>
      <c r="CP77" s="31"/>
      <c r="CQ77" s="32"/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32"/>
      <c r="DE77" s="33">
        <f t="shared" si="31"/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32"/>
      <c r="DP77" s="33">
        <f t="shared" si="32"/>
        <v>0</v>
      </c>
      <c r="DQ77" s="31"/>
      <c r="DR77" s="30"/>
      <c r="DS77" s="31"/>
      <c r="DT77" s="30"/>
      <c r="DU77" s="31"/>
      <c r="DV77" s="30"/>
      <c r="DW77" s="31"/>
      <c r="DX77" s="32"/>
      <c r="DY77" s="33">
        <f t="shared" si="34"/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32"/>
    </row>
    <row r="78" spans="1:145" s="1" customFormat="1" ht="15" hidden="1" customHeight="1" x14ac:dyDescent="0.3">
      <c r="A78" s="5"/>
      <c r="B78" s="15">
        <v>5581</v>
      </c>
      <c r="C78" s="8" t="s">
        <v>132</v>
      </c>
      <c r="D78" s="16">
        <v>2008</v>
      </c>
      <c r="E78" s="17">
        <f t="shared" si="33"/>
        <v>39.9</v>
      </c>
      <c r="F78" s="55" t="s">
        <v>413</v>
      </c>
      <c r="G78" s="55"/>
      <c r="H78" s="55" t="s">
        <v>522</v>
      </c>
      <c r="I78" s="55" t="s">
        <v>457</v>
      </c>
      <c r="J78" s="28">
        <f t="shared" si="20"/>
        <v>0</v>
      </c>
      <c r="K78" s="29"/>
      <c r="L78" s="30"/>
      <c r="M78" s="31"/>
      <c r="N78" s="30"/>
      <c r="O78" s="31"/>
      <c r="P78" s="32"/>
      <c r="Q78" s="28">
        <f t="shared" si="28"/>
        <v>0</v>
      </c>
      <c r="R78" s="29"/>
      <c r="S78" s="32"/>
      <c r="T78" s="28">
        <f t="shared" si="29"/>
        <v>0</v>
      </c>
      <c r="U78" s="29"/>
      <c r="V78" s="30"/>
      <c r="W78" s="31"/>
      <c r="X78" s="32"/>
      <c r="Y78" s="33">
        <f>AA78+AC78+AE78+AG78+AI78+AK78+AM78+AO78</f>
        <v>0</v>
      </c>
      <c r="Z78" s="34"/>
      <c r="AA78" s="35"/>
      <c r="AB78" s="34"/>
      <c r="AC78" s="35"/>
      <c r="AD78" s="34"/>
      <c r="AE78" s="35"/>
      <c r="AF78" s="34"/>
      <c r="AG78" s="35"/>
      <c r="AH78" s="34"/>
      <c r="AI78" s="35"/>
      <c r="AJ78" s="34"/>
      <c r="AK78" s="35"/>
      <c r="AL78" s="34"/>
      <c r="AM78" s="35"/>
      <c r="AN78" s="34"/>
      <c r="AO78" s="62"/>
      <c r="AP78" s="33">
        <f t="shared" si="30"/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>
        <f t="shared" si="22"/>
        <v>0</v>
      </c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>
        <f>BP78+BR78+BT78+BV78+BZ78</f>
        <v>39.9</v>
      </c>
      <c r="BO78" s="31"/>
      <c r="BP78" s="30"/>
      <c r="BQ78" s="31"/>
      <c r="BR78" s="30"/>
      <c r="BS78" s="31"/>
      <c r="BT78" s="30"/>
      <c r="BU78" s="77">
        <v>7</v>
      </c>
      <c r="BV78" s="78">
        <f>18*0.7*1.5</f>
        <v>18.899999999999999</v>
      </c>
      <c r="BW78" s="58">
        <v>7</v>
      </c>
      <c r="BX78" s="59">
        <f>18*0.7</f>
        <v>12.6</v>
      </c>
      <c r="BY78" s="31">
        <v>3</v>
      </c>
      <c r="BZ78" s="32">
        <f>30*0.7</f>
        <v>21</v>
      </c>
      <c r="CA78" s="33">
        <f t="shared" si="27"/>
        <v>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32"/>
      <c r="CR78" s="33">
        <f>CT78+CV78+CX78+CZ78+DB78+DD78</f>
        <v>0</v>
      </c>
      <c r="CS78" s="31"/>
      <c r="CT78" s="30"/>
      <c r="CU78" s="31"/>
      <c r="CV78" s="30"/>
      <c r="CW78" s="31"/>
      <c r="CX78" s="30"/>
      <c r="CY78" s="31"/>
      <c r="CZ78" s="30"/>
      <c r="DA78" s="31"/>
      <c r="DB78" s="30"/>
      <c r="DC78" s="31"/>
      <c r="DD78" s="32"/>
      <c r="DE78" s="33">
        <f t="shared" si="31"/>
        <v>0</v>
      </c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>
        <f t="shared" si="32"/>
        <v>0</v>
      </c>
      <c r="DQ78" s="31"/>
      <c r="DR78" s="30"/>
      <c r="DS78" s="31"/>
      <c r="DT78" s="30"/>
      <c r="DU78" s="31"/>
      <c r="DV78" s="30"/>
      <c r="DW78" s="31"/>
      <c r="DX78" s="32"/>
      <c r="DY78" s="33">
        <f t="shared" si="34"/>
        <v>0</v>
      </c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</row>
    <row r="79" spans="1:145" s="1" customFormat="1" ht="15" hidden="1" customHeight="1" x14ac:dyDescent="0.3">
      <c r="A79" s="5"/>
      <c r="B79" s="15">
        <v>5586</v>
      </c>
      <c r="C79" s="8" t="s">
        <v>142</v>
      </c>
      <c r="D79" s="16">
        <v>2008</v>
      </c>
      <c r="E79" s="17">
        <f t="shared" si="33"/>
        <v>39.9</v>
      </c>
      <c r="F79" s="55" t="s">
        <v>413</v>
      </c>
      <c r="G79" s="55"/>
      <c r="H79" s="55" t="s">
        <v>523</v>
      </c>
      <c r="I79" s="55" t="s">
        <v>524</v>
      </c>
      <c r="J79" s="28">
        <f t="shared" si="20"/>
        <v>0</v>
      </c>
      <c r="K79" s="29"/>
      <c r="L79" s="30"/>
      <c r="M79" s="31"/>
      <c r="N79" s="30"/>
      <c r="O79" s="31"/>
      <c r="P79" s="32"/>
      <c r="Q79" s="28">
        <f t="shared" si="28"/>
        <v>0</v>
      </c>
      <c r="R79" s="29"/>
      <c r="S79" s="32"/>
      <c r="T79" s="28">
        <f t="shared" si="29"/>
        <v>0</v>
      </c>
      <c r="U79" s="29"/>
      <c r="V79" s="30"/>
      <c r="W79" s="31"/>
      <c r="X79" s="32"/>
      <c r="Y79" s="33">
        <f>AA79+AC79+AE79+AG79+AI79+AK79+AM79+AO79</f>
        <v>0</v>
      </c>
      <c r="Z79" s="34"/>
      <c r="AA79" s="35"/>
      <c r="AB79" s="34"/>
      <c r="AC79" s="35"/>
      <c r="AD79" s="34"/>
      <c r="AE79" s="35"/>
      <c r="AF79" s="34"/>
      <c r="AG79" s="35"/>
      <c r="AH79" s="34"/>
      <c r="AI79" s="35"/>
      <c r="AJ79" s="34"/>
      <c r="AK79" s="35"/>
      <c r="AL79" s="85"/>
      <c r="AM79" s="35"/>
      <c r="AN79" s="34"/>
      <c r="AO79" s="62"/>
      <c r="AP79" s="33">
        <f t="shared" si="30"/>
        <v>0</v>
      </c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>
        <f t="shared" si="22"/>
        <v>0</v>
      </c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>
        <f>BP79+BR79+BT79+BV79+BZ79</f>
        <v>39.9</v>
      </c>
      <c r="BO79" s="31"/>
      <c r="BP79" s="30"/>
      <c r="BQ79" s="31"/>
      <c r="BR79" s="30"/>
      <c r="BS79" s="31"/>
      <c r="BT79" s="30"/>
      <c r="BU79" s="77">
        <v>7</v>
      </c>
      <c r="BV79" s="78">
        <f>18*0.7*1.5</f>
        <v>18.899999999999999</v>
      </c>
      <c r="BW79" s="58">
        <v>7</v>
      </c>
      <c r="BX79" s="59">
        <f>18*0.7</f>
        <v>12.6</v>
      </c>
      <c r="BY79" s="31">
        <v>3</v>
      </c>
      <c r="BZ79" s="32">
        <f>30*0.7</f>
        <v>21</v>
      </c>
      <c r="CA79" s="33">
        <f t="shared" si="27"/>
        <v>0</v>
      </c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32"/>
      <c r="CR79" s="33">
        <f>CT79+CV79+CX79+CZ79+DB79+DD79</f>
        <v>0</v>
      </c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33">
        <f t="shared" si="31"/>
        <v>0</v>
      </c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>
        <f t="shared" si="32"/>
        <v>0</v>
      </c>
      <c r="DQ79" s="31"/>
      <c r="DR79" s="30"/>
      <c r="DS79" s="31"/>
      <c r="DT79" s="30"/>
      <c r="DU79" s="31"/>
      <c r="DV79" s="30"/>
      <c r="DW79" s="31"/>
      <c r="DX79" s="32"/>
      <c r="DY79" s="33">
        <f t="shared" si="34"/>
        <v>0</v>
      </c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</row>
    <row r="80" spans="1:145" s="1" customFormat="1" ht="15" hidden="1" customHeight="1" x14ac:dyDescent="0.3">
      <c r="A80" s="5"/>
      <c r="B80" s="15">
        <v>1998</v>
      </c>
      <c r="C80" s="8" t="s">
        <v>486</v>
      </c>
      <c r="D80" s="16">
        <v>1998</v>
      </c>
      <c r="E80" s="17">
        <f t="shared" si="33"/>
        <v>39.5</v>
      </c>
      <c r="F80" s="55" t="s">
        <v>415</v>
      </c>
      <c r="G80" s="55"/>
      <c r="H80" s="55" t="s">
        <v>430</v>
      </c>
      <c r="I80" s="55" t="s">
        <v>443</v>
      </c>
      <c r="J80" s="28">
        <f t="shared" si="20"/>
        <v>0</v>
      </c>
      <c r="K80" s="29"/>
      <c r="L80" s="30"/>
      <c r="M80" s="31"/>
      <c r="N80" s="30"/>
      <c r="O80" s="31"/>
      <c r="P80" s="32"/>
      <c r="Q80" s="28">
        <f t="shared" si="28"/>
        <v>0</v>
      </c>
      <c r="R80" s="29"/>
      <c r="S80" s="32"/>
      <c r="T80" s="28">
        <f t="shared" si="29"/>
        <v>0</v>
      </c>
      <c r="U80" s="29"/>
      <c r="V80" s="30"/>
      <c r="W80" s="31"/>
      <c r="X80" s="32"/>
      <c r="Y80" s="33">
        <f>AA80+AC80+AE80+AG80+AI80+AK80+AM80+AO80</f>
        <v>13.5</v>
      </c>
      <c r="Z80" s="34"/>
      <c r="AA80" s="35"/>
      <c r="AB80" s="34"/>
      <c r="AC80" s="35"/>
      <c r="AD80" s="34"/>
      <c r="AE80" s="35"/>
      <c r="AF80" s="34">
        <v>8</v>
      </c>
      <c r="AG80" s="35">
        <f>15*0.9</f>
        <v>13.5</v>
      </c>
      <c r="AH80" s="34"/>
      <c r="AI80" s="35"/>
      <c r="AJ80" s="34"/>
      <c r="AK80" s="35"/>
      <c r="AL80" s="85"/>
      <c r="AM80" s="35"/>
      <c r="AN80" s="34"/>
      <c r="AO80" s="62"/>
      <c r="AP80" s="33">
        <f t="shared" si="30"/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>
        <f t="shared" si="22"/>
        <v>0</v>
      </c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>
        <f>BP80+BR80+BT80+BV80+BX80+BZ80</f>
        <v>0</v>
      </c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2"/>
      <c r="CA80" s="33">
        <f>CE80+CG80+CI80+CK80+CM80+CO80+CQ80</f>
        <v>26</v>
      </c>
      <c r="CB80" s="58">
        <v>9</v>
      </c>
      <c r="CC80" s="59">
        <f>10</f>
        <v>10</v>
      </c>
      <c r="CD80" s="31"/>
      <c r="CE80" s="30"/>
      <c r="CF80" s="31"/>
      <c r="CG80" s="30"/>
      <c r="CH80" s="31"/>
      <c r="CI80" s="30"/>
      <c r="CJ80" s="31">
        <v>5</v>
      </c>
      <c r="CK80" s="30">
        <f>26</f>
        <v>26</v>
      </c>
      <c r="CL80" s="31"/>
      <c r="CM80" s="30"/>
      <c r="CN80" s="31"/>
      <c r="CO80" s="30"/>
      <c r="CP80" s="31"/>
      <c r="CQ80" s="32"/>
      <c r="CR80" s="33">
        <f>CT80+CV80+CX80+CZ80+DB80+DD80</f>
        <v>0</v>
      </c>
      <c r="CS80" s="31"/>
      <c r="CT80" s="30"/>
      <c r="CU80" s="31"/>
      <c r="CV80" s="30"/>
      <c r="CW80" s="31"/>
      <c r="CX80" s="30"/>
      <c r="CY80" s="31"/>
      <c r="CZ80" s="30"/>
      <c r="DA80" s="30"/>
      <c r="DB80" s="30"/>
      <c r="DC80" s="31"/>
      <c r="DD80" s="32"/>
      <c r="DE80" s="33">
        <f t="shared" si="31"/>
        <v>0</v>
      </c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>
        <f t="shared" si="32"/>
        <v>0</v>
      </c>
      <c r="DQ80" s="31"/>
      <c r="DR80" s="30"/>
      <c r="DS80" s="31"/>
      <c r="DT80" s="30"/>
      <c r="DU80" s="31"/>
      <c r="DV80" s="30"/>
      <c r="DW80" s="31"/>
      <c r="DX80" s="32"/>
      <c r="DY80" s="33">
        <f t="shared" si="34"/>
        <v>0</v>
      </c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</row>
    <row r="81" spans="1:145" s="1" customFormat="1" ht="15" hidden="1" customHeight="1" x14ac:dyDescent="0.3">
      <c r="A81" s="5"/>
      <c r="B81" s="15">
        <v>5167</v>
      </c>
      <c r="C81" s="8" t="s">
        <v>56</v>
      </c>
      <c r="D81" s="16">
        <v>2006</v>
      </c>
      <c r="E81" s="17">
        <f t="shared" si="33"/>
        <v>39.200000000000003</v>
      </c>
      <c r="F81" s="55" t="s">
        <v>458</v>
      </c>
      <c r="G81" s="55"/>
      <c r="H81" s="55" t="s">
        <v>467</v>
      </c>
      <c r="I81" s="55" t="s">
        <v>487</v>
      </c>
      <c r="J81" s="28">
        <f t="shared" si="20"/>
        <v>0</v>
      </c>
      <c r="K81" s="29"/>
      <c r="L81" s="30"/>
      <c r="M81" s="31"/>
      <c r="N81" s="30"/>
      <c r="O81" s="31"/>
      <c r="P81" s="32"/>
      <c r="Q81" s="28">
        <f t="shared" si="28"/>
        <v>0</v>
      </c>
      <c r="R81" s="29"/>
      <c r="S81" s="32"/>
      <c r="T81" s="28">
        <f t="shared" si="29"/>
        <v>0</v>
      </c>
      <c r="U81" s="29"/>
      <c r="V81" s="30"/>
      <c r="W81" s="31"/>
      <c r="X81" s="32"/>
      <c r="Y81" s="33">
        <f>AA81+AC81+AE81+AG81+AI81+AK81+AO81</f>
        <v>7.2</v>
      </c>
      <c r="Z81" s="34"/>
      <c r="AA81" s="35"/>
      <c r="AB81" s="34"/>
      <c r="AC81" s="35"/>
      <c r="AD81" s="34"/>
      <c r="AE81" s="35"/>
      <c r="AF81" s="34">
        <v>9</v>
      </c>
      <c r="AG81" s="35">
        <f>8*0.9</f>
        <v>7.2</v>
      </c>
      <c r="AH81" s="34"/>
      <c r="AI81" s="35"/>
      <c r="AJ81" s="34"/>
      <c r="AK81" s="35"/>
      <c r="AL81" s="68">
        <v>7</v>
      </c>
      <c r="AM81" s="68" t="s">
        <v>292</v>
      </c>
      <c r="AN81" s="34"/>
      <c r="AO81" s="62"/>
      <c r="AP81" s="33">
        <f t="shared" si="30"/>
        <v>0</v>
      </c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>
        <f t="shared" si="22"/>
        <v>0</v>
      </c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>
        <f>BP81+BR81+BT81+BV81+BX81+BZ81</f>
        <v>0</v>
      </c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2"/>
      <c r="CA81" s="33">
        <f>CC81+CE81+CG81+CI81+CK81+CM81+CO81+CQ81</f>
        <v>0</v>
      </c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/>
      <c r="CQ81" s="32"/>
      <c r="CR81" s="33">
        <f>CT81+CV81+CZ81+DB81+DD81</f>
        <v>32</v>
      </c>
      <c r="CS81" s="31">
        <v>4</v>
      </c>
      <c r="CT81" s="30">
        <f>40*0.8</f>
        <v>32</v>
      </c>
      <c r="CU81" s="31"/>
      <c r="CV81" s="30"/>
      <c r="CW81" s="58">
        <v>6</v>
      </c>
      <c r="CX81" s="59">
        <f>22*0.8</f>
        <v>17.600000000000001</v>
      </c>
      <c r="CY81" s="31"/>
      <c r="CZ81" s="30"/>
      <c r="DA81" s="31"/>
      <c r="DB81" s="30"/>
      <c r="DC81" s="31"/>
      <c r="DD81" s="32"/>
      <c r="DE81" s="33">
        <f t="shared" si="31"/>
        <v>0</v>
      </c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>
        <f t="shared" si="32"/>
        <v>0</v>
      </c>
      <c r="DQ81" s="31"/>
      <c r="DR81" s="30"/>
      <c r="DS81" s="31"/>
      <c r="DT81" s="30"/>
      <c r="DU81" s="31"/>
      <c r="DV81" s="30"/>
      <c r="DW81" s="31"/>
      <c r="DX81" s="32"/>
      <c r="DY81" s="33">
        <f t="shared" si="34"/>
        <v>0</v>
      </c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</row>
    <row r="82" spans="1:145" s="1" customFormat="1" ht="15" hidden="1" customHeight="1" x14ac:dyDescent="0.3">
      <c r="A82" s="5"/>
      <c r="B82" s="15">
        <v>502</v>
      </c>
      <c r="C82" s="8" t="s">
        <v>61</v>
      </c>
      <c r="D82" s="18">
        <v>1996</v>
      </c>
      <c r="E82" s="17">
        <f t="shared" si="33"/>
        <v>38.5</v>
      </c>
      <c r="F82" s="55" t="s">
        <v>408</v>
      </c>
      <c r="G82" s="55"/>
      <c r="H82" s="55" t="s">
        <v>452</v>
      </c>
      <c r="I82" s="55" t="s">
        <v>499</v>
      </c>
      <c r="J82" s="28">
        <f t="shared" si="20"/>
        <v>0</v>
      </c>
      <c r="K82" s="29"/>
      <c r="L82" s="30"/>
      <c r="M82" s="31"/>
      <c r="N82" s="30"/>
      <c r="O82" s="31"/>
      <c r="P82" s="32"/>
      <c r="Q82" s="28">
        <f t="shared" si="28"/>
        <v>0</v>
      </c>
      <c r="R82" s="29"/>
      <c r="S82" s="32"/>
      <c r="T82" s="28">
        <f t="shared" si="29"/>
        <v>0</v>
      </c>
      <c r="U82" s="29"/>
      <c r="V82" s="30"/>
      <c r="W82" s="31"/>
      <c r="X82" s="32"/>
      <c r="Y82" s="33">
        <f>AA82+AC82+AE82+AG82+AI82+AM82+AO82</f>
        <v>13.5</v>
      </c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68">
        <v>9</v>
      </c>
      <c r="AK82" s="69">
        <f>8*0.9</f>
        <v>7.2</v>
      </c>
      <c r="AL82" s="34">
        <v>6</v>
      </c>
      <c r="AM82" s="35">
        <f>15*0.9</f>
        <v>13.5</v>
      </c>
      <c r="AN82" s="34"/>
      <c r="AO82" s="62"/>
      <c r="AP82" s="33">
        <f t="shared" si="30"/>
        <v>0</v>
      </c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>
        <f t="shared" si="22"/>
        <v>0</v>
      </c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33">
        <f>BP82+BR82+BT82+BV82+BX82+BZ82</f>
        <v>0</v>
      </c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2"/>
      <c r="CA82" s="33">
        <f>CC82+CE82+CG82+CI82+CK82+CM82</f>
        <v>25</v>
      </c>
      <c r="CB82" s="31"/>
      <c r="CC82" s="30"/>
      <c r="CD82" s="31"/>
      <c r="CE82" s="30"/>
      <c r="CF82" s="31"/>
      <c r="CG82" s="30"/>
      <c r="CH82" s="31">
        <v>7</v>
      </c>
      <c r="CI82" s="30">
        <f>25</f>
        <v>25</v>
      </c>
      <c r="CJ82" s="31"/>
      <c r="CK82" s="30"/>
      <c r="CL82" s="31"/>
      <c r="CM82" s="30"/>
      <c r="CN82" s="58">
        <v>7</v>
      </c>
      <c r="CO82" s="59">
        <f>18</f>
        <v>18</v>
      </c>
      <c r="CP82" s="58">
        <v>5</v>
      </c>
      <c r="CQ82" s="61">
        <f>18</f>
        <v>18</v>
      </c>
      <c r="CR82" s="33">
        <f t="shared" ref="CR82:CR91" si="35">CT82+CV82+CX82+CZ82+DB82+DD82</f>
        <v>0</v>
      </c>
      <c r="CS82" s="31"/>
      <c r="CT82" s="30"/>
      <c r="CU82" s="31"/>
      <c r="CV82" s="30"/>
      <c r="CW82" s="31"/>
      <c r="CX82" s="30"/>
      <c r="CY82" s="31"/>
      <c r="CZ82" s="30"/>
      <c r="DA82" s="30"/>
      <c r="DB82" s="30"/>
      <c r="DC82" s="31"/>
      <c r="DD82" s="32"/>
      <c r="DE82" s="33">
        <f t="shared" si="31"/>
        <v>0</v>
      </c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>
        <f t="shared" si="32"/>
        <v>0</v>
      </c>
      <c r="DQ82" s="31"/>
      <c r="DR82" s="30"/>
      <c r="DS82" s="31"/>
      <c r="DT82" s="30"/>
      <c r="DU82" s="31"/>
      <c r="DV82" s="30"/>
      <c r="DW82" s="31"/>
      <c r="DX82" s="32"/>
      <c r="DY82" s="33">
        <f t="shared" si="34"/>
        <v>0</v>
      </c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</row>
    <row r="83" spans="1:145" s="1" customFormat="1" ht="15" hidden="1" customHeight="1" x14ac:dyDescent="0.3">
      <c r="A83" s="5"/>
      <c r="B83" s="15">
        <v>2375</v>
      </c>
      <c r="C83" s="8" t="s">
        <v>491</v>
      </c>
      <c r="D83" s="16">
        <v>2000</v>
      </c>
      <c r="E83" s="17">
        <f t="shared" si="33"/>
        <v>38.200000000000003</v>
      </c>
      <c r="F83" s="55" t="s">
        <v>453</v>
      </c>
      <c r="G83" s="55"/>
      <c r="H83" s="55" t="s">
        <v>454</v>
      </c>
      <c r="I83" s="55" t="s">
        <v>455</v>
      </c>
      <c r="J83" s="28">
        <f t="shared" si="20"/>
        <v>0</v>
      </c>
      <c r="K83" s="29"/>
      <c r="L83" s="30"/>
      <c r="M83" s="31"/>
      <c r="N83" s="30"/>
      <c r="O83" s="31"/>
      <c r="P83" s="32"/>
      <c r="Q83" s="28">
        <f t="shared" si="28"/>
        <v>0</v>
      </c>
      <c r="R83" s="29"/>
      <c r="S83" s="32"/>
      <c r="T83" s="28">
        <f t="shared" si="29"/>
        <v>7</v>
      </c>
      <c r="U83" s="29"/>
      <c r="V83" s="30"/>
      <c r="W83" s="31">
        <v>9</v>
      </c>
      <c r="X83" s="32">
        <f>10*0.7</f>
        <v>7</v>
      </c>
      <c r="Y83" s="33">
        <f>AC83+AE83+AG83+AI83+AK83+AM83+AO83</f>
        <v>16.2</v>
      </c>
      <c r="Z83" s="68">
        <v>9</v>
      </c>
      <c r="AA83" s="69">
        <f>10*0.9</f>
        <v>9</v>
      </c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34">
        <v>5</v>
      </c>
      <c r="AM83" s="35">
        <f>18*0.9</f>
        <v>16.2</v>
      </c>
      <c r="AN83" s="34"/>
      <c r="AO83" s="62"/>
      <c r="AP83" s="33">
        <f t="shared" si="30"/>
        <v>0</v>
      </c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>
        <f t="shared" si="22"/>
        <v>0</v>
      </c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>
        <f>BP83+BR83+BT83+BV83+BX83+BZ83</f>
        <v>0</v>
      </c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2"/>
      <c r="CA83" s="33">
        <f>CC83+CE83+CG83+CI83+CK83+CM83+CO83</f>
        <v>15</v>
      </c>
      <c r="CB83" s="31"/>
      <c r="CC83" s="30"/>
      <c r="CD83" s="31"/>
      <c r="CE83" s="30"/>
      <c r="CF83" s="31"/>
      <c r="CG83" s="30"/>
      <c r="CH83" s="31"/>
      <c r="CI83" s="30"/>
      <c r="CJ83" s="31">
        <v>8</v>
      </c>
      <c r="CK83" s="30">
        <f>15</f>
        <v>15</v>
      </c>
      <c r="CL83" s="31"/>
      <c r="CM83" s="30"/>
      <c r="CN83" s="31"/>
      <c r="CO83" s="30"/>
      <c r="CP83" s="58">
        <v>8</v>
      </c>
      <c r="CQ83" s="79" t="s">
        <v>292</v>
      </c>
      <c r="CR83" s="33">
        <f t="shared" si="35"/>
        <v>0</v>
      </c>
      <c r="CS83" s="31"/>
      <c r="CT83" s="30"/>
      <c r="CU83" s="31"/>
      <c r="CV83" s="30"/>
      <c r="CW83" s="31"/>
      <c r="CX83" s="30"/>
      <c r="CY83" s="31"/>
      <c r="CZ83" s="30"/>
      <c r="DA83" s="30"/>
      <c r="DB83" s="30"/>
      <c r="DC83" s="31"/>
      <c r="DD83" s="42"/>
      <c r="DE83" s="33">
        <f t="shared" si="31"/>
        <v>0</v>
      </c>
      <c r="DF83" s="31"/>
      <c r="DG83" s="30"/>
      <c r="DH83" s="31"/>
      <c r="DI83" s="30"/>
      <c r="DJ83" s="31"/>
      <c r="DK83" s="30"/>
      <c r="DL83" s="31"/>
      <c r="DM83" s="30"/>
      <c r="DN83" s="31"/>
      <c r="DO83" s="42"/>
      <c r="DP83" s="33">
        <f t="shared" si="32"/>
        <v>0</v>
      </c>
      <c r="DQ83" s="31"/>
      <c r="DR83" s="30"/>
      <c r="DS83" s="31"/>
      <c r="DT83" s="30"/>
      <c r="DU83" s="31"/>
      <c r="DV83" s="30"/>
      <c r="DW83" s="31"/>
      <c r="DX83" s="42"/>
      <c r="DY83" s="33">
        <f t="shared" si="34"/>
        <v>0</v>
      </c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42"/>
    </row>
    <row r="84" spans="1:145" s="1" customFormat="1" ht="15" hidden="1" customHeight="1" x14ac:dyDescent="0.3">
      <c r="A84" s="5"/>
      <c r="B84" s="15">
        <v>6486</v>
      </c>
      <c r="C84" s="8" t="s">
        <v>147</v>
      </c>
      <c r="D84" s="16">
        <v>2007</v>
      </c>
      <c r="E84" s="17">
        <f t="shared" si="33"/>
        <v>35.099999999999994</v>
      </c>
      <c r="F84" s="55" t="s">
        <v>408</v>
      </c>
      <c r="G84" s="55"/>
      <c r="H84" s="55" t="s">
        <v>417</v>
      </c>
      <c r="I84" s="55"/>
      <c r="J84" s="28">
        <f t="shared" si="20"/>
        <v>12</v>
      </c>
      <c r="K84" s="29">
        <v>6</v>
      </c>
      <c r="L84" s="30">
        <f>30*0.4</f>
        <v>12</v>
      </c>
      <c r="M84" s="31"/>
      <c r="N84" s="30"/>
      <c r="O84" s="31"/>
      <c r="P84" s="32"/>
      <c r="Q84" s="28">
        <f t="shared" si="28"/>
        <v>0</v>
      </c>
      <c r="R84" s="29"/>
      <c r="S84" s="32"/>
      <c r="T84" s="28">
        <f t="shared" si="29"/>
        <v>0</v>
      </c>
      <c r="U84" s="29"/>
      <c r="V84" s="30"/>
      <c r="W84" s="31"/>
      <c r="X84" s="32"/>
      <c r="Y84" s="33">
        <f t="shared" ref="Y84:Y99" si="36">AA84+AC84+AE84+AG84+AI84+AK84+AM84+AO84</f>
        <v>0</v>
      </c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34"/>
      <c r="AM84" s="35"/>
      <c r="AN84" s="34"/>
      <c r="AO84" s="62"/>
      <c r="AP84" s="33">
        <f t="shared" si="30"/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>
        <f t="shared" si="22"/>
        <v>0</v>
      </c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>
        <f>BP84+BR84+BT84+BV84+BX84</f>
        <v>23.099999999999998</v>
      </c>
      <c r="BO84" s="31"/>
      <c r="BP84" s="30"/>
      <c r="BQ84" s="31"/>
      <c r="BR84" s="30"/>
      <c r="BS84" s="31"/>
      <c r="BT84" s="30"/>
      <c r="BU84" s="77">
        <v>6</v>
      </c>
      <c r="BV84" s="78">
        <f>22*0.7*1.5</f>
        <v>23.099999999999998</v>
      </c>
      <c r="BW84" s="31"/>
      <c r="BX84" s="30"/>
      <c r="BY84" s="58">
        <v>7</v>
      </c>
      <c r="BZ84" s="79" t="s">
        <v>292</v>
      </c>
      <c r="CA84" s="33">
        <f>CC84+CE84+CG84+CI84+CK84+CM84+CO84+CQ84</f>
        <v>0</v>
      </c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42"/>
      <c r="CR84" s="33">
        <f t="shared" si="35"/>
        <v>0</v>
      </c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33">
        <f t="shared" si="31"/>
        <v>0</v>
      </c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>
        <f t="shared" si="32"/>
        <v>0</v>
      </c>
      <c r="DQ84" s="31"/>
      <c r="DR84" s="30"/>
      <c r="DS84" s="31"/>
      <c r="DT84" s="30"/>
      <c r="DU84" s="31"/>
      <c r="DV84" s="30"/>
      <c r="DW84" s="31"/>
      <c r="DX84" s="32"/>
      <c r="DY84" s="33">
        <f t="shared" si="34"/>
        <v>0</v>
      </c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</row>
    <row r="85" spans="1:145" s="1" customFormat="1" ht="15" hidden="1" customHeight="1" x14ac:dyDescent="0.3">
      <c r="A85" s="5"/>
      <c r="B85" s="15">
        <v>6324</v>
      </c>
      <c r="C85" s="8" t="s">
        <v>134</v>
      </c>
      <c r="D85" s="16">
        <v>2008</v>
      </c>
      <c r="E85" s="17">
        <f t="shared" si="33"/>
        <v>35.099999999999994</v>
      </c>
      <c r="F85" s="55" t="s">
        <v>408</v>
      </c>
      <c r="G85" s="55"/>
      <c r="H85" s="55" t="s">
        <v>409</v>
      </c>
      <c r="I85" s="55"/>
      <c r="J85" s="28">
        <f>P85</f>
        <v>12</v>
      </c>
      <c r="K85" s="60">
        <v>9</v>
      </c>
      <c r="L85" s="59">
        <f>10*0.4</f>
        <v>4</v>
      </c>
      <c r="M85" s="58">
        <v>6</v>
      </c>
      <c r="N85" s="59">
        <f>30*0.4</f>
        <v>12</v>
      </c>
      <c r="O85" s="31">
        <v>6</v>
      </c>
      <c r="P85" s="32">
        <f>30*0.4</f>
        <v>12</v>
      </c>
      <c r="Q85" s="28">
        <f t="shared" si="28"/>
        <v>0</v>
      </c>
      <c r="R85" s="29"/>
      <c r="S85" s="32"/>
      <c r="T85" s="28">
        <f t="shared" si="29"/>
        <v>0</v>
      </c>
      <c r="U85" s="29"/>
      <c r="V85" s="30"/>
      <c r="W85" s="31"/>
      <c r="X85" s="32"/>
      <c r="Y85" s="33">
        <f t="shared" si="36"/>
        <v>0</v>
      </c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34"/>
      <c r="AM85" s="35"/>
      <c r="AN85" s="34"/>
      <c r="AO85" s="62"/>
      <c r="AP85" s="33">
        <f t="shared" si="30"/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>
        <f t="shared" si="22"/>
        <v>0</v>
      </c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>
        <f>BP85+BR85+BT85+BV85+BX85</f>
        <v>23.099999999999998</v>
      </c>
      <c r="BO85" s="31"/>
      <c r="BP85" s="30"/>
      <c r="BQ85" s="31"/>
      <c r="BR85" s="30"/>
      <c r="BS85" s="31"/>
      <c r="BT85" s="30"/>
      <c r="BU85" s="77">
        <v>6</v>
      </c>
      <c r="BV85" s="78">
        <f>22*0.7*1.5</f>
        <v>23.099999999999998</v>
      </c>
      <c r="BW85" s="31"/>
      <c r="BX85" s="30"/>
      <c r="BY85" s="58">
        <v>7</v>
      </c>
      <c r="BZ85" s="79" t="s">
        <v>292</v>
      </c>
      <c r="CA85" s="33">
        <f>CC85+CE85+CG85+CI85+CK85+CM85+CO85+CQ85</f>
        <v>0</v>
      </c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42"/>
      <c r="CR85" s="33">
        <f t="shared" si="35"/>
        <v>0</v>
      </c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33">
        <f t="shared" si="31"/>
        <v>0</v>
      </c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>
        <f t="shared" si="32"/>
        <v>0</v>
      </c>
      <c r="DQ85" s="31"/>
      <c r="DR85" s="30"/>
      <c r="DS85" s="31"/>
      <c r="DT85" s="30"/>
      <c r="DU85" s="31"/>
      <c r="DV85" s="30"/>
      <c r="DW85" s="31"/>
      <c r="DX85" s="32"/>
      <c r="DY85" s="33">
        <f t="shared" si="34"/>
        <v>0</v>
      </c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</row>
    <row r="86" spans="1:145" s="1" customFormat="1" ht="15" hidden="1" customHeight="1" x14ac:dyDescent="0.3">
      <c r="A86" s="5"/>
      <c r="B86" s="15">
        <v>7189</v>
      </c>
      <c r="C86" s="8" t="s">
        <v>198</v>
      </c>
      <c r="D86" s="16">
        <v>2009</v>
      </c>
      <c r="E86" s="17">
        <f t="shared" si="33"/>
        <v>31.5</v>
      </c>
      <c r="F86" s="55" t="s">
        <v>401</v>
      </c>
      <c r="G86" s="55"/>
      <c r="H86" s="55" t="s">
        <v>402</v>
      </c>
      <c r="I86" s="55" t="s">
        <v>519</v>
      </c>
      <c r="J86" s="28">
        <f t="shared" ref="J86:J149" si="37">L86+N86+P86</f>
        <v>0</v>
      </c>
      <c r="K86" s="29"/>
      <c r="L86" s="30"/>
      <c r="M86" s="31"/>
      <c r="N86" s="30"/>
      <c r="O86" s="31"/>
      <c r="P86" s="32"/>
      <c r="Q86" s="28">
        <f t="shared" si="28"/>
        <v>0</v>
      </c>
      <c r="R86" s="29"/>
      <c r="S86" s="32"/>
      <c r="T86" s="28">
        <f t="shared" si="29"/>
        <v>0</v>
      </c>
      <c r="U86" s="29"/>
      <c r="V86" s="30"/>
      <c r="W86" s="31"/>
      <c r="X86" s="32"/>
      <c r="Y86" s="33">
        <f t="shared" si="36"/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34"/>
      <c r="AM86" s="35"/>
      <c r="AN86" s="34"/>
      <c r="AO86" s="62"/>
      <c r="AP86" s="33">
        <f t="shared" si="30"/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>
        <f t="shared" si="22"/>
        <v>0</v>
      </c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>
        <f>BP86+BR86+BT86+BV86+BX86+BZ86</f>
        <v>31.5</v>
      </c>
      <c r="BO86" s="31"/>
      <c r="BP86" s="30"/>
      <c r="BQ86" s="31"/>
      <c r="BR86" s="30"/>
      <c r="BS86" s="77">
        <v>6</v>
      </c>
      <c r="BT86" s="78">
        <f>30*0.7*1.5</f>
        <v>31.5</v>
      </c>
      <c r="BU86" s="31"/>
      <c r="BV86" s="30"/>
      <c r="BW86" s="31"/>
      <c r="BX86" s="30"/>
      <c r="BY86" s="31"/>
      <c r="BZ86" s="32"/>
      <c r="CA86" s="33">
        <f>CC86+CE86+CG86+CI86+CK86+CM86+CO86+CQ86</f>
        <v>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32"/>
      <c r="CR86" s="33">
        <f t="shared" si="35"/>
        <v>0</v>
      </c>
      <c r="CS86" s="31"/>
      <c r="CT86" s="30"/>
      <c r="CU86" s="31"/>
      <c r="CV86" s="30"/>
      <c r="CW86" s="31"/>
      <c r="CX86" s="30"/>
      <c r="CY86" s="31"/>
      <c r="CZ86" s="30"/>
      <c r="DA86" s="31"/>
      <c r="DB86" s="30"/>
      <c r="DC86" s="31"/>
      <c r="DD86" s="32"/>
      <c r="DE86" s="33">
        <f t="shared" si="31"/>
        <v>0</v>
      </c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>
        <f t="shared" si="32"/>
        <v>0</v>
      </c>
      <c r="DQ86" s="31"/>
      <c r="DR86" s="30"/>
      <c r="DS86" s="31"/>
      <c r="DT86" s="30"/>
      <c r="DU86" s="31"/>
      <c r="DV86" s="30"/>
      <c r="DW86" s="31"/>
      <c r="DX86" s="32"/>
      <c r="DY86" s="33">
        <f t="shared" si="34"/>
        <v>0</v>
      </c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</row>
    <row r="87" spans="1:145" s="1" customFormat="1" ht="15" hidden="1" customHeight="1" x14ac:dyDescent="0.3">
      <c r="A87" s="5"/>
      <c r="B87" s="15">
        <v>4465</v>
      </c>
      <c r="C87" s="8" t="s">
        <v>110</v>
      </c>
      <c r="D87" s="16">
        <v>2004</v>
      </c>
      <c r="E87" s="17">
        <f t="shared" si="33"/>
        <v>30</v>
      </c>
      <c r="F87" s="55" t="s">
        <v>418</v>
      </c>
      <c r="G87" s="55"/>
      <c r="H87" s="55" t="s">
        <v>472</v>
      </c>
      <c r="I87" s="55" t="s">
        <v>552</v>
      </c>
      <c r="J87" s="28">
        <f t="shared" si="37"/>
        <v>0</v>
      </c>
      <c r="K87" s="29"/>
      <c r="L87" s="30"/>
      <c r="M87" s="31"/>
      <c r="N87" s="30"/>
      <c r="O87" s="31"/>
      <c r="P87" s="32"/>
      <c r="Q87" s="28">
        <f t="shared" si="28"/>
        <v>0</v>
      </c>
      <c r="R87" s="29"/>
      <c r="S87" s="32"/>
      <c r="T87" s="28">
        <f t="shared" si="29"/>
        <v>0</v>
      </c>
      <c r="U87" s="29"/>
      <c r="V87" s="30"/>
      <c r="W87" s="31"/>
      <c r="X87" s="32"/>
      <c r="Y87" s="33">
        <f t="shared" si="36"/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34"/>
      <c r="AM87" s="35"/>
      <c r="AN87" s="34"/>
      <c r="AO87" s="62"/>
      <c r="AP87" s="33">
        <f t="shared" si="30"/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>
        <f t="shared" si="22"/>
        <v>0</v>
      </c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>
        <f>BP87+BR87+BT87+BV87+BX87+BZ87</f>
        <v>0</v>
      </c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2"/>
      <c r="CA87" s="33">
        <f>CC87+CE87+CG87+CI87+CK87+CM87+CO87+CQ87</f>
        <v>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32"/>
      <c r="CR87" s="33">
        <f t="shared" si="35"/>
        <v>30</v>
      </c>
      <c r="CS87" s="31"/>
      <c r="CT87" s="30"/>
      <c r="CU87" s="77">
        <v>7</v>
      </c>
      <c r="CV87" s="78">
        <f>25*0.8*1.5</f>
        <v>30</v>
      </c>
      <c r="CW87" s="31"/>
      <c r="CX87" s="30"/>
      <c r="CY87" s="31"/>
      <c r="CZ87" s="30"/>
      <c r="DA87" s="31"/>
      <c r="DB87" s="30"/>
      <c r="DC87" s="31"/>
      <c r="DD87" s="32"/>
      <c r="DE87" s="33">
        <f t="shared" si="31"/>
        <v>0</v>
      </c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>
        <f t="shared" si="32"/>
        <v>0</v>
      </c>
      <c r="DQ87" s="31"/>
      <c r="DR87" s="30"/>
      <c r="DS87" s="31"/>
      <c r="DT87" s="30"/>
      <c r="DU87" s="31"/>
      <c r="DV87" s="30"/>
      <c r="DW87" s="31"/>
      <c r="DX87" s="32"/>
      <c r="DY87" s="33">
        <f t="shared" si="34"/>
        <v>0</v>
      </c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</row>
    <row r="88" spans="1:145" s="1" customFormat="1" ht="15" hidden="1" customHeight="1" x14ac:dyDescent="0.3">
      <c r="A88" s="5"/>
      <c r="B88" s="15">
        <v>2321</v>
      </c>
      <c r="C88" s="8" t="s">
        <v>65</v>
      </c>
      <c r="D88" s="18">
        <v>2000</v>
      </c>
      <c r="E88" s="17">
        <f t="shared" si="33"/>
        <v>29.2</v>
      </c>
      <c r="F88" s="55" t="s">
        <v>404</v>
      </c>
      <c r="G88" s="55"/>
      <c r="H88" s="55" t="s">
        <v>406</v>
      </c>
      <c r="I88" s="55" t="s">
        <v>505</v>
      </c>
      <c r="J88" s="28">
        <f t="shared" si="37"/>
        <v>0</v>
      </c>
      <c r="K88" s="29"/>
      <c r="L88" s="30"/>
      <c r="M88" s="31"/>
      <c r="N88" s="30"/>
      <c r="O88" s="31"/>
      <c r="P88" s="32"/>
      <c r="Q88" s="28">
        <f t="shared" si="28"/>
        <v>0</v>
      </c>
      <c r="R88" s="29"/>
      <c r="S88" s="32"/>
      <c r="T88" s="28">
        <f t="shared" si="29"/>
        <v>0</v>
      </c>
      <c r="U88" s="29"/>
      <c r="V88" s="30"/>
      <c r="W88" s="31"/>
      <c r="X88" s="32"/>
      <c r="Y88" s="33">
        <f t="shared" si="36"/>
        <v>7.2</v>
      </c>
      <c r="Z88" s="34"/>
      <c r="AA88" s="35"/>
      <c r="AB88" s="34"/>
      <c r="AC88" s="35"/>
      <c r="AD88" s="34"/>
      <c r="AE88" s="35"/>
      <c r="AF88" s="34"/>
      <c r="AG88" s="35"/>
      <c r="AH88" s="34"/>
      <c r="AI88" s="35"/>
      <c r="AJ88" s="34">
        <v>9</v>
      </c>
      <c r="AK88" s="35">
        <f>8*0.9</f>
        <v>7.2</v>
      </c>
      <c r="AL88" s="34"/>
      <c r="AM88" s="35"/>
      <c r="AN88" s="34"/>
      <c r="AO88" s="62"/>
      <c r="AP88" s="33">
        <f t="shared" si="30"/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>
        <f t="shared" si="22"/>
        <v>0</v>
      </c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>
        <f>BP88+BR88+BT88+BV88+BX88+BZ88</f>
        <v>0</v>
      </c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2"/>
      <c r="CA88" s="33">
        <f>CC88+CE88+CG88+CI88+CK88+CM88+CO88</f>
        <v>22</v>
      </c>
      <c r="CB88" s="31"/>
      <c r="CC88" s="30"/>
      <c r="CD88" s="31"/>
      <c r="CE88" s="30"/>
      <c r="CF88" s="31"/>
      <c r="CG88" s="30"/>
      <c r="CH88" s="31"/>
      <c r="CI88" s="30"/>
      <c r="CJ88" s="31">
        <v>6</v>
      </c>
      <c r="CK88" s="30">
        <f>22</f>
        <v>22</v>
      </c>
      <c r="CL88" s="31"/>
      <c r="CM88" s="30"/>
      <c r="CN88" s="31"/>
      <c r="CO88" s="30"/>
      <c r="CP88" s="58">
        <v>9</v>
      </c>
      <c r="CQ88" s="79" t="s">
        <v>292</v>
      </c>
      <c r="CR88" s="33">
        <f t="shared" si="35"/>
        <v>0</v>
      </c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42"/>
      <c r="DE88" s="33">
        <f t="shared" si="31"/>
        <v>0</v>
      </c>
      <c r="DF88" s="31"/>
      <c r="DG88" s="30"/>
      <c r="DH88" s="31"/>
      <c r="DI88" s="30"/>
      <c r="DJ88" s="31"/>
      <c r="DK88" s="30"/>
      <c r="DL88" s="31"/>
      <c r="DM88" s="30"/>
      <c r="DN88" s="31"/>
      <c r="DO88" s="42"/>
      <c r="DP88" s="33">
        <f t="shared" si="32"/>
        <v>0</v>
      </c>
      <c r="DQ88" s="31"/>
      <c r="DR88" s="30"/>
      <c r="DS88" s="31"/>
      <c r="DT88" s="30"/>
      <c r="DU88" s="31"/>
      <c r="DV88" s="30"/>
      <c r="DW88" s="31"/>
      <c r="DX88" s="42"/>
      <c r="DY88" s="33">
        <f t="shared" si="34"/>
        <v>0</v>
      </c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42"/>
    </row>
    <row r="89" spans="1:145" s="1" customFormat="1" ht="15" hidden="1" customHeight="1" x14ac:dyDescent="0.3">
      <c r="A89" s="5"/>
      <c r="B89" s="15">
        <v>6641</v>
      </c>
      <c r="C89" s="8" t="s">
        <v>112</v>
      </c>
      <c r="D89" s="18">
        <v>2008</v>
      </c>
      <c r="E89" s="17">
        <f t="shared" si="33"/>
        <v>28.5</v>
      </c>
      <c r="F89" s="55" t="s">
        <v>396</v>
      </c>
      <c r="G89" s="55"/>
      <c r="H89" s="55" t="s">
        <v>397</v>
      </c>
      <c r="I89" s="55" t="s">
        <v>400</v>
      </c>
      <c r="J89" s="28">
        <f t="shared" si="37"/>
        <v>4</v>
      </c>
      <c r="K89" s="29"/>
      <c r="L89" s="30"/>
      <c r="M89" s="31">
        <v>9</v>
      </c>
      <c r="N89" s="30">
        <f>10*0.4</f>
        <v>4</v>
      </c>
      <c r="O89" s="31"/>
      <c r="P89" s="32"/>
      <c r="Q89" s="28">
        <f t="shared" si="28"/>
        <v>0</v>
      </c>
      <c r="R89" s="29"/>
      <c r="S89" s="32"/>
      <c r="T89" s="28">
        <f t="shared" si="29"/>
        <v>0</v>
      </c>
      <c r="U89" s="29"/>
      <c r="V89" s="30"/>
      <c r="W89" s="31"/>
      <c r="X89" s="32"/>
      <c r="Y89" s="33">
        <f t="shared" si="36"/>
        <v>0</v>
      </c>
      <c r="Z89" s="34"/>
      <c r="AA89" s="35"/>
      <c r="AB89" s="34"/>
      <c r="AC89" s="35"/>
      <c r="AD89" s="34"/>
      <c r="AE89" s="35"/>
      <c r="AF89" s="34"/>
      <c r="AG89" s="35"/>
      <c r="AH89" s="34"/>
      <c r="AI89" s="35"/>
      <c r="AJ89" s="34"/>
      <c r="AK89" s="35"/>
      <c r="AL89" s="34"/>
      <c r="AM89" s="35"/>
      <c r="AN89" s="34"/>
      <c r="AO89" s="62"/>
      <c r="AP89" s="33">
        <f t="shared" si="30"/>
        <v>0</v>
      </c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>
        <f t="shared" si="22"/>
        <v>0</v>
      </c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33">
        <f>BP89+BR89+BT89+BV89+BX89</f>
        <v>24.5</v>
      </c>
      <c r="BO89" s="31">
        <v>5</v>
      </c>
      <c r="BP89" s="30">
        <f>35*0.7</f>
        <v>24.5</v>
      </c>
      <c r="BQ89" s="31"/>
      <c r="BR89" s="30"/>
      <c r="BS89" s="31"/>
      <c r="BT89" s="30"/>
      <c r="BU89" s="31"/>
      <c r="BV89" s="30"/>
      <c r="BW89" s="31"/>
      <c r="BX89" s="30"/>
      <c r="BY89" s="58">
        <v>4</v>
      </c>
      <c r="BZ89" s="61">
        <f>20*0.7</f>
        <v>14</v>
      </c>
      <c r="CA89" s="33">
        <f t="shared" ref="CA89:CA120" si="38">CC89+CE89+CG89+CI89+CK89+CM89+CO89+CQ89</f>
        <v>0</v>
      </c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32"/>
      <c r="CR89" s="33">
        <f t="shared" si="35"/>
        <v>0</v>
      </c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33">
        <f t="shared" si="31"/>
        <v>0</v>
      </c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>
        <f t="shared" si="32"/>
        <v>0</v>
      </c>
      <c r="DQ89" s="31"/>
      <c r="DR89" s="30"/>
      <c r="DS89" s="31"/>
      <c r="DT89" s="30"/>
      <c r="DU89" s="31"/>
      <c r="DV89" s="30"/>
      <c r="DW89" s="31"/>
      <c r="DX89" s="32"/>
      <c r="DY89" s="33">
        <f t="shared" si="34"/>
        <v>0</v>
      </c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</row>
    <row r="90" spans="1:145" s="1" customFormat="1" ht="15" hidden="1" customHeight="1" x14ac:dyDescent="0.3">
      <c r="A90" s="5"/>
      <c r="B90" s="15">
        <v>5341</v>
      </c>
      <c r="C90" s="8" t="s">
        <v>241</v>
      </c>
      <c r="D90" s="16">
        <v>2005</v>
      </c>
      <c r="E90" s="17">
        <f t="shared" si="33"/>
        <v>26</v>
      </c>
      <c r="F90" s="55" t="s">
        <v>404</v>
      </c>
      <c r="G90" s="55"/>
      <c r="H90" s="55" t="s">
        <v>482</v>
      </c>
      <c r="I90" s="55" t="s">
        <v>545</v>
      </c>
      <c r="J90" s="28">
        <f t="shared" si="37"/>
        <v>0</v>
      </c>
      <c r="K90" s="29"/>
      <c r="L90" s="30"/>
      <c r="M90" s="31"/>
      <c r="N90" s="30"/>
      <c r="O90" s="31"/>
      <c r="P90" s="32"/>
      <c r="Q90" s="28">
        <f t="shared" si="28"/>
        <v>0</v>
      </c>
      <c r="R90" s="29"/>
      <c r="S90" s="32"/>
      <c r="T90" s="28">
        <f t="shared" si="29"/>
        <v>0</v>
      </c>
      <c r="U90" s="29"/>
      <c r="V90" s="30"/>
      <c r="W90" s="31"/>
      <c r="X90" s="32"/>
      <c r="Y90" s="33">
        <f t="shared" si="36"/>
        <v>0</v>
      </c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34"/>
      <c r="AM90" s="35"/>
      <c r="AN90" s="34"/>
      <c r="AO90" s="62"/>
      <c r="AP90" s="33">
        <f t="shared" si="30"/>
        <v>0</v>
      </c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>
        <f t="shared" si="22"/>
        <v>0</v>
      </c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>
        <f>BP90+BR90+BT90+BV90+BX90+BZ90</f>
        <v>0</v>
      </c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2"/>
      <c r="CA90" s="33">
        <f t="shared" si="38"/>
        <v>26</v>
      </c>
      <c r="CB90" s="31"/>
      <c r="CC90" s="30"/>
      <c r="CD90" s="31"/>
      <c r="CE90" s="30"/>
      <c r="CF90" s="31"/>
      <c r="CG90" s="30"/>
      <c r="CH90" s="31"/>
      <c r="CI90" s="30"/>
      <c r="CJ90" s="31">
        <v>5</v>
      </c>
      <c r="CK90" s="30">
        <f>26</f>
        <v>26</v>
      </c>
      <c r="CL90" s="31"/>
      <c r="CM90" s="30"/>
      <c r="CN90" s="31"/>
      <c r="CO90" s="30"/>
      <c r="CP90" s="31"/>
      <c r="CQ90" s="32"/>
      <c r="CR90" s="33">
        <f t="shared" si="35"/>
        <v>0</v>
      </c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33">
        <f t="shared" si="31"/>
        <v>0</v>
      </c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>
        <f t="shared" si="32"/>
        <v>0</v>
      </c>
      <c r="DQ90" s="31"/>
      <c r="DR90" s="30"/>
      <c r="DS90" s="31"/>
      <c r="DT90" s="30"/>
      <c r="DU90" s="31"/>
      <c r="DV90" s="30"/>
      <c r="DW90" s="31"/>
      <c r="DX90" s="32"/>
      <c r="DY90" s="33">
        <f t="shared" si="34"/>
        <v>0</v>
      </c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</row>
    <row r="91" spans="1:145" s="1" customFormat="1" ht="15" hidden="1" customHeight="1" x14ac:dyDescent="0.3">
      <c r="A91" s="5"/>
      <c r="B91" s="15">
        <v>5848</v>
      </c>
      <c r="C91" s="8" t="s">
        <v>135</v>
      </c>
      <c r="D91" s="16">
        <v>2008</v>
      </c>
      <c r="E91" s="17">
        <f t="shared" si="33"/>
        <v>25</v>
      </c>
      <c r="F91" s="55" t="s">
        <v>413</v>
      </c>
      <c r="G91" s="55"/>
      <c r="H91" s="55" t="s">
        <v>414</v>
      </c>
      <c r="I91" s="55"/>
      <c r="J91" s="28">
        <f t="shared" si="37"/>
        <v>4</v>
      </c>
      <c r="K91" s="29"/>
      <c r="L91" s="30"/>
      <c r="M91" s="31"/>
      <c r="N91" s="30"/>
      <c r="O91" s="31">
        <v>9</v>
      </c>
      <c r="P91" s="32">
        <f>10*0.4</f>
        <v>4</v>
      </c>
      <c r="Q91" s="28">
        <f t="shared" si="28"/>
        <v>0</v>
      </c>
      <c r="R91" s="29"/>
      <c r="S91" s="32"/>
      <c r="T91" s="28">
        <f t="shared" si="29"/>
        <v>0</v>
      </c>
      <c r="U91" s="29"/>
      <c r="V91" s="30"/>
      <c r="W91" s="31"/>
      <c r="X91" s="32"/>
      <c r="Y91" s="33">
        <f t="shared" si="36"/>
        <v>0</v>
      </c>
      <c r="Z91" s="34"/>
      <c r="AA91" s="35"/>
      <c r="AB91" s="34"/>
      <c r="AC91" s="35"/>
      <c r="AD91" s="34"/>
      <c r="AE91" s="35"/>
      <c r="AF91" s="34"/>
      <c r="AG91" s="35"/>
      <c r="AH91" s="34"/>
      <c r="AI91" s="35"/>
      <c r="AJ91" s="34"/>
      <c r="AK91" s="35"/>
      <c r="AL91" s="34"/>
      <c r="AM91" s="35"/>
      <c r="AN91" s="34"/>
      <c r="AO91" s="62"/>
      <c r="AP91" s="33">
        <f t="shared" si="30"/>
        <v>0</v>
      </c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>
        <f t="shared" si="22"/>
        <v>0</v>
      </c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>
        <f>BP91+BR91+BT91+BV91+BZ91</f>
        <v>21</v>
      </c>
      <c r="BO91" s="31"/>
      <c r="BP91" s="30"/>
      <c r="BQ91" s="31"/>
      <c r="BR91" s="30"/>
      <c r="BS91" s="31"/>
      <c r="BT91" s="30"/>
      <c r="BU91" s="31"/>
      <c r="BV91" s="30"/>
      <c r="BW91" s="58">
        <v>9</v>
      </c>
      <c r="BX91" s="59">
        <f>8*0.7</f>
        <v>5.6</v>
      </c>
      <c r="BY91" s="31">
        <v>3</v>
      </c>
      <c r="BZ91" s="32">
        <f>30*0.7</f>
        <v>21</v>
      </c>
      <c r="CA91" s="33">
        <f t="shared" si="38"/>
        <v>0</v>
      </c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32"/>
      <c r="CR91" s="33">
        <f t="shared" si="35"/>
        <v>0</v>
      </c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33">
        <f t="shared" si="31"/>
        <v>0</v>
      </c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>
        <f t="shared" si="32"/>
        <v>0</v>
      </c>
      <c r="DQ91" s="31"/>
      <c r="DR91" s="30"/>
      <c r="DS91" s="31"/>
      <c r="DT91" s="30"/>
      <c r="DU91" s="31"/>
      <c r="DV91" s="30"/>
      <c r="DW91" s="31"/>
      <c r="DX91" s="32"/>
      <c r="DY91" s="33">
        <f t="shared" si="34"/>
        <v>0</v>
      </c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</row>
    <row r="92" spans="1:145" s="1" customFormat="1" ht="15" hidden="1" customHeight="1" x14ac:dyDescent="0.3">
      <c r="A92" s="5"/>
      <c r="B92" s="15">
        <v>6797</v>
      </c>
      <c r="C92" s="8" t="s">
        <v>18</v>
      </c>
      <c r="D92" s="16">
        <v>2007</v>
      </c>
      <c r="E92" s="17">
        <f t="shared" si="33"/>
        <v>24</v>
      </c>
      <c r="F92" s="55" t="s">
        <v>421</v>
      </c>
      <c r="G92" s="55"/>
      <c r="H92" s="55" t="s">
        <v>539</v>
      </c>
      <c r="I92" s="55"/>
      <c r="J92" s="28">
        <f t="shared" si="37"/>
        <v>0</v>
      </c>
      <c r="K92" s="29"/>
      <c r="L92" s="30"/>
      <c r="M92" s="31"/>
      <c r="N92" s="30"/>
      <c r="O92" s="31"/>
      <c r="P92" s="32"/>
      <c r="Q92" s="28">
        <f t="shared" si="28"/>
        <v>0</v>
      </c>
      <c r="R92" s="29"/>
      <c r="S92" s="32"/>
      <c r="T92" s="28">
        <f t="shared" si="29"/>
        <v>0</v>
      </c>
      <c r="U92" s="29"/>
      <c r="V92" s="30"/>
      <c r="W92" s="31"/>
      <c r="X92" s="32"/>
      <c r="Y92" s="33">
        <f t="shared" si="36"/>
        <v>0</v>
      </c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>
        <f t="shared" si="30"/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>
        <f t="shared" si="22"/>
        <v>0</v>
      </c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>
        <f>BP92+BR92+BT92+BV92+BX92+BZ92</f>
        <v>0</v>
      </c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58" t="s">
        <v>291</v>
      </c>
      <c r="BZ92" s="61"/>
      <c r="CA92" s="33">
        <f t="shared" si="38"/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32"/>
      <c r="CR92" s="33">
        <f>CT92+CV92+CX92+CZ92+DD92</f>
        <v>24</v>
      </c>
      <c r="CS92" s="31"/>
      <c r="CT92" s="30"/>
      <c r="CU92" s="31"/>
      <c r="CV92" s="30"/>
      <c r="CW92" s="31"/>
      <c r="CX92" s="30"/>
      <c r="CY92" s="31"/>
      <c r="CZ92" s="30"/>
      <c r="DA92" s="58">
        <v>3</v>
      </c>
      <c r="DB92" s="59">
        <f>30*0.8</f>
        <v>24</v>
      </c>
      <c r="DC92" s="31">
        <v>3</v>
      </c>
      <c r="DD92" s="32">
        <f>30*0.8</f>
        <v>24</v>
      </c>
      <c r="DE92" s="33">
        <f t="shared" si="31"/>
        <v>0</v>
      </c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>
        <f t="shared" si="32"/>
        <v>0</v>
      </c>
      <c r="DQ92" s="31"/>
      <c r="DR92" s="30"/>
      <c r="DS92" s="31"/>
      <c r="DT92" s="30"/>
      <c r="DU92" s="31"/>
      <c r="DV92" s="30"/>
      <c r="DW92" s="31"/>
      <c r="DX92" s="32"/>
      <c r="DY92" s="33">
        <f t="shared" si="34"/>
        <v>0</v>
      </c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</row>
    <row r="93" spans="1:145" s="1" customFormat="1" ht="15" hidden="1" customHeight="1" x14ac:dyDescent="0.3">
      <c r="A93" s="5"/>
      <c r="B93" s="15">
        <v>2062</v>
      </c>
      <c r="C93" s="8" t="s">
        <v>81</v>
      </c>
      <c r="D93" s="16">
        <v>2000</v>
      </c>
      <c r="E93" s="17">
        <f t="shared" si="33"/>
        <v>22</v>
      </c>
      <c r="F93" s="55" t="s">
        <v>404</v>
      </c>
      <c r="G93" s="55"/>
      <c r="H93" s="55" t="s">
        <v>406</v>
      </c>
      <c r="I93" s="55" t="s">
        <v>464</v>
      </c>
      <c r="J93" s="28">
        <f t="shared" si="37"/>
        <v>0</v>
      </c>
      <c r="K93" s="29"/>
      <c r="L93" s="30"/>
      <c r="M93" s="31"/>
      <c r="N93" s="30"/>
      <c r="O93" s="31"/>
      <c r="P93" s="32"/>
      <c r="Q93" s="28">
        <f t="shared" si="28"/>
        <v>0</v>
      </c>
      <c r="R93" s="29"/>
      <c r="S93" s="32"/>
      <c r="T93" s="28">
        <f t="shared" si="29"/>
        <v>0</v>
      </c>
      <c r="U93" s="29"/>
      <c r="V93" s="30"/>
      <c r="W93" s="31"/>
      <c r="X93" s="32"/>
      <c r="Y93" s="33">
        <f t="shared" si="36"/>
        <v>0</v>
      </c>
      <c r="Z93" s="34"/>
      <c r="AA93" s="35"/>
      <c r="AB93" s="34"/>
      <c r="AC93" s="35"/>
      <c r="AD93" s="34"/>
      <c r="AE93" s="35"/>
      <c r="AF93" s="34"/>
      <c r="AG93" s="35"/>
      <c r="AH93" s="34"/>
      <c r="AI93" s="35"/>
      <c r="AJ93" s="34"/>
      <c r="AK93" s="35"/>
      <c r="AL93" s="34"/>
      <c r="AM93" s="35"/>
      <c r="AN93" s="34"/>
      <c r="AO93" s="62"/>
      <c r="AP93" s="33">
        <f t="shared" si="30"/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>
        <f t="shared" si="22"/>
        <v>0</v>
      </c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>
        <f>BP93+BR93+BT93+BV93+BX93+BZ93</f>
        <v>0</v>
      </c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2"/>
      <c r="CA93" s="33">
        <f t="shared" si="38"/>
        <v>22</v>
      </c>
      <c r="CB93" s="31"/>
      <c r="CC93" s="30"/>
      <c r="CD93" s="31"/>
      <c r="CE93" s="30"/>
      <c r="CF93" s="31"/>
      <c r="CG93" s="30"/>
      <c r="CH93" s="31"/>
      <c r="CI93" s="30"/>
      <c r="CJ93" s="31">
        <v>6</v>
      </c>
      <c r="CK93" s="30">
        <f>22</f>
        <v>22</v>
      </c>
      <c r="CL93" s="31"/>
      <c r="CM93" s="30"/>
      <c r="CN93" s="31"/>
      <c r="CO93" s="30"/>
      <c r="CP93" s="31"/>
      <c r="CQ93" s="32"/>
      <c r="CR93" s="33">
        <f t="shared" ref="CR93:CR99" si="39">CT93+CV93+CX93+CZ93+DB93+DD93</f>
        <v>0</v>
      </c>
      <c r="CS93" s="31"/>
      <c r="CT93" s="30"/>
      <c r="CU93" s="31"/>
      <c r="CV93" s="30"/>
      <c r="CW93" s="31"/>
      <c r="CX93" s="30"/>
      <c r="CY93" s="31"/>
      <c r="CZ93" s="30"/>
      <c r="DA93" s="30"/>
      <c r="DB93" s="30"/>
      <c r="DC93" s="31"/>
      <c r="DD93" s="32"/>
      <c r="DE93" s="33">
        <f t="shared" si="31"/>
        <v>0</v>
      </c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>
        <f t="shared" si="32"/>
        <v>0</v>
      </c>
      <c r="DQ93" s="31"/>
      <c r="DR93" s="30"/>
      <c r="DS93" s="31"/>
      <c r="DT93" s="30"/>
      <c r="DU93" s="31"/>
      <c r="DV93" s="30"/>
      <c r="DW93" s="31"/>
      <c r="DX93" s="32"/>
      <c r="DY93" s="33">
        <f t="shared" si="34"/>
        <v>0</v>
      </c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</row>
    <row r="94" spans="1:145" s="1" customFormat="1" ht="15" hidden="1" customHeight="1" x14ac:dyDescent="0.3">
      <c r="A94" s="5"/>
      <c r="B94" s="15">
        <v>7161</v>
      </c>
      <c r="C94" s="8" t="s">
        <v>213</v>
      </c>
      <c r="D94" s="16">
        <v>2009</v>
      </c>
      <c r="E94" s="17">
        <f t="shared" si="33"/>
        <v>21</v>
      </c>
      <c r="F94" s="55" t="s">
        <v>413</v>
      </c>
      <c r="G94" s="55"/>
      <c r="H94" s="55" t="s">
        <v>526</v>
      </c>
      <c r="I94" s="55" t="s">
        <v>457</v>
      </c>
      <c r="J94" s="28">
        <f t="shared" si="37"/>
        <v>0</v>
      </c>
      <c r="K94" s="29"/>
      <c r="L94" s="30"/>
      <c r="M94" s="31"/>
      <c r="N94" s="30"/>
      <c r="O94" s="31"/>
      <c r="P94" s="32"/>
      <c r="Q94" s="28">
        <f t="shared" si="28"/>
        <v>0</v>
      </c>
      <c r="R94" s="29"/>
      <c r="S94" s="32"/>
      <c r="T94" s="28">
        <f t="shared" si="29"/>
        <v>0</v>
      </c>
      <c r="U94" s="29"/>
      <c r="V94" s="30"/>
      <c r="W94" s="31"/>
      <c r="X94" s="32"/>
      <c r="Y94" s="33">
        <f t="shared" si="36"/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34"/>
      <c r="AM94" s="35"/>
      <c r="AN94" s="34"/>
      <c r="AO94" s="62"/>
      <c r="AP94" s="33">
        <f t="shared" si="30"/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 t="shared" si="22"/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BP94+BR94+BT94+BV94+BZ94</f>
        <v>21</v>
      </c>
      <c r="BO94" s="31"/>
      <c r="BP94" s="30"/>
      <c r="BQ94" s="31"/>
      <c r="BR94" s="30"/>
      <c r="BS94" s="31"/>
      <c r="BT94" s="30"/>
      <c r="BU94" s="31"/>
      <c r="BV94" s="30"/>
      <c r="BW94" s="58">
        <v>9</v>
      </c>
      <c r="BX94" s="59">
        <f>8*0.7</f>
        <v>5.6</v>
      </c>
      <c r="BY94" s="31">
        <v>3</v>
      </c>
      <c r="BZ94" s="32">
        <f>30*0.7</f>
        <v>21</v>
      </c>
      <c r="CA94" s="33">
        <f t="shared" si="38"/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32"/>
      <c r="CR94" s="33">
        <f t="shared" si="39"/>
        <v>0</v>
      </c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33">
        <f t="shared" si="31"/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 t="shared" si="32"/>
        <v>0</v>
      </c>
      <c r="DQ94" s="31"/>
      <c r="DR94" s="30"/>
      <c r="DS94" s="31"/>
      <c r="DT94" s="30"/>
      <c r="DU94" s="31"/>
      <c r="DV94" s="30"/>
      <c r="DW94" s="31"/>
      <c r="DX94" s="32"/>
      <c r="DY94" s="33">
        <f t="shared" si="34"/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</row>
    <row r="95" spans="1:145" s="1" customFormat="1" ht="15" hidden="1" customHeight="1" x14ac:dyDescent="0.3">
      <c r="A95" s="5"/>
      <c r="B95" s="15">
        <v>4437</v>
      </c>
      <c r="C95" s="8" t="s">
        <v>54</v>
      </c>
      <c r="D95" s="16">
        <v>2005</v>
      </c>
      <c r="E95" s="17">
        <f t="shared" si="33"/>
        <v>20</v>
      </c>
      <c r="F95" s="55" t="s">
        <v>418</v>
      </c>
      <c r="G95" s="55"/>
      <c r="H95" s="55" t="s">
        <v>419</v>
      </c>
      <c r="I95" s="55" t="s">
        <v>510</v>
      </c>
      <c r="J95" s="28">
        <f t="shared" si="37"/>
        <v>0</v>
      </c>
      <c r="K95" s="29"/>
      <c r="L95" s="30"/>
      <c r="M95" s="31"/>
      <c r="N95" s="30"/>
      <c r="O95" s="31"/>
      <c r="P95" s="32"/>
      <c r="Q95" s="28">
        <f t="shared" si="28"/>
        <v>0</v>
      </c>
      <c r="R95" s="29"/>
      <c r="S95" s="32"/>
      <c r="T95" s="28">
        <f t="shared" si="29"/>
        <v>0</v>
      </c>
      <c r="U95" s="29"/>
      <c r="V95" s="30"/>
      <c r="W95" s="31"/>
      <c r="X95" s="32"/>
      <c r="Y95" s="33">
        <f t="shared" si="36"/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34"/>
      <c r="AM95" s="35"/>
      <c r="AN95" s="34"/>
      <c r="AO95" s="62"/>
      <c r="AP95" s="33">
        <f t="shared" si="30"/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 t="shared" si="22"/>
        <v>20</v>
      </c>
      <c r="BD95" s="31">
        <v>7</v>
      </c>
      <c r="BE95" s="30">
        <f>25*0.8</f>
        <v>20</v>
      </c>
      <c r="BF95" s="31"/>
      <c r="BG95" s="30"/>
      <c r="BH95" s="31"/>
      <c r="BI95" s="30"/>
      <c r="BJ95" s="31"/>
      <c r="BK95" s="30"/>
      <c r="BL95" s="31"/>
      <c r="BM95" s="32"/>
      <c r="BN95" s="33">
        <f>BP95+BR95+BT95+BV95+BX95+BZ95</f>
        <v>0</v>
      </c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2"/>
      <c r="CA95" s="33">
        <f t="shared" si="38"/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32"/>
      <c r="CR95" s="33">
        <f t="shared" si="39"/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33">
        <f t="shared" si="31"/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 t="shared" si="32"/>
        <v>0</v>
      </c>
      <c r="DQ95" s="31"/>
      <c r="DR95" s="30"/>
      <c r="DS95" s="31"/>
      <c r="DT95" s="30"/>
      <c r="DU95" s="31"/>
      <c r="DV95" s="30"/>
      <c r="DW95" s="31"/>
      <c r="DX95" s="32"/>
      <c r="DY95" s="33">
        <f t="shared" si="34"/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</row>
    <row r="96" spans="1:145" s="1" customFormat="1" ht="15" hidden="1" customHeight="1" x14ac:dyDescent="0.3">
      <c r="A96" s="5"/>
      <c r="B96" s="15">
        <v>6800</v>
      </c>
      <c r="C96" s="8" t="s">
        <v>315</v>
      </c>
      <c r="D96" s="16">
        <v>2008</v>
      </c>
      <c r="E96" s="17">
        <f t="shared" si="33"/>
        <v>18.899999999999999</v>
      </c>
      <c r="F96" s="55" t="s">
        <v>421</v>
      </c>
      <c r="G96" s="55"/>
      <c r="H96" s="55" t="s">
        <v>532</v>
      </c>
      <c r="I96" s="55"/>
      <c r="J96" s="28">
        <f t="shared" si="37"/>
        <v>0</v>
      </c>
      <c r="K96" s="29"/>
      <c r="L96" s="30"/>
      <c r="M96" s="31"/>
      <c r="N96" s="30"/>
      <c r="O96" s="31"/>
      <c r="P96" s="32"/>
      <c r="Q96" s="28">
        <f t="shared" si="28"/>
        <v>0</v>
      </c>
      <c r="R96" s="29"/>
      <c r="S96" s="32"/>
      <c r="T96" s="28">
        <f t="shared" si="29"/>
        <v>0</v>
      </c>
      <c r="U96" s="29"/>
      <c r="V96" s="30"/>
      <c r="W96" s="31"/>
      <c r="X96" s="32"/>
      <c r="Y96" s="33">
        <f t="shared" si="36"/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34"/>
      <c r="AM96" s="35"/>
      <c r="AN96" s="34"/>
      <c r="AO96" s="62"/>
      <c r="AP96" s="33">
        <f t="shared" si="30"/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>
        <f t="shared" si="22"/>
        <v>0</v>
      </c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>
        <f>BP96+BR96+BT96+BV96+BX96+BZ96</f>
        <v>18.899999999999999</v>
      </c>
      <c r="BO96" s="31"/>
      <c r="BP96" s="30"/>
      <c r="BQ96" s="31"/>
      <c r="BR96" s="30"/>
      <c r="BS96" s="31"/>
      <c r="BT96" s="30"/>
      <c r="BU96" s="77">
        <v>9</v>
      </c>
      <c r="BV96" s="78">
        <f>8*0.7*1.5</f>
        <v>8.3999999999999986</v>
      </c>
      <c r="BW96" s="31"/>
      <c r="BX96" s="30"/>
      <c r="BY96" s="31">
        <v>6</v>
      </c>
      <c r="BZ96" s="32">
        <f>15*0.7</f>
        <v>10.5</v>
      </c>
      <c r="CA96" s="33">
        <f t="shared" si="38"/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32"/>
      <c r="CR96" s="33">
        <f t="shared" si="39"/>
        <v>0</v>
      </c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33">
        <f t="shared" si="31"/>
        <v>0</v>
      </c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>
        <f t="shared" si="32"/>
        <v>0</v>
      </c>
      <c r="DQ96" s="31"/>
      <c r="DR96" s="30"/>
      <c r="DS96" s="31"/>
      <c r="DT96" s="30"/>
      <c r="DU96" s="31"/>
      <c r="DV96" s="30"/>
      <c r="DW96" s="31"/>
      <c r="DX96" s="32"/>
      <c r="DY96" s="33">
        <f t="shared" si="34"/>
        <v>0</v>
      </c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</row>
    <row r="97" spans="1:145" s="1" customFormat="1" ht="15" hidden="1" customHeight="1" x14ac:dyDescent="0.3">
      <c r="A97" s="5"/>
      <c r="B97" s="15">
        <v>7421</v>
      </c>
      <c r="C97" s="8" t="s">
        <v>188</v>
      </c>
      <c r="D97" s="16">
        <v>2010</v>
      </c>
      <c r="E97" s="17">
        <f t="shared" si="33"/>
        <v>18.899999999999999</v>
      </c>
      <c r="F97" s="55" t="s">
        <v>421</v>
      </c>
      <c r="G97" s="55"/>
      <c r="H97" s="55" t="s">
        <v>532</v>
      </c>
      <c r="I97" s="55"/>
      <c r="J97" s="28">
        <f t="shared" si="37"/>
        <v>0</v>
      </c>
      <c r="K97" s="29"/>
      <c r="L97" s="30"/>
      <c r="M97" s="31"/>
      <c r="N97" s="30"/>
      <c r="O97" s="31"/>
      <c r="P97" s="32"/>
      <c r="Q97" s="28">
        <f t="shared" si="28"/>
        <v>0</v>
      </c>
      <c r="R97" s="29"/>
      <c r="S97" s="32"/>
      <c r="T97" s="28">
        <f t="shared" si="29"/>
        <v>0</v>
      </c>
      <c r="U97" s="29"/>
      <c r="V97" s="30"/>
      <c r="W97" s="31"/>
      <c r="X97" s="32"/>
      <c r="Y97" s="33">
        <f t="shared" si="36"/>
        <v>0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/>
      <c r="AM97" s="35"/>
      <c r="AN97" s="34"/>
      <c r="AO97" s="62"/>
      <c r="AP97" s="33">
        <f t="shared" si="30"/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>
        <f t="shared" si="22"/>
        <v>0</v>
      </c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>
        <f>BP97+BR97+BT97+BV97+BX97+BZ97</f>
        <v>18.899999999999999</v>
      </c>
      <c r="BO97" s="31"/>
      <c r="BP97" s="30"/>
      <c r="BQ97" s="31"/>
      <c r="BR97" s="30"/>
      <c r="BS97" s="31"/>
      <c r="BT97" s="30"/>
      <c r="BU97" s="77">
        <v>9</v>
      </c>
      <c r="BV97" s="78">
        <f>8*0.7*1.5</f>
        <v>8.3999999999999986</v>
      </c>
      <c r="BW97" s="31"/>
      <c r="BX97" s="30"/>
      <c r="BY97" s="31">
        <v>6</v>
      </c>
      <c r="BZ97" s="32">
        <f>15*0.7</f>
        <v>10.5</v>
      </c>
      <c r="CA97" s="33">
        <f t="shared" si="38"/>
        <v>0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/>
      <c r="CQ97" s="32"/>
      <c r="CR97" s="33">
        <f t="shared" si="39"/>
        <v>0</v>
      </c>
      <c r="CS97" s="31"/>
      <c r="CT97" s="30"/>
      <c r="CU97" s="31"/>
      <c r="CV97" s="30"/>
      <c r="CW97" s="31"/>
      <c r="CX97" s="30"/>
      <c r="CY97" s="31"/>
      <c r="CZ97" s="30"/>
      <c r="DA97" s="31"/>
      <c r="DB97" s="30"/>
      <c r="DC97" s="31"/>
      <c r="DD97" s="32"/>
      <c r="DE97" s="33">
        <f t="shared" si="31"/>
        <v>0</v>
      </c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>
        <f t="shared" si="32"/>
        <v>0</v>
      </c>
      <c r="DQ97" s="31"/>
      <c r="DR97" s="30"/>
      <c r="DS97" s="31"/>
      <c r="DT97" s="30"/>
      <c r="DU97" s="31"/>
      <c r="DV97" s="30"/>
      <c r="DW97" s="31"/>
      <c r="DX97" s="32"/>
      <c r="DY97" s="33">
        <f t="shared" si="34"/>
        <v>0</v>
      </c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</row>
    <row r="98" spans="1:145" s="1" customFormat="1" ht="15" hidden="1" customHeight="1" x14ac:dyDescent="0.3">
      <c r="A98" s="5"/>
      <c r="B98" s="15">
        <v>7450</v>
      </c>
      <c r="C98" s="8" t="s">
        <v>322</v>
      </c>
      <c r="D98" s="16">
        <v>2008</v>
      </c>
      <c r="E98" s="17">
        <f t="shared" si="33"/>
        <v>18.2</v>
      </c>
      <c r="F98" s="55" t="s">
        <v>447</v>
      </c>
      <c r="G98" s="55"/>
      <c r="H98" s="55" t="s">
        <v>521</v>
      </c>
      <c r="I98" s="55"/>
      <c r="J98" s="28">
        <f t="shared" si="37"/>
        <v>0</v>
      </c>
      <c r="K98" s="29"/>
      <c r="L98" s="30"/>
      <c r="M98" s="31"/>
      <c r="N98" s="30"/>
      <c r="O98" s="31"/>
      <c r="P98" s="32"/>
      <c r="Q98" s="28">
        <f t="shared" si="28"/>
        <v>0</v>
      </c>
      <c r="R98" s="29"/>
      <c r="S98" s="32"/>
      <c r="T98" s="28">
        <f t="shared" si="29"/>
        <v>0</v>
      </c>
      <c r="U98" s="29"/>
      <c r="V98" s="30"/>
      <c r="W98" s="31"/>
      <c r="X98" s="32"/>
      <c r="Y98" s="33">
        <f t="shared" si="36"/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85"/>
      <c r="AM98" s="35"/>
      <c r="AN98" s="34"/>
      <c r="AO98" s="62"/>
      <c r="AP98" s="33">
        <f t="shared" si="30"/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 t="shared" si="22"/>
        <v>0</v>
      </c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>
        <f>BP98+BR98+BT98+BV98+BX98</f>
        <v>18.2</v>
      </c>
      <c r="BO98" s="31"/>
      <c r="BP98" s="30"/>
      <c r="BQ98" s="31"/>
      <c r="BR98" s="30"/>
      <c r="BS98" s="31"/>
      <c r="BT98" s="30"/>
      <c r="BU98" s="31"/>
      <c r="BV98" s="30"/>
      <c r="BW98" s="31">
        <v>5</v>
      </c>
      <c r="BX98" s="30">
        <f>26*0.7</f>
        <v>18.2</v>
      </c>
      <c r="BY98" s="58">
        <v>8</v>
      </c>
      <c r="BZ98" s="79" t="s">
        <v>292</v>
      </c>
      <c r="CA98" s="33">
        <f t="shared" si="38"/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42"/>
      <c r="CR98" s="33">
        <f t="shared" si="39"/>
        <v>0</v>
      </c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33">
        <f t="shared" si="31"/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>
        <f t="shared" si="32"/>
        <v>0</v>
      </c>
      <c r="DQ98" s="31"/>
      <c r="DR98" s="30"/>
      <c r="DS98" s="31"/>
      <c r="DT98" s="30"/>
      <c r="DU98" s="31"/>
      <c r="DV98" s="30"/>
      <c r="DW98" s="31"/>
      <c r="DX98" s="32"/>
      <c r="DY98" s="33">
        <f t="shared" si="34"/>
        <v>0</v>
      </c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</row>
    <row r="99" spans="1:145" s="1" customFormat="1" ht="15" hidden="1" customHeight="1" x14ac:dyDescent="0.3">
      <c r="A99" s="5"/>
      <c r="B99" s="15">
        <v>5961</v>
      </c>
      <c r="C99" s="8" t="s">
        <v>80</v>
      </c>
      <c r="D99" s="16">
        <v>2006</v>
      </c>
      <c r="E99" s="17">
        <f t="shared" si="33"/>
        <v>17.600000000000001</v>
      </c>
      <c r="F99" s="55" t="s">
        <v>393</v>
      </c>
      <c r="G99" s="55"/>
      <c r="H99" s="55" t="s">
        <v>511</v>
      </c>
      <c r="I99" s="55" t="s">
        <v>512</v>
      </c>
      <c r="J99" s="28">
        <f t="shared" si="37"/>
        <v>0</v>
      </c>
      <c r="K99" s="29"/>
      <c r="L99" s="30"/>
      <c r="M99" s="31"/>
      <c r="N99" s="30"/>
      <c r="O99" s="31"/>
      <c r="P99" s="32"/>
      <c r="Q99" s="28">
        <f t="shared" si="28"/>
        <v>0</v>
      </c>
      <c r="R99" s="29"/>
      <c r="S99" s="32"/>
      <c r="T99" s="28">
        <f t="shared" si="29"/>
        <v>0</v>
      </c>
      <c r="U99" s="29"/>
      <c r="V99" s="30"/>
      <c r="W99" s="31"/>
      <c r="X99" s="32"/>
      <c r="Y99" s="33">
        <f t="shared" si="36"/>
        <v>0</v>
      </c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34"/>
      <c r="AM99" s="35"/>
      <c r="AN99" s="34"/>
      <c r="AO99" s="62"/>
      <c r="AP99" s="33">
        <f t="shared" si="30"/>
        <v>0</v>
      </c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>
        <f t="shared" si="22"/>
        <v>17.600000000000001</v>
      </c>
      <c r="BD99" s="31"/>
      <c r="BE99" s="30"/>
      <c r="BF99" s="31"/>
      <c r="BG99" s="30"/>
      <c r="BH99" s="31"/>
      <c r="BI99" s="30"/>
      <c r="BJ99" s="31"/>
      <c r="BK99" s="30"/>
      <c r="BL99" s="31">
        <v>6</v>
      </c>
      <c r="BM99" s="32">
        <f>22*0.8</f>
        <v>17.600000000000001</v>
      </c>
      <c r="BN99" s="33">
        <f t="shared" ref="BN99:BN110" si="40">BP99+BR99+BT99+BV99+BX99+BZ99</f>
        <v>0</v>
      </c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2"/>
      <c r="CA99" s="33">
        <f t="shared" si="38"/>
        <v>0</v>
      </c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32"/>
      <c r="CR99" s="33">
        <f t="shared" si="39"/>
        <v>0</v>
      </c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33">
        <f t="shared" si="31"/>
        <v>0</v>
      </c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>
        <f t="shared" si="32"/>
        <v>0</v>
      </c>
      <c r="DQ99" s="31"/>
      <c r="DR99" s="30"/>
      <c r="DS99" s="31"/>
      <c r="DT99" s="30"/>
      <c r="DU99" s="31"/>
      <c r="DV99" s="30"/>
      <c r="DW99" s="31"/>
      <c r="DX99" s="32"/>
      <c r="DY99" s="33">
        <f t="shared" si="34"/>
        <v>0</v>
      </c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</row>
    <row r="100" spans="1:145" s="1" customFormat="1" ht="15" hidden="1" customHeight="1" x14ac:dyDescent="0.3">
      <c r="A100" s="5"/>
      <c r="B100" s="15">
        <v>5165</v>
      </c>
      <c r="C100" s="8" t="s">
        <v>59</v>
      </c>
      <c r="D100" s="16">
        <v>2006</v>
      </c>
      <c r="E100" s="17">
        <f t="shared" si="33"/>
        <v>17.600000000000001</v>
      </c>
      <c r="F100" s="55" t="s">
        <v>458</v>
      </c>
      <c r="G100" s="55"/>
      <c r="H100" s="55" t="s">
        <v>467</v>
      </c>
      <c r="I100" s="55" t="s">
        <v>468</v>
      </c>
      <c r="J100" s="28">
        <f t="shared" si="37"/>
        <v>0</v>
      </c>
      <c r="K100" s="29"/>
      <c r="L100" s="30"/>
      <c r="M100" s="31"/>
      <c r="N100" s="30"/>
      <c r="O100" s="31"/>
      <c r="P100" s="32"/>
      <c r="Q100" s="28">
        <f t="shared" si="28"/>
        <v>0</v>
      </c>
      <c r="R100" s="29"/>
      <c r="S100" s="32"/>
      <c r="T100" s="28">
        <f t="shared" si="29"/>
        <v>0</v>
      </c>
      <c r="U100" s="29"/>
      <c r="V100" s="30"/>
      <c r="W100" s="31"/>
      <c r="X100" s="32"/>
      <c r="Y100" s="33">
        <f>AA100+AC100+AE100+AG100+AI100+AK100+AO100</f>
        <v>0</v>
      </c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68">
        <v>7</v>
      </c>
      <c r="AM100" s="68" t="s">
        <v>292</v>
      </c>
      <c r="AN100" s="34"/>
      <c r="AO100" s="62"/>
      <c r="AP100" s="33">
        <f t="shared" si="30"/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>
        <f t="shared" si="22"/>
        <v>0</v>
      </c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33">
        <f t="shared" si="40"/>
        <v>0</v>
      </c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2"/>
      <c r="CA100" s="33">
        <f t="shared" si="38"/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32"/>
      <c r="CR100" s="33">
        <f>CT100+CV100+CX100+DB100+DD100</f>
        <v>17.600000000000001</v>
      </c>
      <c r="CS100" s="31"/>
      <c r="CT100" s="30"/>
      <c r="CU100" s="31"/>
      <c r="CV100" s="30"/>
      <c r="CW100" s="31">
        <v>6</v>
      </c>
      <c r="CX100" s="30">
        <f>22*0.8</f>
        <v>17.600000000000001</v>
      </c>
      <c r="CY100" s="58">
        <v>7</v>
      </c>
      <c r="CZ100" s="59">
        <f>18*0.8</f>
        <v>14.4</v>
      </c>
      <c r="DA100" s="31"/>
      <c r="DB100" s="30"/>
      <c r="DC100" s="31"/>
      <c r="DD100" s="32"/>
      <c r="DE100" s="33">
        <f t="shared" si="31"/>
        <v>0</v>
      </c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>
        <f t="shared" si="32"/>
        <v>0</v>
      </c>
      <c r="DQ100" s="31"/>
      <c r="DR100" s="30"/>
      <c r="DS100" s="31"/>
      <c r="DT100" s="30"/>
      <c r="DU100" s="31"/>
      <c r="DV100" s="30"/>
      <c r="DW100" s="31"/>
      <c r="DX100" s="32"/>
      <c r="DY100" s="33">
        <f t="shared" si="34"/>
        <v>0</v>
      </c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</row>
    <row r="101" spans="1:145" s="1" customFormat="1" ht="15" hidden="1" customHeight="1" x14ac:dyDescent="0.3">
      <c r="A101" s="5"/>
      <c r="B101" s="15">
        <v>6434</v>
      </c>
      <c r="C101" s="8" t="s">
        <v>324</v>
      </c>
      <c r="D101" s="16">
        <v>2008</v>
      </c>
      <c r="E101" s="17">
        <f t="shared" si="33"/>
        <v>15.75</v>
      </c>
      <c r="F101" s="55" t="s">
        <v>527</v>
      </c>
      <c r="G101" s="55"/>
      <c r="H101" s="55" t="s">
        <v>528</v>
      </c>
      <c r="I101" s="55" t="s">
        <v>529</v>
      </c>
      <c r="J101" s="28">
        <f t="shared" si="37"/>
        <v>0</v>
      </c>
      <c r="K101" s="29"/>
      <c r="L101" s="30"/>
      <c r="M101" s="31"/>
      <c r="N101" s="30"/>
      <c r="O101" s="31"/>
      <c r="P101" s="32"/>
      <c r="Q101" s="28">
        <f t="shared" si="28"/>
        <v>0</v>
      </c>
      <c r="R101" s="29"/>
      <c r="S101" s="32"/>
      <c r="T101" s="28">
        <f t="shared" si="29"/>
        <v>0</v>
      </c>
      <c r="U101" s="29"/>
      <c r="V101" s="30"/>
      <c r="W101" s="31"/>
      <c r="X101" s="32"/>
      <c r="Y101" s="33">
        <f t="shared" ref="Y101:Y132" si="41">AA101+AC101+AE101+AG101+AI101+AK101+AM101+AO101</f>
        <v>0</v>
      </c>
      <c r="Z101" s="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34"/>
      <c r="AM101" s="35"/>
      <c r="AN101" s="34"/>
      <c r="AO101" s="62"/>
      <c r="AP101" s="33">
        <f t="shared" si="30"/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>
        <f t="shared" si="22"/>
        <v>0</v>
      </c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>
        <f t="shared" si="40"/>
        <v>15.75</v>
      </c>
      <c r="BO101" s="31"/>
      <c r="BP101" s="30"/>
      <c r="BQ101" s="31"/>
      <c r="BR101" s="30"/>
      <c r="BS101" s="31"/>
      <c r="BT101" s="30"/>
      <c r="BU101" s="77">
        <v>8</v>
      </c>
      <c r="BV101" s="78">
        <f>15*0.7*1.5</f>
        <v>15.75</v>
      </c>
      <c r="BW101" s="31"/>
      <c r="BX101" s="30"/>
      <c r="BY101" s="31"/>
      <c r="BZ101" s="32"/>
      <c r="CA101" s="33">
        <f t="shared" si="38"/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32"/>
      <c r="CR101" s="33">
        <f>CT101+CV101+CX101+CZ101+DB101+DD101</f>
        <v>0</v>
      </c>
      <c r="CS101" s="31"/>
      <c r="CT101" s="30"/>
      <c r="CU101" s="31"/>
      <c r="CV101" s="30"/>
      <c r="CW101" s="31"/>
      <c r="CX101" s="30"/>
      <c r="CY101" s="31"/>
      <c r="CZ101" s="30"/>
      <c r="DA101" s="31"/>
      <c r="DB101" s="30"/>
      <c r="DC101" s="31"/>
      <c r="DD101" s="32"/>
      <c r="DE101" s="33">
        <f t="shared" si="31"/>
        <v>0</v>
      </c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>
        <f t="shared" si="32"/>
        <v>0</v>
      </c>
      <c r="DQ101" s="31"/>
      <c r="DR101" s="30"/>
      <c r="DS101" s="31"/>
      <c r="DT101" s="30"/>
      <c r="DU101" s="31"/>
      <c r="DV101" s="30"/>
      <c r="DW101" s="31"/>
      <c r="DX101" s="32"/>
      <c r="DY101" s="33">
        <f t="shared" si="34"/>
        <v>0</v>
      </c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</row>
    <row r="102" spans="1:145" s="1" customFormat="1" ht="15" hidden="1" customHeight="1" x14ac:dyDescent="0.3">
      <c r="A102" s="5"/>
      <c r="B102" s="15">
        <v>6447</v>
      </c>
      <c r="C102" s="8" t="s">
        <v>186</v>
      </c>
      <c r="D102" s="16">
        <v>2009</v>
      </c>
      <c r="E102" s="17">
        <f t="shared" si="33"/>
        <v>15.75</v>
      </c>
      <c r="F102" s="55" t="s">
        <v>527</v>
      </c>
      <c r="G102" s="55"/>
      <c r="H102" s="55" t="s">
        <v>530</v>
      </c>
      <c r="I102" s="55" t="s">
        <v>531</v>
      </c>
      <c r="J102" s="28">
        <f t="shared" si="37"/>
        <v>0</v>
      </c>
      <c r="K102" s="29"/>
      <c r="L102" s="30"/>
      <c r="M102" s="31"/>
      <c r="N102" s="30"/>
      <c r="O102" s="31"/>
      <c r="P102" s="32"/>
      <c r="Q102" s="28">
        <f t="shared" si="28"/>
        <v>0</v>
      </c>
      <c r="R102" s="29"/>
      <c r="S102" s="32"/>
      <c r="T102" s="28">
        <f t="shared" si="29"/>
        <v>0</v>
      </c>
      <c r="U102" s="29"/>
      <c r="V102" s="30"/>
      <c r="W102" s="31"/>
      <c r="X102" s="32"/>
      <c r="Y102" s="33">
        <f t="shared" si="41"/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34"/>
      <c r="AM102" s="35"/>
      <c r="AN102" s="34"/>
      <c r="AO102" s="62"/>
      <c r="AP102" s="33">
        <f t="shared" si="30"/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>
        <f t="shared" si="22"/>
        <v>0</v>
      </c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>
        <f t="shared" si="40"/>
        <v>15.75</v>
      </c>
      <c r="BO102" s="31"/>
      <c r="BP102" s="30"/>
      <c r="BQ102" s="31"/>
      <c r="BR102" s="30"/>
      <c r="BS102" s="31"/>
      <c r="BT102" s="30"/>
      <c r="BU102" s="77">
        <v>8</v>
      </c>
      <c r="BV102" s="78">
        <f>15*0.7*1.5</f>
        <v>15.75</v>
      </c>
      <c r="BW102" s="31"/>
      <c r="BX102" s="30"/>
      <c r="BY102" s="31"/>
      <c r="BZ102" s="32"/>
      <c r="CA102" s="33">
        <f t="shared" si="38"/>
        <v>0</v>
      </c>
      <c r="CB102" s="31"/>
      <c r="CC102" s="30"/>
      <c r="CD102" s="31"/>
      <c r="CE102" s="30"/>
      <c r="CF102" s="31"/>
      <c r="CG102" s="30"/>
      <c r="CH102" s="31"/>
      <c r="CI102" s="30"/>
      <c r="CJ102" s="31"/>
      <c r="CK102" s="30"/>
      <c r="CL102" s="31"/>
      <c r="CM102" s="30"/>
      <c r="CN102" s="31"/>
      <c r="CO102" s="30"/>
      <c r="CP102" s="31"/>
      <c r="CQ102" s="32"/>
      <c r="CR102" s="33">
        <f>CT102+CV102+CX102+CZ102+DB102+DD102</f>
        <v>0</v>
      </c>
      <c r="CS102" s="31"/>
      <c r="CT102" s="30"/>
      <c r="CU102" s="31"/>
      <c r="CV102" s="30"/>
      <c r="CW102" s="31"/>
      <c r="CX102" s="30"/>
      <c r="CY102" s="31"/>
      <c r="CZ102" s="30"/>
      <c r="DA102" s="31"/>
      <c r="DB102" s="30"/>
      <c r="DC102" s="31"/>
      <c r="DD102" s="32"/>
      <c r="DE102" s="33">
        <f t="shared" si="31"/>
        <v>0</v>
      </c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>
        <f t="shared" si="32"/>
        <v>0</v>
      </c>
      <c r="DQ102" s="31"/>
      <c r="DR102" s="30"/>
      <c r="DS102" s="31"/>
      <c r="DT102" s="30"/>
      <c r="DU102" s="31"/>
      <c r="DV102" s="30"/>
      <c r="DW102" s="31"/>
      <c r="DX102" s="32"/>
      <c r="DY102" s="33">
        <f t="shared" si="34"/>
        <v>0</v>
      </c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</row>
    <row r="103" spans="1:145" s="1" customFormat="1" ht="15" hidden="1" customHeight="1" x14ac:dyDescent="0.3">
      <c r="A103" s="5"/>
      <c r="B103" s="15">
        <v>2039</v>
      </c>
      <c r="C103" s="8" t="s">
        <v>34</v>
      </c>
      <c r="D103" s="16">
        <v>2000</v>
      </c>
      <c r="E103" s="17">
        <f t="shared" si="33"/>
        <v>15</v>
      </c>
      <c r="F103" s="55" t="s">
        <v>413</v>
      </c>
      <c r="G103" s="55" t="s">
        <v>461</v>
      </c>
      <c r="H103" s="55" t="s">
        <v>456</v>
      </c>
      <c r="I103" s="55" t="s">
        <v>546</v>
      </c>
      <c r="J103" s="28">
        <f t="shared" si="37"/>
        <v>0</v>
      </c>
      <c r="K103" s="29"/>
      <c r="L103" s="30"/>
      <c r="M103" s="31"/>
      <c r="N103" s="30"/>
      <c r="O103" s="31"/>
      <c r="P103" s="32"/>
      <c r="Q103" s="28">
        <f t="shared" si="28"/>
        <v>0</v>
      </c>
      <c r="R103" s="29"/>
      <c r="S103" s="32"/>
      <c r="T103" s="28">
        <f t="shared" si="29"/>
        <v>0</v>
      </c>
      <c r="U103" s="29"/>
      <c r="V103" s="30"/>
      <c r="W103" s="31"/>
      <c r="X103" s="32"/>
      <c r="Y103" s="33">
        <f t="shared" si="41"/>
        <v>0</v>
      </c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>
        <f t="shared" si="30"/>
        <v>0</v>
      </c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>
        <f t="shared" si="22"/>
        <v>0</v>
      </c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>
        <f t="shared" si="40"/>
        <v>0</v>
      </c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2"/>
      <c r="CA103" s="33">
        <f t="shared" si="38"/>
        <v>15</v>
      </c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>
        <v>6</v>
      </c>
      <c r="CQ103" s="32">
        <f>15</f>
        <v>15</v>
      </c>
      <c r="CR103" s="33">
        <f>CT103+CV103+CX103+CZ103+DB103+DD103</f>
        <v>0</v>
      </c>
      <c r="CS103" s="31"/>
      <c r="CT103" s="30"/>
      <c r="CU103" s="31"/>
      <c r="CV103" s="30"/>
      <c r="CW103" s="31"/>
      <c r="CX103" s="30"/>
      <c r="CY103" s="31"/>
      <c r="CZ103" s="30"/>
      <c r="DA103" s="30"/>
      <c r="DB103" s="30"/>
      <c r="DC103" s="31"/>
      <c r="DD103" s="32"/>
      <c r="DE103" s="33">
        <f t="shared" si="31"/>
        <v>0</v>
      </c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>
        <f t="shared" si="32"/>
        <v>0</v>
      </c>
      <c r="DQ103" s="31"/>
      <c r="DR103" s="30"/>
      <c r="DS103" s="31"/>
      <c r="DT103" s="30"/>
      <c r="DU103" s="31"/>
      <c r="DV103" s="30"/>
      <c r="DW103" s="31"/>
      <c r="DX103" s="32"/>
      <c r="DY103" s="33">
        <f t="shared" si="34"/>
        <v>0</v>
      </c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</row>
    <row r="104" spans="1:145" s="1" customFormat="1" ht="15" hidden="1" customHeight="1" x14ac:dyDescent="0.3">
      <c r="A104" s="5"/>
      <c r="B104" s="15">
        <v>4049</v>
      </c>
      <c r="C104" s="8" t="s">
        <v>300</v>
      </c>
      <c r="D104" s="16">
        <v>2003</v>
      </c>
      <c r="E104" s="17">
        <f t="shared" si="33"/>
        <v>14.4</v>
      </c>
      <c r="F104" s="55" t="s">
        <v>415</v>
      </c>
      <c r="G104" s="55"/>
      <c r="H104" s="55" t="s">
        <v>553</v>
      </c>
      <c r="I104" s="55"/>
      <c r="J104" s="28">
        <f t="shared" si="37"/>
        <v>0</v>
      </c>
      <c r="K104" s="29"/>
      <c r="L104" s="30"/>
      <c r="M104" s="31"/>
      <c r="N104" s="30"/>
      <c r="O104" s="31"/>
      <c r="P104" s="32"/>
      <c r="Q104" s="28">
        <f t="shared" si="28"/>
        <v>0</v>
      </c>
      <c r="R104" s="29"/>
      <c r="S104" s="32"/>
      <c r="T104" s="28">
        <f t="shared" si="29"/>
        <v>0</v>
      </c>
      <c r="U104" s="29"/>
      <c r="V104" s="30"/>
      <c r="W104" s="31"/>
      <c r="X104" s="32"/>
      <c r="Y104" s="33">
        <f t="shared" si="41"/>
        <v>0</v>
      </c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34"/>
      <c r="AM104" s="35"/>
      <c r="AN104" s="34"/>
      <c r="AO104" s="62"/>
      <c r="AP104" s="33">
        <f t="shared" si="30"/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>
        <f t="shared" si="22"/>
        <v>0</v>
      </c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>
        <f t="shared" si="40"/>
        <v>0</v>
      </c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2"/>
      <c r="CA104" s="33">
        <f t="shared" si="38"/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32"/>
      <c r="CR104" s="33">
        <f>CT104+CV104+CX104+CZ104+DD104</f>
        <v>14.4</v>
      </c>
      <c r="CS104" s="31"/>
      <c r="CT104" s="30"/>
      <c r="CU104" s="31"/>
      <c r="CV104" s="30"/>
      <c r="CW104" s="31"/>
      <c r="CX104" s="30"/>
      <c r="CY104" s="31"/>
      <c r="CZ104" s="30"/>
      <c r="DA104" s="58">
        <v>6</v>
      </c>
      <c r="DB104" s="59">
        <f>15*0.8</f>
        <v>12</v>
      </c>
      <c r="DC104" s="31">
        <v>5</v>
      </c>
      <c r="DD104" s="32">
        <f>18*0.8</f>
        <v>14.4</v>
      </c>
      <c r="DE104" s="33">
        <f t="shared" si="31"/>
        <v>0</v>
      </c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>
        <f t="shared" si="32"/>
        <v>0</v>
      </c>
      <c r="DQ104" s="31"/>
      <c r="DR104" s="30"/>
      <c r="DS104" s="31"/>
      <c r="DT104" s="30"/>
      <c r="DU104" s="31"/>
      <c r="DV104" s="30"/>
      <c r="DW104" s="31"/>
      <c r="DX104" s="32"/>
      <c r="DY104" s="33">
        <f t="shared" si="34"/>
        <v>0</v>
      </c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</row>
    <row r="105" spans="1:145" s="1" customFormat="1" ht="15" hidden="1" customHeight="1" x14ac:dyDescent="0.3">
      <c r="A105" s="5"/>
      <c r="B105" s="15">
        <v>2643</v>
      </c>
      <c r="C105" s="8" t="s">
        <v>92</v>
      </c>
      <c r="D105" s="16">
        <v>2001</v>
      </c>
      <c r="E105" s="17">
        <f t="shared" si="33"/>
        <v>13.5</v>
      </c>
      <c r="F105" s="55" t="s">
        <v>421</v>
      </c>
      <c r="G105" s="55"/>
      <c r="H105" s="55" t="s">
        <v>422</v>
      </c>
      <c r="I105" s="55" t="s">
        <v>423</v>
      </c>
      <c r="J105" s="28">
        <f t="shared" si="37"/>
        <v>0</v>
      </c>
      <c r="K105" s="29"/>
      <c r="L105" s="30"/>
      <c r="M105" s="31"/>
      <c r="N105" s="30"/>
      <c r="O105" s="31"/>
      <c r="P105" s="32"/>
      <c r="Q105" s="28">
        <f t="shared" si="28"/>
        <v>0</v>
      </c>
      <c r="R105" s="29"/>
      <c r="S105" s="32"/>
      <c r="T105" s="28">
        <f t="shared" si="29"/>
        <v>0</v>
      </c>
      <c r="U105" s="29"/>
      <c r="V105" s="30"/>
      <c r="W105" s="31"/>
      <c r="X105" s="32"/>
      <c r="Y105" s="33">
        <f t="shared" si="41"/>
        <v>13.5</v>
      </c>
      <c r="Z105" s="34"/>
      <c r="AA105" s="35"/>
      <c r="AB105" s="34"/>
      <c r="AC105" s="35"/>
      <c r="AD105" s="34"/>
      <c r="AE105" s="35"/>
      <c r="AF105" s="34">
        <v>8</v>
      </c>
      <c r="AG105" s="35">
        <f>15*0.9</f>
        <v>13.5</v>
      </c>
      <c r="AH105" s="34"/>
      <c r="AI105" s="35"/>
      <c r="AJ105" s="34"/>
      <c r="AK105" s="35"/>
      <c r="AL105" s="68" t="s">
        <v>291</v>
      </c>
      <c r="AM105" s="35"/>
      <c r="AN105" s="34"/>
      <c r="AO105" s="62"/>
      <c r="AP105" s="33">
        <f t="shared" si="30"/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>
        <f t="shared" si="22"/>
        <v>0</v>
      </c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>
        <f t="shared" si="40"/>
        <v>0</v>
      </c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2"/>
      <c r="CA105" s="33">
        <f t="shared" si="38"/>
        <v>0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32"/>
      <c r="CR105" s="33">
        <f t="shared" ref="CR105:CR114" si="42">CT105+CV105+CX105+CZ105+DB105+DD105</f>
        <v>0</v>
      </c>
      <c r="CS105" s="31"/>
      <c r="CT105" s="30"/>
      <c r="CU105" s="31"/>
      <c r="CV105" s="30"/>
      <c r="CW105" s="31"/>
      <c r="CX105" s="30"/>
      <c r="CY105" s="31"/>
      <c r="CZ105" s="30"/>
      <c r="DA105" s="30"/>
      <c r="DB105" s="30"/>
      <c r="DC105" s="31"/>
      <c r="DD105" s="32"/>
      <c r="DE105" s="33">
        <f t="shared" si="31"/>
        <v>0</v>
      </c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>
        <f t="shared" si="32"/>
        <v>0</v>
      </c>
      <c r="DQ105" s="31"/>
      <c r="DR105" s="30"/>
      <c r="DS105" s="31"/>
      <c r="DT105" s="30"/>
      <c r="DU105" s="31"/>
      <c r="DV105" s="30"/>
      <c r="DW105" s="31"/>
      <c r="DX105" s="32"/>
      <c r="DY105" s="33">
        <f t="shared" si="34"/>
        <v>0</v>
      </c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</row>
    <row r="106" spans="1:145" s="1" customFormat="1" ht="15" hidden="1" customHeight="1" x14ac:dyDescent="0.3">
      <c r="A106" s="5"/>
      <c r="B106" s="15">
        <v>6701</v>
      </c>
      <c r="C106" s="8" t="s">
        <v>169</v>
      </c>
      <c r="D106" s="16">
        <v>2008</v>
      </c>
      <c r="E106" s="17">
        <f t="shared" si="33"/>
        <v>12.6</v>
      </c>
      <c r="F106" s="55" t="s">
        <v>393</v>
      </c>
      <c r="G106" s="55"/>
      <c r="H106" s="55" t="s">
        <v>533</v>
      </c>
      <c r="I106" s="55" t="s">
        <v>504</v>
      </c>
      <c r="J106" s="28">
        <f t="shared" si="37"/>
        <v>0</v>
      </c>
      <c r="K106" s="29"/>
      <c r="L106" s="30"/>
      <c r="M106" s="31"/>
      <c r="N106" s="30"/>
      <c r="O106" s="31"/>
      <c r="P106" s="32"/>
      <c r="Q106" s="28">
        <f t="shared" si="28"/>
        <v>0</v>
      </c>
      <c r="R106" s="29"/>
      <c r="S106" s="32"/>
      <c r="T106" s="28">
        <f t="shared" si="29"/>
        <v>0</v>
      </c>
      <c r="U106" s="29"/>
      <c r="V106" s="30"/>
      <c r="W106" s="31"/>
      <c r="X106" s="32"/>
      <c r="Y106" s="33">
        <f t="shared" si="41"/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>
        <f t="shared" si="30"/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>
        <f t="shared" si="22"/>
        <v>0</v>
      </c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>
        <f t="shared" si="40"/>
        <v>12.6</v>
      </c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>
        <v>5</v>
      </c>
      <c r="BZ106" s="32">
        <f>18*0.7</f>
        <v>12.6</v>
      </c>
      <c r="CA106" s="33">
        <f t="shared" si="38"/>
        <v>0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32"/>
      <c r="CR106" s="33">
        <f t="shared" si="42"/>
        <v>0</v>
      </c>
      <c r="CS106" s="31"/>
      <c r="CT106" s="30"/>
      <c r="CU106" s="31"/>
      <c r="CV106" s="30"/>
      <c r="CW106" s="31"/>
      <c r="CX106" s="30"/>
      <c r="CY106" s="31"/>
      <c r="CZ106" s="30"/>
      <c r="DA106" s="31"/>
      <c r="DB106" s="30"/>
      <c r="DC106" s="31"/>
      <c r="DD106" s="32"/>
      <c r="DE106" s="33">
        <f t="shared" si="31"/>
        <v>0</v>
      </c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>
        <f t="shared" si="32"/>
        <v>0</v>
      </c>
      <c r="DQ106" s="31"/>
      <c r="DR106" s="30"/>
      <c r="DS106" s="31"/>
      <c r="DT106" s="30"/>
      <c r="DU106" s="31"/>
      <c r="DV106" s="30"/>
      <c r="DW106" s="31"/>
      <c r="DX106" s="32"/>
      <c r="DY106" s="33">
        <f t="shared" si="34"/>
        <v>0</v>
      </c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</row>
    <row r="107" spans="1:145" s="1" customFormat="1" ht="15" hidden="1" customHeight="1" x14ac:dyDescent="0.3">
      <c r="A107" s="5"/>
      <c r="B107" s="15">
        <v>6702</v>
      </c>
      <c r="C107" s="8" t="s">
        <v>334</v>
      </c>
      <c r="D107" s="16">
        <v>2008</v>
      </c>
      <c r="E107" s="17">
        <f t="shared" si="33"/>
        <v>12.6</v>
      </c>
      <c r="F107" s="55" t="s">
        <v>393</v>
      </c>
      <c r="G107" s="55"/>
      <c r="H107" s="55" t="s">
        <v>509</v>
      </c>
      <c r="I107" s="55"/>
      <c r="J107" s="28">
        <f t="shared" si="37"/>
        <v>0</v>
      </c>
      <c r="K107" s="29"/>
      <c r="L107" s="30"/>
      <c r="M107" s="31"/>
      <c r="N107" s="30"/>
      <c r="O107" s="31"/>
      <c r="P107" s="32"/>
      <c r="Q107" s="28">
        <f t="shared" si="28"/>
        <v>0</v>
      </c>
      <c r="R107" s="29"/>
      <c r="S107" s="32"/>
      <c r="T107" s="28">
        <f t="shared" si="29"/>
        <v>0</v>
      </c>
      <c r="U107" s="29"/>
      <c r="V107" s="30"/>
      <c r="W107" s="31"/>
      <c r="X107" s="32"/>
      <c r="Y107" s="33">
        <f t="shared" si="41"/>
        <v>0</v>
      </c>
      <c r="Z107" s="34"/>
      <c r="AA107" s="35"/>
      <c r="AB107" s="34"/>
      <c r="AC107" s="35"/>
      <c r="AD107" s="34"/>
      <c r="AE107" s="35"/>
      <c r="AF107" s="34"/>
      <c r="AG107" s="35"/>
      <c r="AH107" s="34"/>
      <c r="AI107" s="35"/>
      <c r="AJ107" s="34"/>
      <c r="AK107" s="35"/>
      <c r="AL107" s="34"/>
      <c r="AM107" s="35"/>
      <c r="AN107" s="34"/>
      <c r="AO107" s="62"/>
      <c r="AP107" s="33">
        <f t="shared" si="30"/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>
        <f t="shared" si="22"/>
        <v>0</v>
      </c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>
        <f t="shared" si="40"/>
        <v>12.6</v>
      </c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>
        <v>5</v>
      </c>
      <c r="BZ107" s="32">
        <f>18*0.7</f>
        <v>12.6</v>
      </c>
      <c r="CA107" s="33">
        <f t="shared" si="38"/>
        <v>0</v>
      </c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32"/>
      <c r="CR107" s="33">
        <f t="shared" si="42"/>
        <v>0</v>
      </c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33">
        <f t="shared" si="31"/>
        <v>0</v>
      </c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>
        <f t="shared" si="32"/>
        <v>0</v>
      </c>
      <c r="DQ107" s="31"/>
      <c r="DR107" s="30"/>
      <c r="DS107" s="31"/>
      <c r="DT107" s="30"/>
      <c r="DU107" s="31"/>
      <c r="DV107" s="30"/>
      <c r="DW107" s="31"/>
      <c r="DX107" s="32"/>
      <c r="DY107" s="33">
        <f t="shared" si="34"/>
        <v>0</v>
      </c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</row>
    <row r="108" spans="1:145" s="1" customFormat="1" ht="15" hidden="1" customHeight="1" x14ac:dyDescent="0.3">
      <c r="A108" s="5"/>
      <c r="B108" s="15">
        <v>6700</v>
      </c>
      <c r="C108" s="8" t="s">
        <v>168</v>
      </c>
      <c r="D108" s="16">
        <v>2008</v>
      </c>
      <c r="E108" s="17">
        <f t="shared" si="33"/>
        <v>12.6</v>
      </c>
      <c r="F108" s="55" t="s">
        <v>393</v>
      </c>
      <c r="G108" s="55"/>
      <c r="H108" s="55" t="s">
        <v>533</v>
      </c>
      <c r="I108" s="55" t="s">
        <v>504</v>
      </c>
      <c r="J108" s="28">
        <f t="shared" si="37"/>
        <v>0</v>
      </c>
      <c r="K108" s="29"/>
      <c r="L108" s="30"/>
      <c r="M108" s="31"/>
      <c r="N108" s="30"/>
      <c r="O108" s="31"/>
      <c r="P108" s="32"/>
      <c r="Q108" s="28">
        <f t="shared" si="28"/>
        <v>0</v>
      </c>
      <c r="R108" s="29"/>
      <c r="S108" s="32"/>
      <c r="T108" s="28">
        <f t="shared" si="29"/>
        <v>0</v>
      </c>
      <c r="U108" s="29"/>
      <c r="V108" s="30"/>
      <c r="W108" s="31"/>
      <c r="X108" s="32"/>
      <c r="Y108" s="33">
        <f t="shared" si="41"/>
        <v>0</v>
      </c>
      <c r="Z108" s="34"/>
      <c r="AA108" s="35"/>
      <c r="AB108" s="34"/>
      <c r="AC108" s="35"/>
      <c r="AD108" s="34"/>
      <c r="AE108" s="35"/>
      <c r="AF108" s="34"/>
      <c r="AG108" s="35"/>
      <c r="AH108" s="34"/>
      <c r="AI108" s="35"/>
      <c r="AJ108" s="34"/>
      <c r="AK108" s="35"/>
      <c r="AL108" s="34"/>
      <c r="AM108" s="35"/>
      <c r="AN108" s="34"/>
      <c r="AO108" s="62"/>
      <c r="AP108" s="33">
        <f t="shared" si="30"/>
        <v>0</v>
      </c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>
        <f t="shared" si="22"/>
        <v>0</v>
      </c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>
        <f t="shared" si="40"/>
        <v>12.6</v>
      </c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>
        <v>5</v>
      </c>
      <c r="BZ108" s="32">
        <f>18*0.7</f>
        <v>12.6</v>
      </c>
      <c r="CA108" s="33">
        <f t="shared" si="38"/>
        <v>0</v>
      </c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32"/>
      <c r="CR108" s="33">
        <f t="shared" si="42"/>
        <v>0</v>
      </c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33">
        <f t="shared" si="31"/>
        <v>0</v>
      </c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>
        <f t="shared" si="32"/>
        <v>0</v>
      </c>
      <c r="DQ108" s="31"/>
      <c r="DR108" s="30"/>
      <c r="DS108" s="31"/>
      <c r="DT108" s="30"/>
      <c r="DU108" s="31"/>
      <c r="DV108" s="30"/>
      <c r="DW108" s="31"/>
      <c r="DX108" s="32"/>
      <c r="DY108" s="33">
        <f t="shared" si="34"/>
        <v>0</v>
      </c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</row>
    <row r="109" spans="1:145" s="1" customFormat="1" ht="15" hidden="1" customHeight="1" x14ac:dyDescent="0.3">
      <c r="A109" s="5"/>
      <c r="B109" s="15">
        <v>6671</v>
      </c>
      <c r="C109" s="8" t="s">
        <v>157</v>
      </c>
      <c r="D109" s="16">
        <v>2008</v>
      </c>
      <c r="E109" s="17">
        <f t="shared" si="33"/>
        <v>12.6</v>
      </c>
      <c r="F109" s="55" t="s">
        <v>393</v>
      </c>
      <c r="G109" s="55"/>
      <c r="H109" s="55" t="s">
        <v>534</v>
      </c>
      <c r="I109" s="55" t="s">
        <v>504</v>
      </c>
      <c r="J109" s="28">
        <f t="shared" si="37"/>
        <v>0</v>
      </c>
      <c r="K109" s="29"/>
      <c r="L109" s="30"/>
      <c r="M109" s="31"/>
      <c r="N109" s="30"/>
      <c r="O109" s="31"/>
      <c r="P109" s="32"/>
      <c r="Q109" s="28">
        <f t="shared" si="28"/>
        <v>0</v>
      </c>
      <c r="R109" s="29"/>
      <c r="S109" s="32"/>
      <c r="T109" s="28">
        <f t="shared" si="29"/>
        <v>0</v>
      </c>
      <c r="U109" s="29"/>
      <c r="V109" s="30"/>
      <c r="W109" s="31"/>
      <c r="X109" s="32"/>
      <c r="Y109" s="33">
        <f t="shared" si="41"/>
        <v>0</v>
      </c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34"/>
      <c r="AM109" s="35"/>
      <c r="AN109" s="34"/>
      <c r="AO109" s="62"/>
      <c r="AP109" s="33">
        <f t="shared" si="30"/>
        <v>0</v>
      </c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>
        <f t="shared" si="22"/>
        <v>0</v>
      </c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>
        <f t="shared" si="40"/>
        <v>12.6</v>
      </c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>
        <v>5</v>
      </c>
      <c r="BZ109" s="32">
        <f>18*0.7</f>
        <v>12.6</v>
      </c>
      <c r="CA109" s="33">
        <f t="shared" si="38"/>
        <v>0</v>
      </c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32"/>
      <c r="CR109" s="33">
        <f t="shared" si="42"/>
        <v>0</v>
      </c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33">
        <f t="shared" si="31"/>
        <v>0</v>
      </c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>
        <f t="shared" si="32"/>
        <v>0</v>
      </c>
      <c r="DQ109" s="31"/>
      <c r="DR109" s="30"/>
      <c r="DS109" s="31"/>
      <c r="DT109" s="30"/>
      <c r="DU109" s="31"/>
      <c r="DV109" s="30"/>
      <c r="DW109" s="31"/>
      <c r="DX109" s="32"/>
      <c r="DY109" s="33">
        <f t="shared" si="34"/>
        <v>0</v>
      </c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</row>
    <row r="110" spans="1:145" s="1" customFormat="1" ht="15" hidden="1" customHeight="1" x14ac:dyDescent="0.3">
      <c r="A110" s="5"/>
      <c r="B110" s="15">
        <v>6998</v>
      </c>
      <c r="C110" s="8" t="s">
        <v>314</v>
      </c>
      <c r="D110" s="16">
        <v>2007</v>
      </c>
      <c r="E110" s="17">
        <f t="shared" si="33"/>
        <v>10.5</v>
      </c>
      <c r="F110" s="55" t="s">
        <v>421</v>
      </c>
      <c r="G110" s="55"/>
      <c r="H110" s="55" t="s">
        <v>536</v>
      </c>
      <c r="I110" s="55"/>
      <c r="J110" s="28">
        <f t="shared" si="37"/>
        <v>0</v>
      </c>
      <c r="K110" s="29"/>
      <c r="L110" s="30"/>
      <c r="M110" s="31"/>
      <c r="N110" s="30"/>
      <c r="O110" s="31"/>
      <c r="P110" s="32"/>
      <c r="Q110" s="28">
        <f t="shared" si="28"/>
        <v>0</v>
      </c>
      <c r="R110" s="29"/>
      <c r="S110" s="32"/>
      <c r="T110" s="28">
        <f t="shared" si="29"/>
        <v>0</v>
      </c>
      <c r="U110" s="29"/>
      <c r="V110" s="30"/>
      <c r="W110" s="31"/>
      <c r="X110" s="32"/>
      <c r="Y110" s="33">
        <f t="shared" si="41"/>
        <v>0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/>
      <c r="AK110" s="35"/>
      <c r="AL110" s="85"/>
      <c r="AM110" s="35"/>
      <c r="AN110" s="34"/>
      <c r="AO110" s="62"/>
      <c r="AP110" s="33">
        <f t="shared" si="30"/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>
        <f t="shared" si="22"/>
        <v>0</v>
      </c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>
        <f t="shared" si="40"/>
        <v>10.5</v>
      </c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>
        <v>6</v>
      </c>
      <c r="BZ110" s="32">
        <f>15*0.7</f>
        <v>10.5</v>
      </c>
      <c r="CA110" s="33">
        <f t="shared" si="38"/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32"/>
      <c r="CR110" s="33">
        <f t="shared" si="42"/>
        <v>0</v>
      </c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2"/>
      <c r="DE110" s="33">
        <f t="shared" si="31"/>
        <v>0</v>
      </c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>
        <f t="shared" si="32"/>
        <v>0</v>
      </c>
      <c r="DQ110" s="31"/>
      <c r="DR110" s="30"/>
      <c r="DS110" s="31"/>
      <c r="DT110" s="30"/>
      <c r="DU110" s="31"/>
      <c r="DV110" s="30"/>
      <c r="DW110" s="31"/>
      <c r="DX110" s="32"/>
      <c r="DY110" s="33">
        <f t="shared" si="34"/>
        <v>0</v>
      </c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</row>
    <row r="111" spans="1:145" s="1" customFormat="1" ht="15" hidden="1" customHeight="1" x14ac:dyDescent="0.3">
      <c r="A111" s="5"/>
      <c r="B111" s="15">
        <v>6407</v>
      </c>
      <c r="C111" s="8" t="s">
        <v>167</v>
      </c>
      <c r="D111" s="16">
        <v>2008</v>
      </c>
      <c r="E111" s="17">
        <f t="shared" si="33"/>
        <v>10.5</v>
      </c>
      <c r="F111" s="55" t="s">
        <v>401</v>
      </c>
      <c r="G111" s="55"/>
      <c r="H111" s="55" t="s">
        <v>525</v>
      </c>
      <c r="I111" s="55"/>
      <c r="J111" s="28">
        <f t="shared" si="37"/>
        <v>0</v>
      </c>
      <c r="K111" s="29"/>
      <c r="L111" s="30"/>
      <c r="M111" s="31"/>
      <c r="N111" s="30"/>
      <c r="O111" s="31"/>
      <c r="P111" s="32"/>
      <c r="Q111" s="28">
        <f t="shared" si="28"/>
        <v>0</v>
      </c>
      <c r="R111" s="29"/>
      <c r="S111" s="32"/>
      <c r="T111" s="28">
        <f t="shared" si="29"/>
        <v>0</v>
      </c>
      <c r="U111" s="29"/>
      <c r="V111" s="30"/>
      <c r="W111" s="31"/>
      <c r="X111" s="32"/>
      <c r="Y111" s="33">
        <f t="shared" si="41"/>
        <v>0</v>
      </c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34"/>
      <c r="AM111" s="35"/>
      <c r="AN111" s="34"/>
      <c r="AO111" s="62"/>
      <c r="AP111" s="33">
        <f t="shared" si="30"/>
        <v>0</v>
      </c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>
        <f t="shared" si="22"/>
        <v>0</v>
      </c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>
        <f>BP111+BR111+BT111+BV111+BX111</f>
        <v>10.5</v>
      </c>
      <c r="BO111" s="31"/>
      <c r="BP111" s="30"/>
      <c r="BQ111" s="31"/>
      <c r="BR111" s="30"/>
      <c r="BS111" s="31"/>
      <c r="BT111" s="30"/>
      <c r="BU111" s="31"/>
      <c r="BV111" s="30"/>
      <c r="BW111" s="31">
        <v>8</v>
      </c>
      <c r="BX111" s="30">
        <f>15*0.7</f>
        <v>10.5</v>
      </c>
      <c r="BY111" s="58">
        <v>8</v>
      </c>
      <c r="BZ111" s="79" t="s">
        <v>292</v>
      </c>
      <c r="CA111" s="33">
        <f t="shared" si="38"/>
        <v>0</v>
      </c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42"/>
      <c r="CR111" s="33">
        <f t="shared" si="42"/>
        <v>0</v>
      </c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33">
        <f t="shared" si="31"/>
        <v>0</v>
      </c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>
        <f t="shared" si="32"/>
        <v>0</v>
      </c>
      <c r="DQ111" s="31"/>
      <c r="DR111" s="30"/>
      <c r="DS111" s="31"/>
      <c r="DT111" s="30"/>
      <c r="DU111" s="31"/>
      <c r="DV111" s="30"/>
      <c r="DW111" s="31"/>
      <c r="DX111" s="32"/>
      <c r="DY111" s="33">
        <f t="shared" si="34"/>
        <v>0</v>
      </c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</row>
    <row r="112" spans="1:145" s="1" customFormat="1" ht="15" hidden="1" customHeight="1" x14ac:dyDescent="0.3">
      <c r="A112" s="5"/>
      <c r="B112" s="15">
        <v>6440</v>
      </c>
      <c r="C112" s="8" t="s">
        <v>303</v>
      </c>
      <c r="D112" s="16">
        <v>2008</v>
      </c>
      <c r="E112" s="17">
        <f t="shared" si="33"/>
        <v>10.5</v>
      </c>
      <c r="F112" s="55" t="s">
        <v>401</v>
      </c>
      <c r="G112" s="55"/>
      <c r="H112" s="55" t="s">
        <v>525</v>
      </c>
      <c r="I112" s="55"/>
      <c r="J112" s="28">
        <f t="shared" si="37"/>
        <v>0</v>
      </c>
      <c r="K112" s="29"/>
      <c r="L112" s="30"/>
      <c r="M112" s="31"/>
      <c r="N112" s="30"/>
      <c r="O112" s="31"/>
      <c r="P112" s="32"/>
      <c r="Q112" s="28">
        <f t="shared" si="28"/>
        <v>0</v>
      </c>
      <c r="R112" s="29"/>
      <c r="S112" s="32"/>
      <c r="T112" s="28">
        <f t="shared" si="29"/>
        <v>0</v>
      </c>
      <c r="U112" s="29"/>
      <c r="V112" s="30"/>
      <c r="W112" s="31"/>
      <c r="X112" s="32"/>
      <c r="Y112" s="33">
        <f t="shared" si="41"/>
        <v>0</v>
      </c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>
        <f t="shared" si="30"/>
        <v>0</v>
      </c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>
        <f t="shared" si="22"/>
        <v>0</v>
      </c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>
        <f>BP112+BR112+BT112+BV112+BX112</f>
        <v>10.5</v>
      </c>
      <c r="BO112" s="31"/>
      <c r="BP112" s="30"/>
      <c r="BQ112" s="31"/>
      <c r="BR112" s="30"/>
      <c r="BS112" s="31"/>
      <c r="BT112" s="30"/>
      <c r="BU112" s="31"/>
      <c r="BV112" s="30"/>
      <c r="BW112" s="31">
        <v>8</v>
      </c>
      <c r="BX112" s="30">
        <f>15*0.7</f>
        <v>10.5</v>
      </c>
      <c r="BY112" s="58">
        <v>8</v>
      </c>
      <c r="BZ112" s="79" t="s">
        <v>292</v>
      </c>
      <c r="CA112" s="33">
        <f t="shared" si="38"/>
        <v>0</v>
      </c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42"/>
      <c r="CR112" s="33">
        <f t="shared" si="42"/>
        <v>0</v>
      </c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33">
        <f t="shared" si="31"/>
        <v>0</v>
      </c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>
        <f t="shared" si="32"/>
        <v>0</v>
      </c>
      <c r="DQ112" s="31"/>
      <c r="DR112" s="30"/>
      <c r="DS112" s="31"/>
      <c r="DT112" s="30"/>
      <c r="DU112" s="31"/>
      <c r="DV112" s="30"/>
      <c r="DW112" s="31"/>
      <c r="DX112" s="32"/>
      <c r="DY112" s="33">
        <f t="shared" si="34"/>
        <v>0</v>
      </c>
      <c r="DZ112" s="31"/>
      <c r="EA112" s="30"/>
      <c r="EB112" s="31"/>
      <c r="EC112" s="30"/>
      <c r="ED112" s="31"/>
      <c r="EE112" s="30"/>
      <c r="EF112" s="30"/>
      <c r="EG112" s="30"/>
      <c r="EH112" s="30"/>
      <c r="EI112" s="30"/>
      <c r="EJ112" s="30"/>
      <c r="EK112" s="30"/>
      <c r="EL112" s="31"/>
      <c r="EM112" s="30"/>
      <c r="EN112" s="31"/>
      <c r="EO112" s="32"/>
    </row>
    <row r="113" spans="1:145" s="1" customFormat="1" ht="15" hidden="1" customHeight="1" x14ac:dyDescent="0.3">
      <c r="A113" s="5"/>
      <c r="B113" s="15">
        <v>6809</v>
      </c>
      <c r="C113" s="8" t="s">
        <v>17</v>
      </c>
      <c r="D113" s="16">
        <v>2008</v>
      </c>
      <c r="E113" s="17">
        <f t="shared" si="33"/>
        <v>10.5</v>
      </c>
      <c r="F113" s="55" t="s">
        <v>421</v>
      </c>
      <c r="G113" s="55"/>
      <c r="H113" s="55" t="s">
        <v>535</v>
      </c>
      <c r="I113" s="55" t="s">
        <v>432</v>
      </c>
      <c r="J113" s="28">
        <f t="shared" si="37"/>
        <v>0</v>
      </c>
      <c r="K113" s="29"/>
      <c r="L113" s="30"/>
      <c r="M113" s="31"/>
      <c r="N113" s="30"/>
      <c r="O113" s="31"/>
      <c r="P113" s="32"/>
      <c r="Q113" s="28">
        <f t="shared" si="28"/>
        <v>0</v>
      </c>
      <c r="R113" s="29"/>
      <c r="S113" s="32"/>
      <c r="T113" s="28">
        <f t="shared" si="29"/>
        <v>0</v>
      </c>
      <c r="U113" s="29"/>
      <c r="V113" s="30"/>
      <c r="W113" s="31"/>
      <c r="X113" s="32"/>
      <c r="Y113" s="33">
        <f t="shared" si="41"/>
        <v>0</v>
      </c>
      <c r="Z113" s="34"/>
      <c r="AA113" s="35"/>
      <c r="AB113" s="34"/>
      <c r="AC113" s="35"/>
      <c r="AD113" s="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34"/>
      <c r="AO113" s="62"/>
      <c r="AP113" s="33">
        <f t="shared" si="30"/>
        <v>0</v>
      </c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>
        <f t="shared" si="22"/>
        <v>0</v>
      </c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>
        <f t="shared" ref="BN113:BN153" si="43">BP113+BR113+BT113+BV113+BX113+BZ113</f>
        <v>10.5</v>
      </c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>
        <v>6</v>
      </c>
      <c r="BZ113" s="32">
        <f>15*0.7</f>
        <v>10.5</v>
      </c>
      <c r="CA113" s="33">
        <f t="shared" si="38"/>
        <v>0</v>
      </c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32"/>
      <c r="CR113" s="33">
        <f t="shared" si="42"/>
        <v>0</v>
      </c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33">
        <f t="shared" si="31"/>
        <v>0</v>
      </c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>
        <f t="shared" si="32"/>
        <v>0</v>
      </c>
      <c r="DQ113" s="31"/>
      <c r="DR113" s="30"/>
      <c r="DS113" s="31"/>
      <c r="DT113" s="30"/>
      <c r="DU113" s="31"/>
      <c r="DV113" s="30"/>
      <c r="DW113" s="31"/>
      <c r="DX113" s="32"/>
      <c r="DY113" s="33">
        <f t="shared" si="34"/>
        <v>0</v>
      </c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</row>
    <row r="114" spans="1:145" s="1" customFormat="1" ht="15" hidden="1" customHeight="1" x14ac:dyDescent="0.3">
      <c r="A114" s="5"/>
      <c r="B114" s="15">
        <v>114</v>
      </c>
      <c r="C114" s="8" t="s">
        <v>84</v>
      </c>
      <c r="D114" s="16">
        <v>1989</v>
      </c>
      <c r="E114" s="17">
        <f t="shared" si="33"/>
        <v>10</v>
      </c>
      <c r="F114" s="55" t="s">
        <v>408</v>
      </c>
      <c r="G114" s="55"/>
      <c r="H114" s="55" t="s">
        <v>466</v>
      </c>
      <c r="I114" s="55" t="s">
        <v>499</v>
      </c>
      <c r="J114" s="28">
        <f t="shared" si="37"/>
        <v>0</v>
      </c>
      <c r="K114" s="29"/>
      <c r="L114" s="30"/>
      <c r="M114" s="31"/>
      <c r="N114" s="30"/>
      <c r="O114" s="31"/>
      <c r="P114" s="32"/>
      <c r="Q114" s="28">
        <f t="shared" si="28"/>
        <v>0</v>
      </c>
      <c r="R114" s="29"/>
      <c r="S114" s="32"/>
      <c r="T114" s="28">
        <f t="shared" si="29"/>
        <v>0</v>
      </c>
      <c r="U114" s="29"/>
      <c r="V114" s="30"/>
      <c r="W114" s="31"/>
      <c r="X114" s="32"/>
      <c r="Y114" s="33">
        <f t="shared" si="41"/>
        <v>0</v>
      </c>
      <c r="Z114" s="34"/>
      <c r="AA114" s="35"/>
      <c r="AB114" s="34"/>
      <c r="AC114" s="35"/>
      <c r="AD114" s="34"/>
      <c r="AE114" s="35"/>
      <c r="AF114" s="34"/>
      <c r="AG114" s="35"/>
      <c r="AH114" s="34"/>
      <c r="AI114" s="35"/>
      <c r="AJ114" s="34"/>
      <c r="AK114" s="35"/>
      <c r="AL114" s="34"/>
      <c r="AM114" s="35"/>
      <c r="AN114" s="34"/>
      <c r="AO114" s="62"/>
      <c r="AP114" s="33">
        <f t="shared" si="30"/>
        <v>0</v>
      </c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>
        <f t="shared" si="22"/>
        <v>0</v>
      </c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>
        <f t="shared" si="43"/>
        <v>0</v>
      </c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2"/>
      <c r="CA114" s="33">
        <f t="shared" si="38"/>
        <v>10</v>
      </c>
      <c r="CB114" s="31"/>
      <c r="CC114" s="30"/>
      <c r="CD114" s="31"/>
      <c r="CE114" s="30"/>
      <c r="CF114" s="31"/>
      <c r="CG114" s="30"/>
      <c r="CH114" s="31">
        <v>9</v>
      </c>
      <c r="CI114" s="30">
        <f>10</f>
        <v>10</v>
      </c>
      <c r="CJ114" s="31"/>
      <c r="CK114" s="30"/>
      <c r="CL114" s="31"/>
      <c r="CM114" s="30"/>
      <c r="CN114" s="31"/>
      <c r="CO114" s="30"/>
      <c r="CP114" s="31"/>
      <c r="CQ114" s="32"/>
      <c r="CR114" s="33">
        <f t="shared" si="42"/>
        <v>0</v>
      </c>
      <c r="CS114" s="31"/>
      <c r="CT114" s="30"/>
      <c r="CU114" s="31"/>
      <c r="CV114" s="30"/>
      <c r="CW114" s="31"/>
      <c r="CX114" s="30"/>
      <c r="CY114" s="31"/>
      <c r="CZ114" s="30"/>
      <c r="DA114" s="30"/>
      <c r="DB114" s="30"/>
      <c r="DC114" s="31"/>
      <c r="DD114" s="32"/>
      <c r="DE114" s="33">
        <f t="shared" si="31"/>
        <v>0</v>
      </c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>
        <f t="shared" si="32"/>
        <v>0</v>
      </c>
      <c r="DQ114" s="31"/>
      <c r="DR114" s="30"/>
      <c r="DS114" s="31"/>
      <c r="DT114" s="30"/>
      <c r="DU114" s="31"/>
      <c r="DV114" s="30"/>
      <c r="DW114" s="31"/>
      <c r="DX114" s="32"/>
      <c r="DY114" s="33">
        <f t="shared" si="34"/>
        <v>0</v>
      </c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</row>
    <row r="115" spans="1:145" s="1" customFormat="1" ht="15" hidden="1" customHeight="1" x14ac:dyDescent="0.3">
      <c r="A115" s="5"/>
      <c r="B115" s="15">
        <v>3742</v>
      </c>
      <c r="C115" s="8" t="s">
        <v>285</v>
      </c>
      <c r="D115" s="16">
        <v>2003</v>
      </c>
      <c r="E115" s="17">
        <f t="shared" si="33"/>
        <v>9.6000000000000014</v>
      </c>
      <c r="F115" s="55" t="s">
        <v>453</v>
      </c>
      <c r="G115" s="55"/>
      <c r="H115" s="55" t="s">
        <v>489</v>
      </c>
      <c r="I115" s="55" t="s">
        <v>554</v>
      </c>
      <c r="J115" s="28">
        <f t="shared" si="37"/>
        <v>0</v>
      </c>
      <c r="K115" s="29"/>
      <c r="L115" s="30"/>
      <c r="M115" s="31"/>
      <c r="N115" s="30"/>
      <c r="O115" s="31"/>
      <c r="P115" s="32"/>
      <c r="Q115" s="28">
        <f t="shared" si="28"/>
        <v>0</v>
      </c>
      <c r="R115" s="29"/>
      <c r="S115" s="32"/>
      <c r="T115" s="28">
        <f t="shared" si="29"/>
        <v>0</v>
      </c>
      <c r="U115" s="29"/>
      <c r="V115" s="30"/>
      <c r="W115" s="31"/>
      <c r="X115" s="32"/>
      <c r="Y115" s="33">
        <f t="shared" si="41"/>
        <v>0</v>
      </c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>
        <f t="shared" si="30"/>
        <v>0</v>
      </c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>
        <f t="shared" si="22"/>
        <v>0</v>
      </c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>
        <f t="shared" si="43"/>
        <v>0</v>
      </c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2"/>
      <c r="CA115" s="33">
        <f t="shared" si="38"/>
        <v>0</v>
      </c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32"/>
      <c r="CR115" s="33">
        <f>CT115+CV115+CX115+CZ115+DD115</f>
        <v>9.6000000000000014</v>
      </c>
      <c r="CS115" s="31"/>
      <c r="CT115" s="30"/>
      <c r="CU115" s="31"/>
      <c r="CV115" s="30"/>
      <c r="CW115" s="31"/>
      <c r="CX115" s="30"/>
      <c r="CY115" s="31"/>
      <c r="CZ115" s="30"/>
      <c r="DA115" s="58">
        <v>9</v>
      </c>
      <c r="DB115" s="59">
        <f>5*0.8</f>
        <v>4</v>
      </c>
      <c r="DC115" s="31">
        <v>7</v>
      </c>
      <c r="DD115" s="32">
        <f>12*0.8</f>
        <v>9.6000000000000014</v>
      </c>
      <c r="DE115" s="33">
        <f t="shared" si="31"/>
        <v>0</v>
      </c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>
        <f t="shared" si="32"/>
        <v>0</v>
      </c>
      <c r="DQ115" s="31"/>
      <c r="DR115" s="30"/>
      <c r="DS115" s="31"/>
      <c r="DT115" s="30"/>
      <c r="DU115" s="31"/>
      <c r="DV115" s="30"/>
      <c r="DW115" s="31"/>
      <c r="DX115" s="32"/>
      <c r="DY115" s="33">
        <f t="shared" si="34"/>
        <v>0</v>
      </c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</row>
    <row r="116" spans="1:145" s="1" customFormat="1" ht="15" hidden="1" customHeight="1" x14ac:dyDescent="0.3">
      <c r="A116" s="5"/>
      <c r="B116" s="15">
        <v>1269</v>
      </c>
      <c r="C116" s="8" t="s">
        <v>20</v>
      </c>
      <c r="D116" s="16">
        <v>2006</v>
      </c>
      <c r="E116" s="17">
        <f t="shared" si="33"/>
        <v>9.6000000000000014</v>
      </c>
      <c r="F116" s="55" t="s">
        <v>438</v>
      </c>
      <c r="G116" s="55"/>
      <c r="H116" s="55" t="s">
        <v>559</v>
      </c>
      <c r="I116" s="55"/>
      <c r="J116" s="28">
        <f t="shared" si="37"/>
        <v>0</v>
      </c>
      <c r="K116" s="29"/>
      <c r="L116" s="30"/>
      <c r="M116" s="31"/>
      <c r="N116" s="30"/>
      <c r="O116" s="31"/>
      <c r="P116" s="32"/>
      <c r="Q116" s="28">
        <f t="shared" si="28"/>
        <v>0</v>
      </c>
      <c r="R116" s="29"/>
      <c r="S116" s="32"/>
      <c r="T116" s="28">
        <f t="shared" si="29"/>
        <v>0</v>
      </c>
      <c r="U116" s="29"/>
      <c r="V116" s="30"/>
      <c r="W116" s="31"/>
      <c r="X116" s="32"/>
      <c r="Y116" s="33">
        <f t="shared" si="41"/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 t="shared" si="30"/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 t="shared" si="22"/>
        <v>0</v>
      </c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>
        <f t="shared" si="43"/>
        <v>0</v>
      </c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2"/>
      <c r="CA116" s="33">
        <f t="shared" si="38"/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32"/>
      <c r="CR116" s="33">
        <f>CT116+CV116+CX116+CZ116+DB116+DD116</f>
        <v>9.6000000000000014</v>
      </c>
      <c r="CS116" s="31"/>
      <c r="CT116" s="30"/>
      <c r="CU116" s="31"/>
      <c r="CV116" s="30"/>
      <c r="CW116" s="31"/>
      <c r="CX116" s="30"/>
      <c r="CY116" s="31"/>
      <c r="CZ116" s="30"/>
      <c r="DA116" s="31">
        <v>7</v>
      </c>
      <c r="DB116" s="30">
        <f>12*0.8</f>
        <v>9.6000000000000014</v>
      </c>
      <c r="DC116" s="58" t="s">
        <v>291</v>
      </c>
      <c r="DD116" s="61"/>
      <c r="DE116" s="33">
        <f t="shared" si="31"/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>
        <f t="shared" si="32"/>
        <v>0</v>
      </c>
      <c r="DQ116" s="31"/>
      <c r="DR116" s="30"/>
      <c r="DS116" s="31"/>
      <c r="DT116" s="30"/>
      <c r="DU116" s="31"/>
      <c r="DV116" s="30"/>
      <c r="DW116" s="31"/>
      <c r="DX116" s="32"/>
      <c r="DY116" s="33">
        <f t="shared" si="34"/>
        <v>0</v>
      </c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</row>
    <row r="117" spans="1:145" s="1" customFormat="1" ht="15" hidden="1" customHeight="1" x14ac:dyDescent="0.3">
      <c r="A117" s="5"/>
      <c r="B117" s="15">
        <v>7370</v>
      </c>
      <c r="C117" s="8" t="s">
        <v>174</v>
      </c>
      <c r="D117" s="16">
        <v>2007</v>
      </c>
      <c r="E117" s="17">
        <f t="shared" si="33"/>
        <v>9.6000000000000014</v>
      </c>
      <c r="F117" s="55" t="s">
        <v>453</v>
      </c>
      <c r="G117" s="55"/>
      <c r="H117" s="55" t="s">
        <v>489</v>
      </c>
      <c r="I117" s="55" t="s">
        <v>554</v>
      </c>
      <c r="J117" s="28">
        <f t="shared" si="37"/>
        <v>0</v>
      </c>
      <c r="K117" s="29"/>
      <c r="L117" s="30"/>
      <c r="M117" s="31"/>
      <c r="N117" s="30"/>
      <c r="O117" s="31"/>
      <c r="P117" s="32"/>
      <c r="Q117" s="28">
        <f t="shared" si="28"/>
        <v>0</v>
      </c>
      <c r="R117" s="29"/>
      <c r="S117" s="32"/>
      <c r="T117" s="28">
        <f t="shared" si="29"/>
        <v>0</v>
      </c>
      <c r="U117" s="29"/>
      <c r="V117" s="30"/>
      <c r="W117" s="31"/>
      <c r="X117" s="32"/>
      <c r="Y117" s="33">
        <f t="shared" si="41"/>
        <v>0</v>
      </c>
      <c r="Z117" s="34"/>
      <c r="AA117" s="35"/>
      <c r="AB117" s="34"/>
      <c r="AC117" s="35"/>
      <c r="AD117" s="34"/>
      <c r="AE117" s="35"/>
      <c r="AF117" s="34"/>
      <c r="AG117" s="35"/>
      <c r="AH117" s="34"/>
      <c r="AI117" s="35"/>
      <c r="AJ117" s="34"/>
      <c r="AK117" s="35"/>
      <c r="AL117" s="34"/>
      <c r="AM117" s="35"/>
      <c r="AN117" s="34"/>
      <c r="AO117" s="62"/>
      <c r="AP117" s="33">
        <f t="shared" si="30"/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>
        <f t="shared" si="22"/>
        <v>0</v>
      </c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>
        <f t="shared" si="43"/>
        <v>0</v>
      </c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2"/>
      <c r="CA117" s="33">
        <f t="shared" si="38"/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32"/>
      <c r="CR117" s="33">
        <f>CT117+CV117+CX117+CZ117+DD117</f>
        <v>9.6000000000000014</v>
      </c>
      <c r="CS117" s="31"/>
      <c r="CT117" s="30"/>
      <c r="CU117" s="31"/>
      <c r="CV117" s="30"/>
      <c r="CW117" s="31"/>
      <c r="CX117" s="30"/>
      <c r="CY117" s="31"/>
      <c r="CZ117" s="30"/>
      <c r="DA117" s="58">
        <v>9</v>
      </c>
      <c r="DB117" s="59">
        <f>5*0.8</f>
        <v>4</v>
      </c>
      <c r="DC117" s="31">
        <v>7</v>
      </c>
      <c r="DD117" s="32">
        <f>12*0.8</f>
        <v>9.6000000000000014</v>
      </c>
      <c r="DE117" s="33">
        <f t="shared" si="31"/>
        <v>0</v>
      </c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>
        <f t="shared" si="32"/>
        <v>0</v>
      </c>
      <c r="DQ117" s="31"/>
      <c r="DR117" s="30"/>
      <c r="DS117" s="31"/>
      <c r="DT117" s="30"/>
      <c r="DU117" s="31"/>
      <c r="DV117" s="30"/>
      <c r="DW117" s="31"/>
      <c r="DX117" s="32"/>
      <c r="DY117" s="33">
        <f t="shared" si="34"/>
        <v>0</v>
      </c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</row>
    <row r="118" spans="1:145" s="1" customFormat="1" ht="15" hidden="1" customHeight="1" x14ac:dyDescent="0.3">
      <c r="A118" s="5"/>
      <c r="B118" s="15">
        <v>5067</v>
      </c>
      <c r="C118" s="8" t="s">
        <v>560</v>
      </c>
      <c r="D118" s="16">
        <v>2005</v>
      </c>
      <c r="E118" s="17">
        <f t="shared" si="33"/>
        <v>9.6000000000000014</v>
      </c>
      <c r="F118" s="55" t="s">
        <v>438</v>
      </c>
      <c r="G118" s="55"/>
      <c r="H118" s="55" t="s">
        <v>440</v>
      </c>
      <c r="I118" s="55"/>
      <c r="J118" s="28">
        <f t="shared" si="37"/>
        <v>0</v>
      </c>
      <c r="K118" s="29"/>
      <c r="L118" s="30"/>
      <c r="M118" s="31"/>
      <c r="N118" s="30"/>
      <c r="O118" s="31"/>
      <c r="P118" s="32"/>
      <c r="Q118" s="28">
        <f t="shared" si="28"/>
        <v>0</v>
      </c>
      <c r="R118" s="29"/>
      <c r="S118" s="32"/>
      <c r="T118" s="28">
        <f t="shared" si="29"/>
        <v>0</v>
      </c>
      <c r="U118" s="29"/>
      <c r="V118" s="30"/>
      <c r="W118" s="31"/>
      <c r="X118" s="32"/>
      <c r="Y118" s="33">
        <f t="shared" si="41"/>
        <v>0</v>
      </c>
      <c r="Z118" s="34"/>
      <c r="AA118" s="35"/>
      <c r="AB118" s="34"/>
      <c r="AC118" s="35"/>
      <c r="AD118" s="34"/>
      <c r="AE118" s="35"/>
      <c r="AF118" s="34"/>
      <c r="AG118" s="35"/>
      <c r="AH118" s="34"/>
      <c r="AI118" s="35"/>
      <c r="AJ118" s="34"/>
      <c r="AK118" s="35"/>
      <c r="AL118" s="34"/>
      <c r="AM118" s="35"/>
      <c r="AN118" s="34"/>
      <c r="AO118" s="62"/>
      <c r="AP118" s="33">
        <f t="shared" si="30"/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>
        <f t="shared" si="22"/>
        <v>0</v>
      </c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>
        <f t="shared" si="43"/>
        <v>0</v>
      </c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2"/>
      <c r="CA118" s="33">
        <f t="shared" si="38"/>
        <v>0</v>
      </c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32"/>
      <c r="CR118" s="33">
        <f>CT118+CV118+CX118+CZ118+DB118+DD118</f>
        <v>9.6000000000000014</v>
      </c>
      <c r="CS118" s="31"/>
      <c r="CT118" s="30"/>
      <c r="CU118" s="31"/>
      <c r="CV118" s="30"/>
      <c r="CW118" s="31"/>
      <c r="CX118" s="30"/>
      <c r="CY118" s="31"/>
      <c r="CZ118" s="30"/>
      <c r="DA118" s="31">
        <v>7</v>
      </c>
      <c r="DB118" s="30">
        <f>12*0.8</f>
        <v>9.6000000000000014</v>
      </c>
      <c r="DC118" s="58" t="s">
        <v>291</v>
      </c>
      <c r="DD118" s="61"/>
      <c r="DE118" s="33">
        <f t="shared" si="31"/>
        <v>0</v>
      </c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>
        <f t="shared" si="32"/>
        <v>0</v>
      </c>
      <c r="DQ118" s="31"/>
      <c r="DR118" s="30"/>
      <c r="DS118" s="31"/>
      <c r="DT118" s="30"/>
      <c r="DU118" s="31"/>
      <c r="DV118" s="30"/>
      <c r="DW118" s="31"/>
      <c r="DX118" s="32"/>
      <c r="DY118" s="33">
        <f t="shared" si="34"/>
        <v>0</v>
      </c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</row>
    <row r="119" spans="1:145" s="1" customFormat="1" ht="15" hidden="1" customHeight="1" x14ac:dyDescent="0.3">
      <c r="A119" s="5"/>
      <c r="B119" s="15">
        <v>5901</v>
      </c>
      <c r="C119" s="8" t="s">
        <v>78</v>
      </c>
      <c r="D119" s="16">
        <v>2006</v>
      </c>
      <c r="E119" s="17">
        <f t="shared" si="33"/>
        <v>8</v>
      </c>
      <c r="F119" s="55" t="s">
        <v>408</v>
      </c>
      <c r="G119" s="55"/>
      <c r="H119" s="55" t="s">
        <v>417</v>
      </c>
      <c r="I119" s="55"/>
      <c r="J119" s="28">
        <f t="shared" si="37"/>
        <v>0</v>
      </c>
      <c r="K119" s="29"/>
      <c r="L119" s="30"/>
      <c r="M119" s="31"/>
      <c r="N119" s="30"/>
      <c r="O119" s="31"/>
      <c r="P119" s="32"/>
      <c r="Q119" s="28">
        <f t="shared" si="28"/>
        <v>0</v>
      </c>
      <c r="R119" s="29"/>
      <c r="S119" s="32"/>
      <c r="T119" s="28">
        <f t="shared" si="29"/>
        <v>0</v>
      </c>
      <c r="U119" s="29"/>
      <c r="V119" s="30"/>
      <c r="W119" s="31"/>
      <c r="X119" s="32"/>
      <c r="Y119" s="33">
        <f t="shared" si="41"/>
        <v>0</v>
      </c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34"/>
      <c r="AM119" s="35"/>
      <c r="AN119" s="34"/>
      <c r="AO119" s="62"/>
      <c r="AP119" s="33">
        <f t="shared" si="30"/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>
        <f t="shared" si="22"/>
        <v>8</v>
      </c>
      <c r="BD119" s="31">
        <v>9</v>
      </c>
      <c r="BE119" s="30">
        <f>10*0.8</f>
        <v>8</v>
      </c>
      <c r="BF119" s="31"/>
      <c r="BG119" s="30"/>
      <c r="BH119" s="31"/>
      <c r="BI119" s="30"/>
      <c r="BJ119" s="31"/>
      <c r="BK119" s="30"/>
      <c r="BL119" s="31"/>
      <c r="BM119" s="32"/>
      <c r="BN119" s="33">
        <f t="shared" si="43"/>
        <v>0</v>
      </c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2"/>
      <c r="CA119" s="33">
        <f t="shared" si="38"/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32"/>
      <c r="CR119" s="33">
        <f>CT119+CV119+CX119+CZ119+DB119+DD119</f>
        <v>0</v>
      </c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33">
        <f t="shared" si="31"/>
        <v>0</v>
      </c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>
        <f t="shared" si="32"/>
        <v>0</v>
      </c>
      <c r="DQ119" s="31"/>
      <c r="DR119" s="30"/>
      <c r="DS119" s="31"/>
      <c r="DT119" s="30"/>
      <c r="DU119" s="31"/>
      <c r="DV119" s="30"/>
      <c r="DW119" s="31"/>
      <c r="DX119" s="32"/>
      <c r="DY119" s="33">
        <f t="shared" si="34"/>
        <v>0</v>
      </c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</row>
    <row r="120" spans="1:145" s="1" customFormat="1" ht="15" hidden="1" customHeight="1" x14ac:dyDescent="0.3">
      <c r="A120" s="5"/>
      <c r="B120" s="15">
        <v>5411</v>
      </c>
      <c r="C120" s="8" t="s">
        <v>269</v>
      </c>
      <c r="D120" s="16">
        <v>2003</v>
      </c>
      <c r="E120" s="17">
        <f t="shared" si="33"/>
        <v>8</v>
      </c>
      <c r="F120" s="55" t="s">
        <v>426</v>
      </c>
      <c r="G120" s="55"/>
      <c r="H120" s="55" t="s">
        <v>555</v>
      </c>
      <c r="I120" s="55" t="s">
        <v>556</v>
      </c>
      <c r="J120" s="28">
        <f t="shared" si="37"/>
        <v>0</v>
      </c>
      <c r="K120" s="29"/>
      <c r="L120" s="30"/>
      <c r="M120" s="31"/>
      <c r="N120" s="30"/>
      <c r="O120" s="31"/>
      <c r="P120" s="32"/>
      <c r="Q120" s="28">
        <f t="shared" si="28"/>
        <v>0</v>
      </c>
      <c r="R120" s="29"/>
      <c r="S120" s="32"/>
      <c r="T120" s="28">
        <f t="shared" si="29"/>
        <v>0</v>
      </c>
      <c r="U120" s="29"/>
      <c r="V120" s="30"/>
      <c r="W120" s="31"/>
      <c r="X120" s="32"/>
      <c r="Y120" s="33">
        <f t="shared" si="41"/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34"/>
      <c r="AM120" s="35"/>
      <c r="AN120" s="34"/>
      <c r="AO120" s="62"/>
      <c r="AP120" s="33">
        <f t="shared" si="30"/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>
        <f t="shared" si="22"/>
        <v>0</v>
      </c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>
        <f t="shared" si="43"/>
        <v>0</v>
      </c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2"/>
      <c r="CA120" s="33">
        <f t="shared" si="38"/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32"/>
      <c r="CR120" s="33">
        <f>CT120+CV120+CX120+CZ120+DD120</f>
        <v>8</v>
      </c>
      <c r="CS120" s="31"/>
      <c r="CT120" s="30"/>
      <c r="CU120" s="31"/>
      <c r="CV120" s="30"/>
      <c r="CW120" s="31"/>
      <c r="CX120" s="30"/>
      <c r="CY120" s="31"/>
      <c r="CZ120" s="30"/>
      <c r="DA120" s="58">
        <v>8</v>
      </c>
      <c r="DB120" s="59">
        <f>10*0.8</f>
        <v>8</v>
      </c>
      <c r="DC120" s="31">
        <v>8</v>
      </c>
      <c r="DD120" s="32">
        <f>10*0.8</f>
        <v>8</v>
      </c>
      <c r="DE120" s="33">
        <f t="shared" si="31"/>
        <v>0</v>
      </c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>
        <f t="shared" si="32"/>
        <v>0</v>
      </c>
      <c r="DQ120" s="31"/>
      <c r="DR120" s="30"/>
      <c r="DS120" s="31"/>
      <c r="DT120" s="30"/>
      <c r="DU120" s="31"/>
      <c r="DV120" s="30"/>
      <c r="DW120" s="31"/>
      <c r="DX120" s="32"/>
      <c r="DY120" s="33">
        <f t="shared" si="34"/>
        <v>0</v>
      </c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</row>
    <row r="121" spans="1:145" s="1" customFormat="1" ht="15" hidden="1" customHeight="1" x14ac:dyDescent="0.3">
      <c r="A121" s="5"/>
      <c r="B121" s="15">
        <v>6842</v>
      </c>
      <c r="C121" s="8" t="s">
        <v>341</v>
      </c>
      <c r="D121" s="16">
        <v>2008</v>
      </c>
      <c r="E121" s="17">
        <f t="shared" si="33"/>
        <v>8</v>
      </c>
      <c r="F121" s="55" t="s">
        <v>426</v>
      </c>
      <c r="G121" s="55"/>
      <c r="H121" s="55" t="s">
        <v>557</v>
      </c>
      <c r="I121" s="55"/>
      <c r="J121" s="28">
        <f t="shared" si="37"/>
        <v>0</v>
      </c>
      <c r="K121" s="29"/>
      <c r="L121" s="30"/>
      <c r="M121" s="31"/>
      <c r="N121" s="30"/>
      <c r="O121" s="31"/>
      <c r="P121" s="32"/>
      <c r="Q121" s="28">
        <f t="shared" si="28"/>
        <v>0</v>
      </c>
      <c r="R121" s="29"/>
      <c r="S121" s="32"/>
      <c r="T121" s="28">
        <f t="shared" si="29"/>
        <v>0</v>
      </c>
      <c r="U121" s="29"/>
      <c r="V121" s="30"/>
      <c r="W121" s="31"/>
      <c r="X121" s="32"/>
      <c r="Y121" s="33">
        <f t="shared" si="41"/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34"/>
      <c r="AK121" s="35"/>
      <c r="AL121" s="34"/>
      <c r="AM121" s="35"/>
      <c r="AN121" s="34"/>
      <c r="AO121" s="62"/>
      <c r="AP121" s="33">
        <f t="shared" si="30"/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 t="shared" si="22"/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 t="shared" si="43"/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2"/>
      <c r="CA121" s="33">
        <f t="shared" ref="CA121:CA152" si="44">CC121+CE121+CG121+CI121+CK121+CM121+CO121+CQ121</f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32"/>
      <c r="CR121" s="33">
        <f>CT121+CV121+CX121+CZ121+DD121</f>
        <v>8</v>
      </c>
      <c r="CS121" s="31"/>
      <c r="CT121" s="30"/>
      <c r="CU121" s="31"/>
      <c r="CV121" s="30"/>
      <c r="CW121" s="31"/>
      <c r="CX121" s="30"/>
      <c r="CY121" s="31"/>
      <c r="CZ121" s="30"/>
      <c r="DA121" s="58">
        <v>8</v>
      </c>
      <c r="DB121" s="59">
        <f>10*0.8</f>
        <v>8</v>
      </c>
      <c r="DC121" s="31">
        <v>8</v>
      </c>
      <c r="DD121" s="32">
        <f>10*0.8</f>
        <v>8</v>
      </c>
      <c r="DE121" s="33">
        <f t="shared" si="31"/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 t="shared" si="32"/>
        <v>0</v>
      </c>
      <c r="DQ121" s="31"/>
      <c r="DR121" s="30"/>
      <c r="DS121" s="31"/>
      <c r="DT121" s="30"/>
      <c r="DU121" s="31"/>
      <c r="DV121" s="30"/>
      <c r="DW121" s="31"/>
      <c r="DX121" s="32"/>
      <c r="DY121" s="33">
        <f t="shared" si="34"/>
        <v>0</v>
      </c>
      <c r="DZ121" s="31"/>
      <c r="EA121" s="30"/>
      <c r="EB121" s="31"/>
      <c r="EC121" s="30"/>
      <c r="ED121" s="31"/>
      <c r="EE121" s="30"/>
      <c r="EF121" s="30"/>
      <c r="EG121" s="30"/>
      <c r="EH121" s="30"/>
      <c r="EI121" s="30"/>
      <c r="EJ121" s="30"/>
      <c r="EK121" s="30"/>
      <c r="EL121" s="31"/>
      <c r="EM121" s="30"/>
      <c r="EN121" s="31"/>
      <c r="EO121" s="32"/>
    </row>
    <row r="122" spans="1:145" s="1" customFormat="1" ht="15" hidden="1" customHeight="1" x14ac:dyDescent="0.3">
      <c r="A122" s="5"/>
      <c r="B122" s="15">
        <v>5778</v>
      </c>
      <c r="C122" s="8" t="s">
        <v>276</v>
      </c>
      <c r="D122" s="16">
        <v>2005</v>
      </c>
      <c r="E122" s="17">
        <f t="shared" si="33"/>
        <v>8</v>
      </c>
      <c r="F122" s="55" t="s">
        <v>426</v>
      </c>
      <c r="G122" s="55"/>
      <c r="H122" s="55" t="s">
        <v>557</v>
      </c>
      <c r="I122" s="55" t="s">
        <v>556</v>
      </c>
      <c r="J122" s="28">
        <f t="shared" si="37"/>
        <v>0</v>
      </c>
      <c r="K122" s="29"/>
      <c r="L122" s="30"/>
      <c r="M122" s="31"/>
      <c r="N122" s="30"/>
      <c r="O122" s="31"/>
      <c r="P122" s="32"/>
      <c r="Q122" s="28">
        <f t="shared" si="28"/>
        <v>0</v>
      </c>
      <c r="R122" s="29"/>
      <c r="S122" s="32"/>
      <c r="T122" s="28">
        <f t="shared" si="29"/>
        <v>0</v>
      </c>
      <c r="U122" s="29"/>
      <c r="V122" s="30"/>
      <c r="W122" s="31"/>
      <c r="X122" s="32"/>
      <c r="Y122" s="33">
        <f t="shared" si="41"/>
        <v>0</v>
      </c>
      <c r="Z122" s="34"/>
      <c r="AA122" s="35"/>
      <c r="AB122" s="34"/>
      <c r="AC122" s="35"/>
      <c r="AD122" s="34"/>
      <c r="AE122" s="35"/>
      <c r="AF122" s="34"/>
      <c r="AG122" s="35"/>
      <c r="AH122" s="34"/>
      <c r="AI122" s="35"/>
      <c r="AJ122" s="34"/>
      <c r="AK122" s="35"/>
      <c r="AL122" s="34"/>
      <c r="AM122" s="35"/>
      <c r="AN122" s="34"/>
      <c r="AO122" s="62"/>
      <c r="AP122" s="33">
        <f t="shared" si="30"/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>
        <f t="shared" si="22"/>
        <v>0</v>
      </c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>
        <f t="shared" si="43"/>
        <v>0</v>
      </c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2"/>
      <c r="CA122" s="33">
        <f t="shared" si="44"/>
        <v>0</v>
      </c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32"/>
      <c r="CR122" s="33">
        <f>CT122+CV122+CX122+CZ122+DD122</f>
        <v>8</v>
      </c>
      <c r="CS122" s="31"/>
      <c r="CT122" s="30"/>
      <c r="CU122" s="31"/>
      <c r="CV122" s="30"/>
      <c r="CW122" s="31"/>
      <c r="CX122" s="30"/>
      <c r="CY122" s="31"/>
      <c r="CZ122" s="30"/>
      <c r="DA122" s="58">
        <v>8</v>
      </c>
      <c r="DB122" s="59">
        <f>10*0.8</f>
        <v>8</v>
      </c>
      <c r="DC122" s="31">
        <v>8</v>
      </c>
      <c r="DD122" s="32">
        <f>10*0.8</f>
        <v>8</v>
      </c>
      <c r="DE122" s="33">
        <f t="shared" si="31"/>
        <v>0</v>
      </c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33">
        <f t="shared" si="32"/>
        <v>0</v>
      </c>
      <c r="DQ122" s="31"/>
      <c r="DR122" s="30"/>
      <c r="DS122" s="31"/>
      <c r="DT122" s="30"/>
      <c r="DU122" s="31"/>
      <c r="DV122" s="30"/>
      <c r="DW122" s="31"/>
      <c r="DX122" s="32"/>
      <c r="DY122" s="33">
        <f t="shared" si="34"/>
        <v>0</v>
      </c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</row>
    <row r="123" spans="1:145" s="1" customFormat="1" ht="15" hidden="1" customHeight="1" x14ac:dyDescent="0.3">
      <c r="A123" s="5"/>
      <c r="B123" s="15">
        <v>5079</v>
      </c>
      <c r="C123" s="8" t="s">
        <v>258</v>
      </c>
      <c r="D123" s="16">
        <v>2006</v>
      </c>
      <c r="E123" s="17">
        <f t="shared" si="33"/>
        <v>8</v>
      </c>
      <c r="F123" s="55" t="s">
        <v>426</v>
      </c>
      <c r="G123" s="55"/>
      <c r="H123" s="55" t="s">
        <v>558</v>
      </c>
      <c r="I123" s="55" t="s">
        <v>556</v>
      </c>
      <c r="J123" s="28">
        <f t="shared" si="37"/>
        <v>0</v>
      </c>
      <c r="K123" s="29"/>
      <c r="L123" s="30"/>
      <c r="M123" s="31"/>
      <c r="N123" s="30"/>
      <c r="O123" s="31"/>
      <c r="P123" s="32"/>
      <c r="Q123" s="28">
        <f t="shared" si="28"/>
        <v>0</v>
      </c>
      <c r="R123" s="29"/>
      <c r="S123" s="32"/>
      <c r="T123" s="28">
        <f t="shared" si="29"/>
        <v>0</v>
      </c>
      <c r="U123" s="29"/>
      <c r="V123" s="30"/>
      <c r="W123" s="31"/>
      <c r="X123" s="32"/>
      <c r="Y123" s="33">
        <f t="shared" si="41"/>
        <v>0</v>
      </c>
      <c r="Z123" s="34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>
        <f t="shared" si="30"/>
        <v>0</v>
      </c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>
        <f t="shared" ref="BC123:BC183" si="45">BE123+BG123+BI123+BK123+BM123</f>
        <v>0</v>
      </c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>
        <f t="shared" si="43"/>
        <v>0</v>
      </c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2"/>
      <c r="CA123" s="33">
        <f t="shared" si="44"/>
        <v>0</v>
      </c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32"/>
      <c r="CR123" s="33">
        <f>CT123+CV123+CX123+CZ123+DD123</f>
        <v>8</v>
      </c>
      <c r="CS123" s="31"/>
      <c r="CT123" s="30"/>
      <c r="CU123" s="31"/>
      <c r="CV123" s="30"/>
      <c r="CW123" s="31"/>
      <c r="CX123" s="30"/>
      <c r="CY123" s="31"/>
      <c r="CZ123" s="30"/>
      <c r="DA123" s="58">
        <v>8</v>
      </c>
      <c r="DB123" s="59">
        <f>10*0.8</f>
        <v>8</v>
      </c>
      <c r="DC123" s="31">
        <v>8</v>
      </c>
      <c r="DD123" s="32">
        <f>10*0.8</f>
        <v>8</v>
      </c>
      <c r="DE123" s="33">
        <f t="shared" si="31"/>
        <v>0</v>
      </c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>
        <f t="shared" si="32"/>
        <v>0</v>
      </c>
      <c r="DQ123" s="31"/>
      <c r="DR123" s="30"/>
      <c r="DS123" s="31"/>
      <c r="DT123" s="30"/>
      <c r="DU123" s="31"/>
      <c r="DV123" s="30"/>
      <c r="DW123" s="31"/>
      <c r="DX123" s="32"/>
      <c r="DY123" s="33">
        <f t="shared" si="34"/>
        <v>0</v>
      </c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</row>
    <row r="124" spans="1:145" s="1" customFormat="1" ht="15" hidden="1" customHeight="1" x14ac:dyDescent="0.3">
      <c r="A124" s="5"/>
      <c r="B124" s="15">
        <v>6997</v>
      </c>
      <c r="C124" s="8" t="s">
        <v>325</v>
      </c>
      <c r="D124" s="16">
        <v>2008</v>
      </c>
      <c r="E124" s="17">
        <f t="shared" si="33"/>
        <v>7</v>
      </c>
      <c r="F124" s="55" t="s">
        <v>421</v>
      </c>
      <c r="G124" s="55"/>
      <c r="H124" s="55" t="s">
        <v>517</v>
      </c>
      <c r="I124" s="55"/>
      <c r="J124" s="28">
        <f t="shared" si="37"/>
        <v>0</v>
      </c>
      <c r="K124" s="29"/>
      <c r="L124" s="30"/>
      <c r="M124" s="31"/>
      <c r="N124" s="30"/>
      <c r="O124" s="31"/>
      <c r="P124" s="32"/>
      <c r="Q124" s="28">
        <f t="shared" si="28"/>
        <v>0</v>
      </c>
      <c r="R124" s="29"/>
      <c r="S124" s="32"/>
      <c r="T124" s="28">
        <f t="shared" si="29"/>
        <v>0</v>
      </c>
      <c r="U124" s="29"/>
      <c r="V124" s="30"/>
      <c r="W124" s="31"/>
      <c r="X124" s="32"/>
      <c r="Y124" s="33">
        <f t="shared" si="41"/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 t="shared" si="30"/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>
        <f t="shared" si="45"/>
        <v>0</v>
      </c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>
        <f t="shared" si="43"/>
        <v>7</v>
      </c>
      <c r="BO124" s="31">
        <v>9</v>
      </c>
      <c r="BP124" s="30">
        <f>10*0.7</f>
        <v>7</v>
      </c>
      <c r="BQ124" s="31"/>
      <c r="BR124" s="30"/>
      <c r="BS124" s="31"/>
      <c r="BT124" s="30"/>
      <c r="BU124" s="31"/>
      <c r="BV124" s="30"/>
      <c r="BW124" s="31"/>
      <c r="BX124" s="30"/>
      <c r="BY124" s="58" t="s">
        <v>291</v>
      </c>
      <c r="BZ124" s="61"/>
      <c r="CA124" s="33">
        <f t="shared" si="44"/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32"/>
      <c r="CR124" s="33">
        <f t="shared" ref="CR124:CR183" si="46">CT124+CV124+CX124+CZ124+DB124+DD124</f>
        <v>0</v>
      </c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33">
        <f t="shared" si="31"/>
        <v>0</v>
      </c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>
        <f t="shared" si="32"/>
        <v>0</v>
      </c>
      <c r="DQ124" s="31"/>
      <c r="DR124" s="30"/>
      <c r="DS124" s="31"/>
      <c r="DT124" s="30"/>
      <c r="DU124" s="31"/>
      <c r="DV124" s="30"/>
      <c r="DW124" s="31"/>
      <c r="DX124" s="32"/>
      <c r="DY124" s="33">
        <f t="shared" si="34"/>
        <v>0</v>
      </c>
      <c r="DZ124" s="31"/>
      <c r="EA124" s="30"/>
      <c r="EB124" s="31"/>
      <c r="EC124" s="30"/>
      <c r="ED124" s="31"/>
      <c r="EE124" s="30"/>
      <c r="EF124" s="30"/>
      <c r="EG124" s="30"/>
      <c r="EH124" s="30"/>
      <c r="EI124" s="30"/>
      <c r="EJ124" s="30"/>
      <c r="EK124" s="30"/>
      <c r="EL124" s="31"/>
      <c r="EM124" s="30"/>
      <c r="EN124" s="31"/>
      <c r="EO124" s="32"/>
    </row>
    <row r="125" spans="1:145" s="1" customFormat="1" ht="15" hidden="1" customHeight="1" x14ac:dyDescent="0.3">
      <c r="A125" s="5"/>
      <c r="B125" s="15">
        <v>9525</v>
      </c>
      <c r="C125" s="8" t="s">
        <v>375</v>
      </c>
      <c r="D125" s="16">
        <v>2010</v>
      </c>
      <c r="E125" s="17">
        <f t="shared" si="33"/>
        <v>0</v>
      </c>
      <c r="F125" s="55"/>
      <c r="G125" s="55"/>
      <c r="H125" s="55"/>
      <c r="I125" s="55"/>
      <c r="J125" s="28">
        <f t="shared" si="37"/>
        <v>0</v>
      </c>
      <c r="K125" s="29"/>
      <c r="L125" s="30"/>
      <c r="M125" s="31"/>
      <c r="N125" s="30"/>
      <c r="O125" s="31"/>
      <c r="P125" s="32"/>
      <c r="Q125" s="28">
        <f t="shared" si="28"/>
        <v>0</v>
      </c>
      <c r="R125" s="29"/>
      <c r="S125" s="32"/>
      <c r="T125" s="28">
        <f t="shared" si="29"/>
        <v>0</v>
      </c>
      <c r="U125" s="29"/>
      <c r="V125" s="30"/>
      <c r="W125" s="31"/>
      <c r="X125" s="32"/>
      <c r="Y125" s="33">
        <f t="shared" si="41"/>
        <v>0</v>
      </c>
      <c r="Z125" s="34"/>
      <c r="AA125" s="35"/>
      <c r="AB125" s="34"/>
      <c r="AC125" s="35"/>
      <c r="AD125" s="34"/>
      <c r="AE125" s="35"/>
      <c r="AF125" s="34"/>
      <c r="AG125" s="35"/>
      <c r="AH125" s="34"/>
      <c r="AI125" s="35"/>
      <c r="AJ125" s="34"/>
      <c r="AK125" s="35"/>
      <c r="AL125" s="34"/>
      <c r="AM125" s="35"/>
      <c r="AN125" s="34"/>
      <c r="AO125" s="62"/>
      <c r="AP125" s="33">
        <f t="shared" si="30"/>
        <v>0</v>
      </c>
      <c r="AQ125" s="34"/>
      <c r="AR125" s="35"/>
      <c r="AS125" s="34"/>
      <c r="AT125" s="35"/>
      <c r="AU125" s="34"/>
      <c r="AV125" s="35"/>
      <c r="AW125" s="34"/>
      <c r="AX125" s="35"/>
      <c r="AY125" s="34"/>
      <c r="AZ125" s="35"/>
      <c r="BA125" s="34"/>
      <c r="BB125" s="75"/>
      <c r="BC125" s="33">
        <f t="shared" si="45"/>
        <v>0</v>
      </c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>
        <f t="shared" si="43"/>
        <v>0</v>
      </c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2"/>
      <c r="CA125" s="33">
        <f t="shared" si="44"/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32"/>
      <c r="CR125" s="33">
        <f t="shared" si="46"/>
        <v>0</v>
      </c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33">
        <f t="shared" si="31"/>
        <v>0</v>
      </c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>
        <f t="shared" si="32"/>
        <v>0</v>
      </c>
      <c r="DQ125" s="31"/>
      <c r="DR125" s="30"/>
      <c r="DS125" s="31"/>
      <c r="DT125" s="30"/>
      <c r="DU125" s="31"/>
      <c r="DV125" s="30"/>
      <c r="DW125" s="31"/>
      <c r="DX125" s="32"/>
      <c r="DY125" s="33">
        <f t="shared" si="34"/>
        <v>0</v>
      </c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</row>
    <row r="126" spans="1:145" s="1" customFormat="1" ht="15" hidden="1" customHeight="1" x14ac:dyDescent="0.3">
      <c r="A126" s="5"/>
      <c r="B126" s="15">
        <v>3693</v>
      </c>
      <c r="C126" s="2" t="s">
        <v>82</v>
      </c>
      <c r="D126" s="56">
        <v>2003</v>
      </c>
      <c r="E126" s="17">
        <f t="shared" si="33"/>
        <v>0</v>
      </c>
      <c r="F126" s="55"/>
      <c r="G126" s="55"/>
      <c r="H126" s="55"/>
      <c r="I126" s="55"/>
      <c r="J126" s="28">
        <f t="shared" si="37"/>
        <v>0</v>
      </c>
      <c r="K126" s="29"/>
      <c r="L126" s="30"/>
      <c r="M126" s="31"/>
      <c r="N126" s="30"/>
      <c r="O126" s="31"/>
      <c r="P126" s="32"/>
      <c r="Q126" s="28">
        <f t="shared" si="28"/>
        <v>0</v>
      </c>
      <c r="R126" s="29"/>
      <c r="S126" s="32"/>
      <c r="T126" s="28">
        <f t="shared" si="29"/>
        <v>0</v>
      </c>
      <c r="U126" s="29"/>
      <c r="V126" s="30"/>
      <c r="W126" s="31"/>
      <c r="X126" s="32"/>
      <c r="Y126" s="33">
        <f t="shared" si="41"/>
        <v>0</v>
      </c>
      <c r="Z126" s="34"/>
      <c r="AA126" s="35"/>
      <c r="AB126" s="34"/>
      <c r="AC126" s="35"/>
      <c r="AD126" s="34"/>
      <c r="AE126" s="35"/>
      <c r="AF126" s="34"/>
      <c r="AG126" s="35"/>
      <c r="AH126" s="34"/>
      <c r="AI126" s="35"/>
      <c r="AJ126" s="34"/>
      <c r="AK126" s="35"/>
      <c r="AL126" s="34"/>
      <c r="AM126" s="35"/>
      <c r="AN126" s="34"/>
      <c r="AO126" s="62"/>
      <c r="AP126" s="33">
        <f t="shared" si="30"/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 t="shared" si="45"/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 t="shared" si="43"/>
        <v>0</v>
      </c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2"/>
      <c r="CA126" s="33">
        <f t="shared" si="44"/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32"/>
      <c r="CR126" s="33">
        <f t="shared" si="46"/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33">
        <f t="shared" si="31"/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 t="shared" si="32"/>
        <v>0</v>
      </c>
      <c r="DQ126" s="31"/>
      <c r="DR126" s="30"/>
      <c r="DS126" s="31"/>
      <c r="DT126" s="30"/>
      <c r="DU126" s="31"/>
      <c r="DV126" s="30"/>
      <c r="DW126" s="31"/>
      <c r="DX126" s="32"/>
      <c r="DY126" s="33">
        <f t="shared" si="34"/>
        <v>0</v>
      </c>
      <c r="DZ126" s="31"/>
      <c r="EA126" s="30"/>
      <c r="EB126" s="31"/>
      <c r="EC126" s="30"/>
      <c r="ED126" s="31"/>
      <c r="EE126" s="30"/>
      <c r="EF126" s="30"/>
      <c r="EG126" s="30"/>
      <c r="EH126" s="30"/>
      <c r="EI126" s="30"/>
      <c r="EJ126" s="30"/>
      <c r="EK126" s="30"/>
      <c r="EL126" s="31"/>
      <c r="EM126" s="30"/>
      <c r="EN126" s="31"/>
      <c r="EO126" s="32"/>
    </row>
    <row r="127" spans="1:145" s="1" customFormat="1" ht="15" hidden="1" customHeight="1" x14ac:dyDescent="0.3">
      <c r="A127" s="5"/>
      <c r="B127" s="15">
        <v>6455</v>
      </c>
      <c r="C127" s="8" t="s">
        <v>245</v>
      </c>
      <c r="D127" s="16">
        <v>2006</v>
      </c>
      <c r="E127" s="17">
        <f t="shared" si="33"/>
        <v>0</v>
      </c>
      <c r="F127" s="55"/>
      <c r="G127" s="55"/>
      <c r="H127" s="55"/>
      <c r="I127" s="55"/>
      <c r="J127" s="28">
        <f t="shared" si="37"/>
        <v>0</v>
      </c>
      <c r="K127" s="29"/>
      <c r="L127" s="30"/>
      <c r="M127" s="31"/>
      <c r="N127" s="30"/>
      <c r="O127" s="31"/>
      <c r="P127" s="32"/>
      <c r="Q127" s="28">
        <f t="shared" si="28"/>
        <v>0</v>
      </c>
      <c r="R127" s="29"/>
      <c r="S127" s="32"/>
      <c r="T127" s="28">
        <f t="shared" si="29"/>
        <v>0</v>
      </c>
      <c r="U127" s="29"/>
      <c r="V127" s="30"/>
      <c r="W127" s="31"/>
      <c r="X127" s="32"/>
      <c r="Y127" s="33">
        <f t="shared" si="41"/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 t="shared" si="30"/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>
        <f t="shared" si="45"/>
        <v>0</v>
      </c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>
        <f t="shared" si="43"/>
        <v>0</v>
      </c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2"/>
      <c r="CA127" s="33">
        <f t="shared" si="44"/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32"/>
      <c r="CR127" s="33">
        <f t="shared" si="46"/>
        <v>0</v>
      </c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33">
        <f t="shared" si="31"/>
        <v>0</v>
      </c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>
        <f t="shared" si="32"/>
        <v>0</v>
      </c>
      <c r="DQ127" s="31"/>
      <c r="DR127" s="30"/>
      <c r="DS127" s="31"/>
      <c r="DT127" s="30"/>
      <c r="DU127" s="31"/>
      <c r="DV127" s="30"/>
      <c r="DW127" s="31"/>
      <c r="DX127" s="32"/>
      <c r="DY127" s="33">
        <f t="shared" si="34"/>
        <v>0</v>
      </c>
      <c r="DZ127" s="31"/>
      <c r="EA127" s="30"/>
      <c r="EB127" s="31"/>
      <c r="EC127" s="30"/>
      <c r="ED127" s="31"/>
      <c r="EE127" s="30"/>
      <c r="EF127" s="30"/>
      <c r="EG127" s="30"/>
      <c r="EH127" s="30"/>
      <c r="EI127" s="30"/>
      <c r="EJ127" s="30"/>
      <c r="EK127" s="30"/>
      <c r="EL127" s="31"/>
      <c r="EM127" s="30"/>
      <c r="EN127" s="31"/>
      <c r="EO127" s="32"/>
    </row>
    <row r="128" spans="1:145" s="1" customFormat="1" ht="15" hidden="1" customHeight="1" x14ac:dyDescent="0.3">
      <c r="A128" s="5"/>
      <c r="B128" s="15">
        <v>6487</v>
      </c>
      <c r="C128" s="8" t="s">
        <v>148</v>
      </c>
      <c r="D128" s="16">
        <v>2007</v>
      </c>
      <c r="E128" s="17">
        <f t="shared" si="33"/>
        <v>0</v>
      </c>
      <c r="F128" s="55"/>
      <c r="G128" s="55"/>
      <c r="H128" s="55"/>
      <c r="I128" s="55"/>
      <c r="J128" s="28">
        <f t="shared" si="37"/>
        <v>0</v>
      </c>
      <c r="K128" s="29"/>
      <c r="L128" s="30"/>
      <c r="M128" s="31"/>
      <c r="N128" s="30"/>
      <c r="O128" s="31"/>
      <c r="P128" s="32"/>
      <c r="Q128" s="28">
        <f t="shared" si="28"/>
        <v>0</v>
      </c>
      <c r="R128" s="29"/>
      <c r="S128" s="32"/>
      <c r="T128" s="28">
        <f t="shared" si="29"/>
        <v>0</v>
      </c>
      <c r="U128" s="29"/>
      <c r="V128" s="30"/>
      <c r="W128" s="31"/>
      <c r="X128" s="32"/>
      <c r="Y128" s="33">
        <f t="shared" si="41"/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 t="shared" si="30"/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>
        <f t="shared" si="45"/>
        <v>0</v>
      </c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>
        <f t="shared" si="43"/>
        <v>0</v>
      </c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2"/>
      <c r="CA128" s="33">
        <f t="shared" si="44"/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32"/>
      <c r="CR128" s="33">
        <f t="shared" si="46"/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33">
        <f t="shared" si="31"/>
        <v>0</v>
      </c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>
        <f t="shared" si="32"/>
        <v>0</v>
      </c>
      <c r="DQ128" s="31"/>
      <c r="DR128" s="30"/>
      <c r="DS128" s="31"/>
      <c r="DT128" s="30"/>
      <c r="DU128" s="31"/>
      <c r="DV128" s="30"/>
      <c r="DW128" s="31"/>
      <c r="DX128" s="32"/>
      <c r="DY128" s="33">
        <f t="shared" si="34"/>
        <v>0</v>
      </c>
      <c r="DZ128" s="31"/>
      <c r="EA128" s="30"/>
      <c r="EB128" s="31"/>
      <c r="EC128" s="30"/>
      <c r="ED128" s="31"/>
      <c r="EE128" s="30"/>
      <c r="EF128" s="30"/>
      <c r="EG128" s="30"/>
      <c r="EH128" s="30"/>
      <c r="EI128" s="30"/>
      <c r="EJ128" s="30"/>
      <c r="EK128" s="30"/>
      <c r="EL128" s="31"/>
      <c r="EM128" s="30"/>
      <c r="EN128" s="31"/>
      <c r="EO128" s="32"/>
    </row>
    <row r="129" spans="1:145" s="1" customFormat="1" ht="15" hidden="1" customHeight="1" x14ac:dyDescent="0.3">
      <c r="A129" s="5"/>
      <c r="B129" s="15">
        <v>7106</v>
      </c>
      <c r="C129" s="8" t="s">
        <v>187</v>
      </c>
      <c r="D129" s="16">
        <v>2009</v>
      </c>
      <c r="E129" s="17">
        <f t="shared" si="33"/>
        <v>0</v>
      </c>
      <c r="F129" s="55"/>
      <c r="G129" s="55"/>
      <c r="H129" s="55"/>
      <c r="I129" s="55"/>
      <c r="J129" s="28">
        <f t="shared" si="37"/>
        <v>0</v>
      </c>
      <c r="K129" s="29"/>
      <c r="L129" s="30"/>
      <c r="M129" s="31"/>
      <c r="N129" s="30"/>
      <c r="O129" s="31"/>
      <c r="P129" s="32"/>
      <c r="Q129" s="28">
        <f t="shared" si="28"/>
        <v>0</v>
      </c>
      <c r="R129" s="29"/>
      <c r="S129" s="32"/>
      <c r="T129" s="28">
        <f t="shared" si="29"/>
        <v>0</v>
      </c>
      <c r="U129" s="29"/>
      <c r="V129" s="30"/>
      <c r="W129" s="31"/>
      <c r="X129" s="32"/>
      <c r="Y129" s="33">
        <f t="shared" si="41"/>
        <v>0</v>
      </c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34"/>
      <c r="AM129" s="35"/>
      <c r="AN129" s="34"/>
      <c r="AO129" s="62"/>
      <c r="AP129" s="33">
        <f t="shared" si="30"/>
        <v>0</v>
      </c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>
        <f t="shared" si="45"/>
        <v>0</v>
      </c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>
        <f t="shared" si="43"/>
        <v>0</v>
      </c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2"/>
      <c r="CA129" s="33">
        <f t="shared" si="44"/>
        <v>0</v>
      </c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32"/>
      <c r="CR129" s="33">
        <f t="shared" si="46"/>
        <v>0</v>
      </c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33">
        <f t="shared" si="31"/>
        <v>0</v>
      </c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>
        <f t="shared" si="32"/>
        <v>0</v>
      </c>
      <c r="DQ129" s="31"/>
      <c r="DR129" s="30"/>
      <c r="DS129" s="31"/>
      <c r="DT129" s="30"/>
      <c r="DU129" s="31"/>
      <c r="DV129" s="30"/>
      <c r="DW129" s="31"/>
      <c r="DX129" s="32"/>
      <c r="DY129" s="33">
        <f t="shared" si="34"/>
        <v>0</v>
      </c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</row>
    <row r="130" spans="1:145" s="1" customFormat="1" ht="15" hidden="1" customHeight="1" x14ac:dyDescent="0.3">
      <c r="A130" s="5"/>
      <c r="B130" s="15">
        <v>6528</v>
      </c>
      <c r="C130" s="8" t="s">
        <v>274</v>
      </c>
      <c r="D130" s="16">
        <v>2004</v>
      </c>
      <c r="E130" s="17">
        <f t="shared" si="33"/>
        <v>0</v>
      </c>
      <c r="F130" s="55"/>
      <c r="G130" s="55"/>
      <c r="H130" s="55"/>
      <c r="I130" s="55"/>
      <c r="J130" s="28">
        <f t="shared" si="37"/>
        <v>0</v>
      </c>
      <c r="K130" s="29"/>
      <c r="L130" s="30"/>
      <c r="M130" s="31"/>
      <c r="N130" s="30"/>
      <c r="O130" s="31"/>
      <c r="P130" s="32"/>
      <c r="Q130" s="28">
        <f t="shared" si="28"/>
        <v>0</v>
      </c>
      <c r="R130" s="29"/>
      <c r="S130" s="32"/>
      <c r="T130" s="28">
        <f t="shared" si="29"/>
        <v>0</v>
      </c>
      <c r="U130" s="29"/>
      <c r="V130" s="30"/>
      <c r="W130" s="31"/>
      <c r="X130" s="32"/>
      <c r="Y130" s="33">
        <f t="shared" si="41"/>
        <v>0</v>
      </c>
      <c r="Z130" s="34"/>
      <c r="AA130" s="35"/>
      <c r="AB130" s="34"/>
      <c r="AC130" s="35"/>
      <c r="AD130" s="34"/>
      <c r="AE130" s="35"/>
      <c r="AF130" s="34"/>
      <c r="AG130" s="35"/>
      <c r="AH130" s="34"/>
      <c r="AI130" s="35"/>
      <c r="AJ130" s="34"/>
      <c r="AK130" s="35"/>
      <c r="AL130" s="34"/>
      <c r="AM130" s="35"/>
      <c r="AN130" s="34"/>
      <c r="AO130" s="62"/>
      <c r="AP130" s="33">
        <f t="shared" si="30"/>
        <v>0</v>
      </c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>
        <f t="shared" si="45"/>
        <v>0</v>
      </c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>
        <f t="shared" si="43"/>
        <v>0</v>
      </c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2"/>
      <c r="CA130" s="33">
        <f t="shared" si="44"/>
        <v>0</v>
      </c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32"/>
      <c r="CR130" s="33">
        <f t="shared" si="46"/>
        <v>0</v>
      </c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33">
        <f t="shared" si="31"/>
        <v>0</v>
      </c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>
        <f t="shared" si="32"/>
        <v>0</v>
      </c>
      <c r="DQ130" s="31"/>
      <c r="DR130" s="30"/>
      <c r="DS130" s="31"/>
      <c r="DT130" s="30"/>
      <c r="DU130" s="31"/>
      <c r="DV130" s="30"/>
      <c r="DW130" s="31"/>
      <c r="DX130" s="32"/>
      <c r="DY130" s="33">
        <f t="shared" si="34"/>
        <v>0</v>
      </c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</row>
    <row r="131" spans="1:145" s="1" customFormat="1" ht="15" hidden="1" customHeight="1" x14ac:dyDescent="0.3">
      <c r="A131" s="5"/>
      <c r="B131" s="15">
        <v>5251</v>
      </c>
      <c r="C131" s="8" t="s">
        <v>86</v>
      </c>
      <c r="D131" s="16">
        <v>2005</v>
      </c>
      <c r="E131" s="17">
        <f t="shared" si="33"/>
        <v>0</v>
      </c>
      <c r="F131" s="55"/>
      <c r="G131" s="55"/>
      <c r="H131" s="55"/>
      <c r="I131" s="55"/>
      <c r="J131" s="28">
        <f t="shared" si="37"/>
        <v>0</v>
      </c>
      <c r="K131" s="29"/>
      <c r="L131" s="30"/>
      <c r="M131" s="31"/>
      <c r="N131" s="30"/>
      <c r="O131" s="31"/>
      <c r="P131" s="32"/>
      <c r="Q131" s="28">
        <f t="shared" si="28"/>
        <v>0</v>
      </c>
      <c r="R131" s="29"/>
      <c r="S131" s="32"/>
      <c r="T131" s="28">
        <f t="shared" si="29"/>
        <v>0</v>
      </c>
      <c r="U131" s="29"/>
      <c r="V131" s="30"/>
      <c r="W131" s="31"/>
      <c r="X131" s="32"/>
      <c r="Y131" s="33">
        <f t="shared" si="41"/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 t="shared" si="30"/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>
        <f t="shared" si="45"/>
        <v>0</v>
      </c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>
        <f t="shared" si="43"/>
        <v>0</v>
      </c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42"/>
      <c r="CA131" s="33">
        <f t="shared" si="44"/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42"/>
      <c r="CR131" s="33">
        <f t="shared" si="46"/>
        <v>0</v>
      </c>
      <c r="CS131" s="31"/>
      <c r="CT131" s="30"/>
      <c r="CU131" s="31"/>
      <c r="CV131" s="30"/>
      <c r="CW131" s="31"/>
      <c r="CX131" s="30"/>
      <c r="CY131" s="31"/>
      <c r="CZ131" s="30"/>
      <c r="DA131" s="31"/>
      <c r="DB131" s="30"/>
      <c r="DC131" s="31"/>
      <c r="DD131" s="32"/>
      <c r="DE131" s="33">
        <f t="shared" si="31"/>
        <v>0</v>
      </c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>
        <f t="shared" si="32"/>
        <v>0</v>
      </c>
      <c r="DQ131" s="31"/>
      <c r="DR131" s="30"/>
      <c r="DS131" s="31"/>
      <c r="DT131" s="30"/>
      <c r="DU131" s="31"/>
      <c r="DV131" s="30"/>
      <c r="DW131" s="31"/>
      <c r="DX131" s="32"/>
      <c r="DY131" s="33">
        <f t="shared" si="34"/>
        <v>0</v>
      </c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</row>
    <row r="132" spans="1:145" s="1" customFormat="1" ht="15" hidden="1" customHeight="1" x14ac:dyDescent="0.3">
      <c r="A132" s="5"/>
      <c r="B132" s="15">
        <v>6652</v>
      </c>
      <c r="C132" s="8" t="s">
        <v>165</v>
      </c>
      <c r="D132" s="16">
        <v>2008</v>
      </c>
      <c r="E132" s="17">
        <f t="shared" si="33"/>
        <v>0</v>
      </c>
      <c r="F132" s="55"/>
      <c r="G132" s="55"/>
      <c r="H132" s="55"/>
      <c r="I132" s="55"/>
      <c r="J132" s="28">
        <f t="shared" si="37"/>
        <v>0</v>
      </c>
      <c r="K132" s="29"/>
      <c r="L132" s="30"/>
      <c r="M132" s="31"/>
      <c r="N132" s="30"/>
      <c r="O132" s="31"/>
      <c r="P132" s="32"/>
      <c r="Q132" s="28">
        <f t="shared" si="28"/>
        <v>0</v>
      </c>
      <c r="R132" s="29"/>
      <c r="S132" s="32"/>
      <c r="T132" s="28">
        <f t="shared" si="29"/>
        <v>0</v>
      </c>
      <c r="U132" s="29"/>
      <c r="V132" s="30"/>
      <c r="W132" s="31"/>
      <c r="X132" s="32"/>
      <c r="Y132" s="33">
        <f t="shared" si="41"/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 t="shared" si="30"/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>
        <f t="shared" si="45"/>
        <v>0</v>
      </c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>
        <f t="shared" si="43"/>
        <v>0</v>
      </c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2"/>
      <c r="CA132" s="33">
        <f t="shared" si="44"/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32"/>
      <c r="CR132" s="33">
        <f t="shared" si="46"/>
        <v>0</v>
      </c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33">
        <f t="shared" si="31"/>
        <v>0</v>
      </c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>
        <f t="shared" si="32"/>
        <v>0</v>
      </c>
      <c r="DQ132" s="31"/>
      <c r="DR132" s="30"/>
      <c r="DS132" s="31"/>
      <c r="DT132" s="30"/>
      <c r="DU132" s="31"/>
      <c r="DV132" s="30"/>
      <c r="DW132" s="31"/>
      <c r="DX132" s="32"/>
      <c r="DY132" s="33">
        <f t="shared" si="34"/>
        <v>0</v>
      </c>
      <c r="DZ132" s="31"/>
      <c r="EA132" s="30"/>
      <c r="EB132" s="31"/>
      <c r="EC132" s="30"/>
      <c r="ED132" s="31"/>
      <c r="EE132" s="30"/>
      <c r="EF132" s="30"/>
      <c r="EG132" s="30"/>
      <c r="EH132" s="30"/>
      <c r="EI132" s="30"/>
      <c r="EJ132" s="30"/>
      <c r="EK132" s="30"/>
      <c r="EL132" s="31"/>
      <c r="EM132" s="30"/>
      <c r="EN132" s="31"/>
      <c r="EO132" s="32"/>
    </row>
    <row r="133" spans="1:145" s="1" customFormat="1" ht="15" hidden="1" customHeight="1" x14ac:dyDescent="0.3">
      <c r="A133" s="5"/>
      <c r="B133" s="15">
        <v>6825</v>
      </c>
      <c r="C133" s="8" t="s">
        <v>141</v>
      </c>
      <c r="D133" s="16">
        <v>2007</v>
      </c>
      <c r="E133" s="17">
        <f t="shared" si="33"/>
        <v>0</v>
      </c>
      <c r="F133" s="55"/>
      <c r="G133" s="55"/>
      <c r="H133" s="55"/>
      <c r="I133" s="55"/>
      <c r="J133" s="28">
        <f t="shared" si="37"/>
        <v>0</v>
      </c>
      <c r="K133" s="29"/>
      <c r="L133" s="30"/>
      <c r="M133" s="31"/>
      <c r="N133" s="30"/>
      <c r="O133" s="31"/>
      <c r="P133" s="32"/>
      <c r="Q133" s="28">
        <f t="shared" si="28"/>
        <v>0</v>
      </c>
      <c r="R133" s="29"/>
      <c r="S133" s="32"/>
      <c r="T133" s="28">
        <f t="shared" si="29"/>
        <v>0</v>
      </c>
      <c r="U133" s="29"/>
      <c r="V133" s="30"/>
      <c r="W133" s="31"/>
      <c r="X133" s="32"/>
      <c r="Y133" s="33">
        <f t="shared" ref="Y133:Y164" si="47">AA133+AC133+AE133+AG133+AI133+AK133+AM133+AO133</f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 t="shared" si="30"/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 t="shared" si="45"/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 t="shared" si="43"/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2"/>
      <c r="CA133" s="33">
        <f t="shared" si="44"/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32"/>
      <c r="CR133" s="33">
        <f t="shared" si="46"/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33">
        <f t="shared" si="31"/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>
        <f t="shared" si="32"/>
        <v>0</v>
      </c>
      <c r="DQ133" s="31"/>
      <c r="DR133" s="30"/>
      <c r="DS133" s="31"/>
      <c r="DT133" s="30"/>
      <c r="DU133" s="31"/>
      <c r="DV133" s="30"/>
      <c r="DW133" s="31"/>
      <c r="DX133" s="32"/>
      <c r="DY133" s="33">
        <f t="shared" si="34"/>
        <v>0</v>
      </c>
      <c r="DZ133" s="31"/>
      <c r="EA133" s="30"/>
      <c r="EB133" s="31"/>
      <c r="EC133" s="30"/>
      <c r="ED133" s="31"/>
      <c r="EE133" s="30"/>
      <c r="EF133" s="30"/>
      <c r="EG133" s="30"/>
      <c r="EH133" s="30"/>
      <c r="EI133" s="30"/>
      <c r="EJ133" s="30"/>
      <c r="EK133" s="30"/>
      <c r="EL133" s="31"/>
      <c r="EM133" s="30"/>
      <c r="EN133" s="31"/>
      <c r="EO133" s="32"/>
    </row>
    <row r="134" spans="1:145" s="1" customFormat="1" ht="15" hidden="1" customHeight="1" x14ac:dyDescent="0.3">
      <c r="A134" s="5"/>
      <c r="B134" s="15">
        <v>9660</v>
      </c>
      <c r="C134" s="8" t="s">
        <v>352</v>
      </c>
      <c r="D134" s="16">
        <v>2010</v>
      </c>
      <c r="E134" s="17">
        <f t="shared" si="33"/>
        <v>0</v>
      </c>
      <c r="F134" s="55"/>
      <c r="G134" s="55"/>
      <c r="H134" s="55"/>
      <c r="I134" s="55"/>
      <c r="J134" s="28">
        <f t="shared" si="37"/>
        <v>0</v>
      </c>
      <c r="K134" s="29"/>
      <c r="L134" s="30"/>
      <c r="M134" s="31"/>
      <c r="N134" s="30"/>
      <c r="O134" s="31"/>
      <c r="P134" s="32"/>
      <c r="Q134" s="28">
        <f t="shared" si="28"/>
        <v>0</v>
      </c>
      <c r="R134" s="29"/>
      <c r="S134" s="32"/>
      <c r="T134" s="28">
        <f t="shared" si="29"/>
        <v>0</v>
      </c>
      <c r="U134" s="29"/>
      <c r="V134" s="30"/>
      <c r="W134" s="31"/>
      <c r="X134" s="32"/>
      <c r="Y134" s="33">
        <f t="shared" si="47"/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34"/>
      <c r="AM134" s="35"/>
      <c r="AN134" s="34"/>
      <c r="AO134" s="62"/>
      <c r="AP134" s="33">
        <f t="shared" si="30"/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 t="shared" si="45"/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>
        <f t="shared" si="43"/>
        <v>0</v>
      </c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2"/>
      <c r="CA134" s="33">
        <f t="shared" si="44"/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32"/>
      <c r="CR134" s="33">
        <f t="shared" si="46"/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33">
        <f t="shared" si="31"/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>
        <f t="shared" si="32"/>
        <v>0</v>
      </c>
      <c r="DQ134" s="31"/>
      <c r="DR134" s="30"/>
      <c r="DS134" s="31"/>
      <c r="DT134" s="30"/>
      <c r="DU134" s="31"/>
      <c r="DV134" s="30"/>
      <c r="DW134" s="31"/>
      <c r="DX134" s="32"/>
      <c r="DY134" s="33">
        <f t="shared" si="34"/>
        <v>0</v>
      </c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</row>
    <row r="135" spans="1:145" s="1" customFormat="1" ht="15" hidden="1" customHeight="1" x14ac:dyDescent="0.3">
      <c r="A135" s="5"/>
      <c r="B135" s="15">
        <v>7426</v>
      </c>
      <c r="C135" s="8" t="s">
        <v>232</v>
      </c>
      <c r="D135" s="16">
        <v>2010</v>
      </c>
      <c r="E135" s="17">
        <f t="shared" si="33"/>
        <v>0</v>
      </c>
      <c r="F135" s="55"/>
      <c r="G135" s="55"/>
      <c r="H135" s="55"/>
      <c r="I135" s="55"/>
      <c r="J135" s="28">
        <f t="shared" si="37"/>
        <v>0</v>
      </c>
      <c r="K135" s="29"/>
      <c r="L135" s="30"/>
      <c r="M135" s="31"/>
      <c r="N135" s="30"/>
      <c r="O135" s="31"/>
      <c r="P135" s="32"/>
      <c r="Q135" s="28">
        <f t="shared" si="28"/>
        <v>0</v>
      </c>
      <c r="R135" s="29"/>
      <c r="S135" s="32"/>
      <c r="T135" s="28">
        <f t="shared" si="29"/>
        <v>0</v>
      </c>
      <c r="U135" s="29"/>
      <c r="V135" s="30"/>
      <c r="W135" s="31"/>
      <c r="X135" s="32"/>
      <c r="Y135" s="33">
        <f t="shared" si="47"/>
        <v>0</v>
      </c>
      <c r="Z135" s="34"/>
      <c r="AA135" s="35"/>
      <c r="AB135" s="34"/>
      <c r="AC135" s="35"/>
      <c r="AD135" s="34"/>
      <c r="AE135" s="35"/>
      <c r="AF135" s="34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>
        <f t="shared" si="30"/>
        <v>0</v>
      </c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>
        <f t="shared" si="45"/>
        <v>0</v>
      </c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>
        <f t="shared" si="43"/>
        <v>0</v>
      </c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2"/>
      <c r="CA135" s="33">
        <f t="shared" si="44"/>
        <v>0</v>
      </c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32"/>
      <c r="CR135" s="33">
        <f t="shared" si="46"/>
        <v>0</v>
      </c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33">
        <f t="shared" si="31"/>
        <v>0</v>
      </c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>
        <f t="shared" si="32"/>
        <v>0</v>
      </c>
      <c r="DQ135" s="31"/>
      <c r="DR135" s="30"/>
      <c r="DS135" s="31"/>
      <c r="DT135" s="30"/>
      <c r="DU135" s="31"/>
      <c r="DV135" s="30"/>
      <c r="DW135" s="31"/>
      <c r="DX135" s="32"/>
      <c r="DY135" s="33">
        <f t="shared" si="34"/>
        <v>0</v>
      </c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</row>
    <row r="136" spans="1:145" s="1" customFormat="1" ht="15" hidden="1" customHeight="1" x14ac:dyDescent="0.3">
      <c r="A136" s="5"/>
      <c r="B136" s="15">
        <v>5913</v>
      </c>
      <c r="C136" s="8" t="s">
        <v>163</v>
      </c>
      <c r="D136" s="16">
        <v>2008</v>
      </c>
      <c r="E136" s="17">
        <f t="shared" si="33"/>
        <v>0</v>
      </c>
      <c r="F136" s="55"/>
      <c r="G136" s="55"/>
      <c r="H136" s="55"/>
      <c r="I136" s="55"/>
      <c r="J136" s="28">
        <f t="shared" si="37"/>
        <v>0</v>
      </c>
      <c r="K136" s="29"/>
      <c r="L136" s="30"/>
      <c r="M136" s="31"/>
      <c r="N136" s="30"/>
      <c r="O136" s="31"/>
      <c r="P136" s="32"/>
      <c r="Q136" s="28">
        <f t="shared" si="28"/>
        <v>0</v>
      </c>
      <c r="R136" s="29"/>
      <c r="S136" s="32"/>
      <c r="T136" s="28">
        <f t="shared" si="29"/>
        <v>0</v>
      </c>
      <c r="U136" s="29"/>
      <c r="V136" s="30"/>
      <c r="W136" s="31"/>
      <c r="X136" s="32"/>
      <c r="Y136" s="33">
        <f t="shared" si="47"/>
        <v>0</v>
      </c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>
        <f t="shared" si="30"/>
        <v>0</v>
      </c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>
        <f t="shared" si="45"/>
        <v>0</v>
      </c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>
        <f t="shared" si="43"/>
        <v>0</v>
      </c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2"/>
      <c r="CA136" s="33">
        <f t="shared" si="44"/>
        <v>0</v>
      </c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32"/>
      <c r="CR136" s="33">
        <f t="shared" si="46"/>
        <v>0</v>
      </c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33">
        <f t="shared" si="31"/>
        <v>0</v>
      </c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>
        <f t="shared" si="32"/>
        <v>0</v>
      </c>
      <c r="DQ136" s="31"/>
      <c r="DR136" s="30"/>
      <c r="DS136" s="31"/>
      <c r="DT136" s="30"/>
      <c r="DU136" s="31"/>
      <c r="DV136" s="30"/>
      <c r="DW136" s="31"/>
      <c r="DX136" s="32"/>
      <c r="DY136" s="33">
        <f t="shared" si="34"/>
        <v>0</v>
      </c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</row>
    <row r="137" spans="1:145" s="1" customFormat="1" ht="15" hidden="1" customHeight="1" x14ac:dyDescent="0.3">
      <c r="A137" s="5"/>
      <c r="B137" s="15">
        <v>5221</v>
      </c>
      <c r="C137" s="8" t="s">
        <v>94</v>
      </c>
      <c r="D137" s="18">
        <v>2005</v>
      </c>
      <c r="E137" s="17">
        <f t="shared" si="33"/>
        <v>0</v>
      </c>
      <c r="F137" s="55"/>
      <c r="G137" s="55"/>
      <c r="H137" s="55"/>
      <c r="I137" s="55"/>
      <c r="J137" s="28">
        <f t="shared" si="37"/>
        <v>0</v>
      </c>
      <c r="K137" s="29"/>
      <c r="L137" s="30"/>
      <c r="M137" s="31"/>
      <c r="N137" s="30"/>
      <c r="O137" s="31"/>
      <c r="P137" s="32"/>
      <c r="Q137" s="28">
        <f t="shared" ref="Q137:Q183" si="48">S137</f>
        <v>0</v>
      </c>
      <c r="R137" s="29"/>
      <c r="S137" s="32"/>
      <c r="T137" s="28">
        <f t="shared" ref="T137:T183" si="49">V137+X137</f>
        <v>0</v>
      </c>
      <c r="U137" s="29"/>
      <c r="V137" s="30"/>
      <c r="W137" s="31"/>
      <c r="X137" s="32"/>
      <c r="Y137" s="33">
        <f t="shared" si="47"/>
        <v>0</v>
      </c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>
        <f t="shared" ref="AP137:AP183" si="50">AR137+AT137+AV137+AX137+AZ137+BB137</f>
        <v>0</v>
      </c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>
        <f t="shared" si="45"/>
        <v>0</v>
      </c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>
        <f t="shared" si="43"/>
        <v>0</v>
      </c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2"/>
      <c r="CA137" s="33">
        <f t="shared" si="44"/>
        <v>0</v>
      </c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32"/>
      <c r="CR137" s="33">
        <f t="shared" si="46"/>
        <v>0</v>
      </c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33">
        <f t="shared" ref="DE137:DE183" si="51">DG137+DI137+DK137+DM137+DO137</f>
        <v>0</v>
      </c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>
        <f t="shared" ref="DP137:DP183" si="52">DR137+DT137+DV137+DX137</f>
        <v>0</v>
      </c>
      <c r="DQ137" s="31"/>
      <c r="DR137" s="30"/>
      <c r="DS137" s="31"/>
      <c r="DT137" s="30"/>
      <c r="DU137" s="31"/>
      <c r="DV137" s="30"/>
      <c r="DW137" s="31"/>
      <c r="DX137" s="32"/>
      <c r="DY137" s="33">
        <f t="shared" si="34"/>
        <v>0</v>
      </c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</row>
    <row r="138" spans="1:145" s="1" customFormat="1" ht="15" hidden="1" customHeight="1" x14ac:dyDescent="0.3">
      <c r="A138" s="5"/>
      <c r="B138" s="15">
        <v>1783</v>
      </c>
      <c r="C138" s="8" t="s">
        <v>113</v>
      </c>
      <c r="D138" s="16">
        <v>1999</v>
      </c>
      <c r="E138" s="17">
        <f t="shared" ref="E138:E183" si="53">J138+Q138+T138+Y138+AP138+BC138+BN138+CA138+CR138+DE138+DP138+DY138</f>
        <v>0</v>
      </c>
      <c r="F138" s="55"/>
      <c r="G138" s="55"/>
      <c r="H138" s="55"/>
      <c r="I138" s="55"/>
      <c r="J138" s="28">
        <f t="shared" si="37"/>
        <v>0</v>
      </c>
      <c r="K138" s="29"/>
      <c r="L138" s="30"/>
      <c r="M138" s="31"/>
      <c r="N138" s="30"/>
      <c r="O138" s="31"/>
      <c r="P138" s="32"/>
      <c r="Q138" s="28">
        <f t="shared" si="48"/>
        <v>0</v>
      </c>
      <c r="R138" s="29"/>
      <c r="S138" s="32"/>
      <c r="T138" s="28">
        <f t="shared" si="49"/>
        <v>0</v>
      </c>
      <c r="U138" s="29"/>
      <c r="V138" s="30"/>
      <c r="W138" s="31"/>
      <c r="X138" s="32"/>
      <c r="Y138" s="33">
        <f t="shared" si="47"/>
        <v>0</v>
      </c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>
        <f t="shared" si="50"/>
        <v>0</v>
      </c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>
        <f t="shared" si="45"/>
        <v>0</v>
      </c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>
        <f t="shared" si="43"/>
        <v>0</v>
      </c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2"/>
      <c r="CA138" s="33">
        <f t="shared" si="44"/>
        <v>0</v>
      </c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32"/>
      <c r="CR138" s="33">
        <f t="shared" si="46"/>
        <v>0</v>
      </c>
      <c r="CS138" s="31"/>
      <c r="CT138" s="30"/>
      <c r="CU138" s="31"/>
      <c r="CV138" s="30"/>
      <c r="CW138" s="31"/>
      <c r="CX138" s="30"/>
      <c r="CY138" s="31"/>
      <c r="CZ138" s="30"/>
      <c r="DA138" s="30"/>
      <c r="DB138" s="30"/>
      <c r="DC138" s="31"/>
      <c r="DD138" s="32"/>
      <c r="DE138" s="33">
        <f t="shared" si="51"/>
        <v>0</v>
      </c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>
        <f t="shared" si="52"/>
        <v>0</v>
      </c>
      <c r="DQ138" s="31"/>
      <c r="DR138" s="30"/>
      <c r="DS138" s="31"/>
      <c r="DT138" s="30"/>
      <c r="DU138" s="31"/>
      <c r="DV138" s="30"/>
      <c r="DW138" s="31"/>
      <c r="DX138" s="32"/>
      <c r="DY138" s="33">
        <f t="shared" ref="DY138:DY183" si="54">EA138+EC138+EE138+EG138+EI138+EK138+EM138+EO138</f>
        <v>0</v>
      </c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</row>
    <row r="139" spans="1:145" s="1" customFormat="1" ht="15" hidden="1" customHeight="1" x14ac:dyDescent="0.3">
      <c r="A139" s="5"/>
      <c r="B139" s="15">
        <v>4957</v>
      </c>
      <c r="C139" s="8" t="s">
        <v>74</v>
      </c>
      <c r="D139" s="16">
        <v>2005</v>
      </c>
      <c r="E139" s="17">
        <f t="shared" si="53"/>
        <v>0</v>
      </c>
      <c r="F139" s="55"/>
      <c r="G139" s="55"/>
      <c r="H139" s="55"/>
      <c r="I139" s="55"/>
      <c r="J139" s="28">
        <f t="shared" si="37"/>
        <v>0</v>
      </c>
      <c r="K139" s="29"/>
      <c r="L139" s="30"/>
      <c r="M139" s="31"/>
      <c r="N139" s="30"/>
      <c r="O139" s="31"/>
      <c r="P139" s="32"/>
      <c r="Q139" s="28">
        <f t="shared" si="48"/>
        <v>0</v>
      </c>
      <c r="R139" s="29"/>
      <c r="S139" s="32"/>
      <c r="T139" s="28">
        <f t="shared" si="49"/>
        <v>0</v>
      </c>
      <c r="U139" s="29"/>
      <c r="V139" s="30"/>
      <c r="W139" s="31"/>
      <c r="X139" s="32"/>
      <c r="Y139" s="33">
        <f t="shared" si="47"/>
        <v>0</v>
      </c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34"/>
      <c r="AK139" s="35"/>
      <c r="AL139" s="34"/>
      <c r="AM139" s="35"/>
      <c r="AN139" s="34"/>
      <c r="AO139" s="62"/>
      <c r="AP139" s="33">
        <f t="shared" si="50"/>
        <v>0</v>
      </c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>
        <f t="shared" si="45"/>
        <v>0</v>
      </c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>
        <f t="shared" si="43"/>
        <v>0</v>
      </c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2"/>
      <c r="CA139" s="33">
        <f t="shared" si="44"/>
        <v>0</v>
      </c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32"/>
      <c r="CR139" s="33">
        <f t="shared" si="46"/>
        <v>0</v>
      </c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33">
        <f t="shared" si="51"/>
        <v>0</v>
      </c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>
        <f t="shared" si="52"/>
        <v>0</v>
      </c>
      <c r="DQ139" s="31"/>
      <c r="DR139" s="30"/>
      <c r="DS139" s="31"/>
      <c r="DT139" s="30"/>
      <c r="DU139" s="31"/>
      <c r="DV139" s="30"/>
      <c r="DW139" s="31"/>
      <c r="DX139" s="32"/>
      <c r="DY139" s="33">
        <f t="shared" si="54"/>
        <v>0</v>
      </c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</row>
    <row r="140" spans="1:145" s="1" customFormat="1" ht="15" hidden="1" customHeight="1" x14ac:dyDescent="0.3">
      <c r="A140" s="5"/>
      <c r="B140" s="15">
        <v>9262</v>
      </c>
      <c r="C140" s="8" t="s">
        <v>335</v>
      </c>
      <c r="D140" s="16">
        <v>2008</v>
      </c>
      <c r="E140" s="17">
        <f t="shared" si="53"/>
        <v>0</v>
      </c>
      <c r="F140" s="55"/>
      <c r="G140" s="55"/>
      <c r="H140" s="55"/>
      <c r="I140" s="55"/>
      <c r="J140" s="28">
        <f t="shared" si="37"/>
        <v>0</v>
      </c>
      <c r="K140" s="29"/>
      <c r="L140" s="30"/>
      <c r="M140" s="31"/>
      <c r="N140" s="30"/>
      <c r="O140" s="31"/>
      <c r="P140" s="32"/>
      <c r="Q140" s="28">
        <f t="shared" si="48"/>
        <v>0</v>
      </c>
      <c r="R140" s="29"/>
      <c r="S140" s="32"/>
      <c r="T140" s="28">
        <f t="shared" si="49"/>
        <v>0</v>
      </c>
      <c r="U140" s="29"/>
      <c r="V140" s="30"/>
      <c r="W140" s="31"/>
      <c r="X140" s="32"/>
      <c r="Y140" s="33">
        <f t="shared" si="47"/>
        <v>0</v>
      </c>
      <c r="Z140" s="34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>
        <f t="shared" si="50"/>
        <v>0</v>
      </c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>
        <f t="shared" si="45"/>
        <v>0</v>
      </c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>
        <f t="shared" si="43"/>
        <v>0</v>
      </c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2"/>
      <c r="CA140" s="33">
        <f t="shared" si="44"/>
        <v>0</v>
      </c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32"/>
      <c r="CR140" s="33">
        <f t="shared" si="46"/>
        <v>0</v>
      </c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33">
        <f t="shared" si="51"/>
        <v>0</v>
      </c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>
        <f t="shared" si="52"/>
        <v>0</v>
      </c>
      <c r="DQ140" s="31"/>
      <c r="DR140" s="30"/>
      <c r="DS140" s="31"/>
      <c r="DT140" s="30"/>
      <c r="DU140" s="31"/>
      <c r="DV140" s="30"/>
      <c r="DW140" s="31"/>
      <c r="DX140" s="32"/>
      <c r="DY140" s="33">
        <f t="shared" si="54"/>
        <v>0</v>
      </c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</row>
    <row r="141" spans="1:145" s="1" customFormat="1" ht="15" hidden="1" customHeight="1" x14ac:dyDescent="0.3">
      <c r="A141" s="5"/>
      <c r="B141" s="15">
        <v>7295</v>
      </c>
      <c r="C141" s="8" t="s">
        <v>238</v>
      </c>
      <c r="D141" s="16">
        <v>2010</v>
      </c>
      <c r="E141" s="17">
        <f t="shared" si="53"/>
        <v>0</v>
      </c>
      <c r="F141" s="55"/>
      <c r="G141" s="55"/>
      <c r="H141" s="55"/>
      <c r="I141" s="55"/>
      <c r="J141" s="28">
        <f t="shared" si="37"/>
        <v>0</v>
      </c>
      <c r="K141" s="29"/>
      <c r="L141" s="30"/>
      <c r="M141" s="31"/>
      <c r="N141" s="30"/>
      <c r="O141" s="31"/>
      <c r="P141" s="32"/>
      <c r="Q141" s="28">
        <f t="shared" si="48"/>
        <v>0</v>
      </c>
      <c r="R141" s="29"/>
      <c r="S141" s="32"/>
      <c r="T141" s="28">
        <f t="shared" si="49"/>
        <v>0</v>
      </c>
      <c r="U141" s="29"/>
      <c r="V141" s="30"/>
      <c r="W141" s="31"/>
      <c r="X141" s="32"/>
      <c r="Y141" s="33">
        <f t="shared" si="47"/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5"/>
      <c r="AM141" s="35"/>
      <c r="AN141" s="34"/>
      <c r="AO141" s="62"/>
      <c r="AP141" s="33">
        <f t="shared" si="50"/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 t="shared" si="45"/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>
        <f t="shared" si="43"/>
        <v>0</v>
      </c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2"/>
      <c r="CA141" s="33">
        <f t="shared" si="44"/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32"/>
      <c r="CR141" s="33">
        <f t="shared" si="46"/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33">
        <f t="shared" si="51"/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>
        <f t="shared" si="52"/>
        <v>0</v>
      </c>
      <c r="DQ141" s="31"/>
      <c r="DR141" s="30"/>
      <c r="DS141" s="31"/>
      <c r="DT141" s="30"/>
      <c r="DU141" s="31"/>
      <c r="DV141" s="30"/>
      <c r="DW141" s="31"/>
      <c r="DX141" s="32"/>
      <c r="DY141" s="33">
        <f t="shared" si="54"/>
        <v>0</v>
      </c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</row>
    <row r="142" spans="1:145" s="1" customFormat="1" ht="15" hidden="1" customHeight="1" x14ac:dyDescent="0.3">
      <c r="A142" s="5"/>
      <c r="B142" s="15">
        <v>7236</v>
      </c>
      <c r="C142" s="8" t="s">
        <v>191</v>
      </c>
      <c r="D142" s="16">
        <v>2010</v>
      </c>
      <c r="E142" s="17">
        <f t="shared" si="53"/>
        <v>0</v>
      </c>
      <c r="F142" s="55"/>
      <c r="G142" s="55"/>
      <c r="H142" s="55"/>
      <c r="I142" s="55"/>
      <c r="J142" s="28">
        <f t="shared" si="37"/>
        <v>0</v>
      </c>
      <c r="K142" s="29"/>
      <c r="L142" s="30"/>
      <c r="M142" s="31"/>
      <c r="N142" s="30"/>
      <c r="O142" s="31"/>
      <c r="P142" s="32"/>
      <c r="Q142" s="28">
        <f t="shared" si="48"/>
        <v>0</v>
      </c>
      <c r="R142" s="29"/>
      <c r="S142" s="32"/>
      <c r="T142" s="28">
        <f t="shared" si="49"/>
        <v>0</v>
      </c>
      <c r="U142" s="29"/>
      <c r="V142" s="30"/>
      <c r="W142" s="31"/>
      <c r="X142" s="32"/>
      <c r="Y142" s="33">
        <f t="shared" si="47"/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 t="shared" si="50"/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 t="shared" si="45"/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 t="shared" si="43"/>
        <v>0</v>
      </c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2"/>
      <c r="CA142" s="33">
        <f t="shared" si="44"/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32"/>
      <c r="CR142" s="33">
        <f t="shared" si="46"/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33">
        <f t="shared" si="51"/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 t="shared" si="52"/>
        <v>0</v>
      </c>
      <c r="DQ142" s="31"/>
      <c r="DR142" s="30"/>
      <c r="DS142" s="31"/>
      <c r="DT142" s="30"/>
      <c r="DU142" s="31"/>
      <c r="DV142" s="30"/>
      <c r="DW142" s="31"/>
      <c r="DX142" s="32"/>
      <c r="DY142" s="33">
        <f t="shared" si="54"/>
        <v>0</v>
      </c>
      <c r="DZ142" s="31"/>
      <c r="EA142" s="30"/>
      <c r="EB142" s="31"/>
      <c r="EC142" s="30"/>
      <c r="ED142" s="31"/>
      <c r="EE142" s="30"/>
      <c r="EF142" s="30"/>
      <c r="EG142" s="30"/>
      <c r="EH142" s="30"/>
      <c r="EI142" s="30"/>
      <c r="EJ142" s="30"/>
      <c r="EK142" s="30"/>
      <c r="EL142" s="31"/>
      <c r="EM142" s="30"/>
      <c r="EN142" s="31"/>
      <c r="EO142" s="32"/>
    </row>
    <row r="143" spans="1:145" s="1" customFormat="1" ht="15" hidden="1" customHeight="1" x14ac:dyDescent="0.3">
      <c r="A143" s="5"/>
      <c r="B143" s="15">
        <v>6722</v>
      </c>
      <c r="C143" s="8" t="s">
        <v>239</v>
      </c>
      <c r="D143" s="16">
        <v>2009</v>
      </c>
      <c r="E143" s="17">
        <f t="shared" si="53"/>
        <v>0</v>
      </c>
      <c r="F143" s="55"/>
      <c r="G143" s="55"/>
      <c r="H143" s="55"/>
      <c r="I143" s="55"/>
      <c r="J143" s="28">
        <f t="shared" si="37"/>
        <v>0</v>
      </c>
      <c r="K143" s="29"/>
      <c r="L143" s="30"/>
      <c r="M143" s="31"/>
      <c r="N143" s="30"/>
      <c r="O143" s="31"/>
      <c r="P143" s="32"/>
      <c r="Q143" s="28">
        <f t="shared" si="48"/>
        <v>0</v>
      </c>
      <c r="R143" s="29"/>
      <c r="S143" s="32"/>
      <c r="T143" s="28">
        <f t="shared" si="49"/>
        <v>0</v>
      </c>
      <c r="U143" s="29"/>
      <c r="V143" s="30"/>
      <c r="W143" s="31"/>
      <c r="X143" s="32"/>
      <c r="Y143" s="33">
        <f t="shared" si="47"/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 t="shared" si="50"/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>
        <f t="shared" si="45"/>
        <v>0</v>
      </c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>
        <f t="shared" si="43"/>
        <v>0</v>
      </c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2"/>
      <c r="CA143" s="33">
        <f t="shared" si="44"/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32"/>
      <c r="CR143" s="33">
        <f t="shared" si="46"/>
        <v>0</v>
      </c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33">
        <f t="shared" si="51"/>
        <v>0</v>
      </c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>
        <f t="shared" si="52"/>
        <v>0</v>
      </c>
      <c r="DQ143" s="31"/>
      <c r="DR143" s="30"/>
      <c r="DS143" s="31"/>
      <c r="DT143" s="30"/>
      <c r="DU143" s="31"/>
      <c r="DV143" s="30"/>
      <c r="DW143" s="31"/>
      <c r="DX143" s="32"/>
      <c r="DY143" s="33">
        <f t="shared" si="54"/>
        <v>0</v>
      </c>
      <c r="DZ143" s="31"/>
      <c r="EA143" s="30"/>
      <c r="EB143" s="31"/>
      <c r="EC143" s="30"/>
      <c r="ED143" s="31"/>
      <c r="EE143" s="30"/>
      <c r="EF143" s="30"/>
      <c r="EG143" s="30"/>
      <c r="EH143" s="30"/>
      <c r="EI143" s="30"/>
      <c r="EJ143" s="30"/>
      <c r="EK143" s="30"/>
      <c r="EL143" s="31"/>
      <c r="EM143" s="30"/>
      <c r="EN143" s="31"/>
      <c r="EO143" s="32"/>
    </row>
    <row r="144" spans="1:145" s="1" customFormat="1" ht="15" hidden="1" customHeight="1" x14ac:dyDescent="0.3">
      <c r="A144" s="5"/>
      <c r="B144" s="15">
        <v>9364</v>
      </c>
      <c r="C144" s="8" t="s">
        <v>340</v>
      </c>
      <c r="D144" s="16">
        <v>2010</v>
      </c>
      <c r="E144" s="17">
        <f t="shared" si="53"/>
        <v>0</v>
      </c>
      <c r="F144" s="55"/>
      <c r="G144" s="55"/>
      <c r="H144" s="55"/>
      <c r="I144" s="55"/>
      <c r="J144" s="28">
        <f t="shared" si="37"/>
        <v>0</v>
      </c>
      <c r="K144" s="29"/>
      <c r="L144" s="30"/>
      <c r="M144" s="31"/>
      <c r="N144" s="30"/>
      <c r="O144" s="31"/>
      <c r="P144" s="32"/>
      <c r="Q144" s="28">
        <f t="shared" si="48"/>
        <v>0</v>
      </c>
      <c r="R144" s="29"/>
      <c r="S144" s="32"/>
      <c r="T144" s="28">
        <f t="shared" si="49"/>
        <v>0</v>
      </c>
      <c r="U144" s="29"/>
      <c r="V144" s="30"/>
      <c r="W144" s="31"/>
      <c r="X144" s="32"/>
      <c r="Y144" s="33">
        <f t="shared" si="47"/>
        <v>0</v>
      </c>
      <c r="Z144" s="34"/>
      <c r="AA144" s="35"/>
      <c r="AB144" s="34"/>
      <c r="AC144" s="35"/>
      <c r="AD144" s="34"/>
      <c r="AE144" s="35"/>
      <c r="AF144" s="34"/>
      <c r="AG144" s="35"/>
      <c r="AH144" s="34"/>
      <c r="AI144" s="35"/>
      <c r="AJ144" s="34"/>
      <c r="AK144" s="35"/>
      <c r="AL144" s="34"/>
      <c r="AM144" s="35"/>
      <c r="AN144" s="34"/>
      <c r="AO144" s="62"/>
      <c r="AP144" s="33">
        <f t="shared" si="50"/>
        <v>0</v>
      </c>
      <c r="AQ144" s="34"/>
      <c r="AR144" s="35"/>
      <c r="AS144" s="34"/>
      <c r="AT144" s="35"/>
      <c r="AU144" s="34"/>
      <c r="AV144" s="35"/>
      <c r="AW144" s="34"/>
      <c r="AX144" s="35"/>
      <c r="AY144" s="34"/>
      <c r="AZ144" s="35"/>
      <c r="BA144" s="34"/>
      <c r="BB144" s="75"/>
      <c r="BC144" s="33">
        <f t="shared" si="45"/>
        <v>0</v>
      </c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>
        <f t="shared" si="43"/>
        <v>0</v>
      </c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2"/>
      <c r="CA144" s="33">
        <f t="shared" si="44"/>
        <v>0</v>
      </c>
      <c r="CB144" s="31"/>
      <c r="CC144" s="30"/>
      <c r="CD144" s="31"/>
      <c r="CE144" s="30"/>
      <c r="CF144" s="31"/>
      <c r="CG144" s="30"/>
      <c r="CH144" s="31"/>
      <c r="CI144" s="30"/>
      <c r="CJ144" s="31"/>
      <c r="CK144" s="30"/>
      <c r="CL144" s="31"/>
      <c r="CM144" s="30"/>
      <c r="CN144" s="31"/>
      <c r="CO144" s="30"/>
      <c r="CP144" s="31"/>
      <c r="CQ144" s="32"/>
      <c r="CR144" s="33">
        <f t="shared" si="46"/>
        <v>0</v>
      </c>
      <c r="CS144" s="31"/>
      <c r="CT144" s="30"/>
      <c r="CU144" s="31"/>
      <c r="CV144" s="30"/>
      <c r="CW144" s="31"/>
      <c r="CX144" s="30"/>
      <c r="CY144" s="31"/>
      <c r="CZ144" s="30"/>
      <c r="DA144" s="31"/>
      <c r="DB144" s="30"/>
      <c r="DC144" s="31"/>
      <c r="DD144" s="32"/>
      <c r="DE144" s="33">
        <f t="shared" si="51"/>
        <v>0</v>
      </c>
      <c r="DF144" s="31"/>
      <c r="DG144" s="30"/>
      <c r="DH144" s="31"/>
      <c r="DI144" s="30"/>
      <c r="DJ144" s="31"/>
      <c r="DK144" s="30"/>
      <c r="DL144" s="31"/>
      <c r="DM144" s="30"/>
      <c r="DN144" s="31"/>
      <c r="DO144" s="32"/>
      <c r="DP144" s="33">
        <f t="shared" si="52"/>
        <v>0</v>
      </c>
      <c r="DQ144" s="31"/>
      <c r="DR144" s="30"/>
      <c r="DS144" s="31"/>
      <c r="DT144" s="30"/>
      <c r="DU144" s="31"/>
      <c r="DV144" s="30"/>
      <c r="DW144" s="31"/>
      <c r="DX144" s="32"/>
      <c r="DY144" s="33">
        <f t="shared" si="54"/>
        <v>0</v>
      </c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32"/>
    </row>
    <row r="145" spans="1:145" s="1" customFormat="1" ht="15" hidden="1" customHeight="1" x14ac:dyDescent="0.3">
      <c r="A145" s="5"/>
      <c r="B145" s="15">
        <v>5268</v>
      </c>
      <c r="C145" s="8" t="s">
        <v>273</v>
      </c>
      <c r="D145" s="16">
        <v>2003</v>
      </c>
      <c r="E145" s="17">
        <f t="shared" si="53"/>
        <v>0</v>
      </c>
      <c r="F145" s="55"/>
      <c r="G145" s="55"/>
      <c r="H145" s="55"/>
      <c r="I145" s="55"/>
      <c r="J145" s="28">
        <f t="shared" si="37"/>
        <v>0</v>
      </c>
      <c r="K145" s="29"/>
      <c r="L145" s="30"/>
      <c r="M145" s="31"/>
      <c r="N145" s="30"/>
      <c r="O145" s="31"/>
      <c r="P145" s="32"/>
      <c r="Q145" s="28">
        <f t="shared" si="48"/>
        <v>0</v>
      </c>
      <c r="R145" s="29"/>
      <c r="S145" s="32"/>
      <c r="T145" s="28">
        <f t="shared" si="49"/>
        <v>0</v>
      </c>
      <c r="U145" s="29"/>
      <c r="V145" s="30"/>
      <c r="W145" s="31"/>
      <c r="X145" s="32"/>
      <c r="Y145" s="33">
        <f t="shared" si="47"/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 t="shared" si="50"/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>
        <f t="shared" si="45"/>
        <v>0</v>
      </c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>
        <f t="shared" si="43"/>
        <v>0</v>
      </c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2"/>
      <c r="CA145" s="33">
        <f t="shared" si="44"/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32"/>
      <c r="CR145" s="33">
        <f t="shared" si="46"/>
        <v>0</v>
      </c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33">
        <f t="shared" si="51"/>
        <v>0</v>
      </c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>
        <f t="shared" si="52"/>
        <v>0</v>
      </c>
      <c r="DQ145" s="31"/>
      <c r="DR145" s="30"/>
      <c r="DS145" s="31"/>
      <c r="DT145" s="30"/>
      <c r="DU145" s="31"/>
      <c r="DV145" s="30"/>
      <c r="DW145" s="31"/>
      <c r="DX145" s="32"/>
      <c r="DY145" s="33">
        <f t="shared" si="54"/>
        <v>0</v>
      </c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</row>
    <row r="146" spans="1:145" s="1" customFormat="1" ht="15" hidden="1" customHeight="1" x14ac:dyDescent="0.3">
      <c r="A146" s="5"/>
      <c r="B146" s="15">
        <v>6440</v>
      </c>
      <c r="C146" s="8" t="s">
        <v>194</v>
      </c>
      <c r="D146" s="16">
        <v>2009</v>
      </c>
      <c r="E146" s="17">
        <f t="shared" si="53"/>
        <v>0</v>
      </c>
      <c r="F146" s="55"/>
      <c r="G146" s="55"/>
      <c r="H146" s="55"/>
      <c r="I146" s="55"/>
      <c r="J146" s="28">
        <f t="shared" si="37"/>
        <v>0</v>
      </c>
      <c r="K146" s="29"/>
      <c r="L146" s="30"/>
      <c r="M146" s="31"/>
      <c r="N146" s="30"/>
      <c r="O146" s="31"/>
      <c r="P146" s="32"/>
      <c r="Q146" s="28">
        <f t="shared" si="48"/>
        <v>0</v>
      </c>
      <c r="R146" s="29"/>
      <c r="S146" s="32"/>
      <c r="T146" s="28">
        <f t="shared" si="49"/>
        <v>0</v>
      </c>
      <c r="U146" s="29"/>
      <c r="V146" s="30"/>
      <c r="W146" s="31"/>
      <c r="X146" s="32"/>
      <c r="Y146" s="33">
        <f t="shared" si="47"/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 t="shared" si="50"/>
        <v>0</v>
      </c>
      <c r="AQ146" s="34"/>
      <c r="AR146" s="35"/>
      <c r="AS146" s="34"/>
      <c r="AT146" s="35"/>
      <c r="AU146" s="34"/>
      <c r="AV146" s="35"/>
      <c r="AW146" s="34"/>
      <c r="AX146" s="35"/>
      <c r="AY146" s="34"/>
      <c r="AZ146" s="35"/>
      <c r="BA146" s="34"/>
      <c r="BB146" s="75"/>
      <c r="BC146" s="33">
        <f t="shared" si="45"/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 t="shared" si="43"/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2"/>
      <c r="CA146" s="33">
        <f t="shared" si="44"/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32"/>
      <c r="CR146" s="33">
        <f t="shared" si="46"/>
        <v>0</v>
      </c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33">
        <f t="shared" si="51"/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 t="shared" si="52"/>
        <v>0</v>
      </c>
      <c r="DQ146" s="31"/>
      <c r="DR146" s="30"/>
      <c r="DS146" s="31"/>
      <c r="DT146" s="30"/>
      <c r="DU146" s="31"/>
      <c r="DV146" s="30"/>
      <c r="DW146" s="31"/>
      <c r="DX146" s="32"/>
      <c r="DY146" s="33">
        <f t="shared" si="54"/>
        <v>0</v>
      </c>
      <c r="DZ146" s="31"/>
      <c r="EA146" s="30"/>
      <c r="EB146" s="31"/>
      <c r="EC146" s="30"/>
      <c r="ED146" s="31"/>
      <c r="EE146" s="30"/>
      <c r="EF146" s="30"/>
      <c r="EG146" s="30"/>
      <c r="EH146" s="30"/>
      <c r="EI146" s="30"/>
      <c r="EJ146" s="30"/>
      <c r="EK146" s="30"/>
      <c r="EL146" s="31"/>
      <c r="EM146" s="30"/>
      <c r="EN146" s="31"/>
      <c r="EO146" s="32"/>
    </row>
    <row r="147" spans="1:145" s="1" customFormat="1" ht="15" hidden="1" customHeight="1" x14ac:dyDescent="0.3">
      <c r="A147" s="5"/>
      <c r="B147" s="15">
        <v>7358</v>
      </c>
      <c r="C147" s="8" t="s">
        <v>164</v>
      </c>
      <c r="D147" s="16">
        <v>2007</v>
      </c>
      <c r="E147" s="17">
        <f t="shared" si="53"/>
        <v>0</v>
      </c>
      <c r="F147" s="55"/>
      <c r="G147" s="55"/>
      <c r="H147" s="55"/>
      <c r="I147" s="55"/>
      <c r="J147" s="28">
        <f t="shared" si="37"/>
        <v>0</v>
      </c>
      <c r="K147" s="29"/>
      <c r="L147" s="30"/>
      <c r="M147" s="31"/>
      <c r="N147" s="30"/>
      <c r="O147" s="31"/>
      <c r="P147" s="32"/>
      <c r="Q147" s="28">
        <f t="shared" si="48"/>
        <v>0</v>
      </c>
      <c r="R147" s="29"/>
      <c r="S147" s="32"/>
      <c r="T147" s="28">
        <f t="shared" si="49"/>
        <v>0</v>
      </c>
      <c r="U147" s="29"/>
      <c r="V147" s="30"/>
      <c r="W147" s="31"/>
      <c r="X147" s="32"/>
      <c r="Y147" s="33">
        <f t="shared" si="47"/>
        <v>0</v>
      </c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34"/>
      <c r="AK147" s="35"/>
      <c r="AL147" s="34"/>
      <c r="AM147" s="35"/>
      <c r="AN147" s="34"/>
      <c r="AO147" s="62"/>
      <c r="AP147" s="33">
        <f t="shared" si="50"/>
        <v>0</v>
      </c>
      <c r="AQ147" s="34"/>
      <c r="AR147" s="35"/>
      <c r="AS147" s="34"/>
      <c r="AT147" s="35"/>
      <c r="AU147" s="34"/>
      <c r="AV147" s="35"/>
      <c r="AW147" s="34"/>
      <c r="AX147" s="35"/>
      <c r="AY147" s="34"/>
      <c r="AZ147" s="35"/>
      <c r="BA147" s="34"/>
      <c r="BB147" s="75"/>
      <c r="BC147" s="33">
        <f t="shared" si="45"/>
        <v>0</v>
      </c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>
        <f t="shared" si="43"/>
        <v>0</v>
      </c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2"/>
      <c r="CA147" s="33">
        <f t="shared" si="44"/>
        <v>0</v>
      </c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32"/>
      <c r="CR147" s="33">
        <f t="shared" si="46"/>
        <v>0</v>
      </c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33">
        <f t="shared" si="51"/>
        <v>0</v>
      </c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>
        <f t="shared" si="52"/>
        <v>0</v>
      </c>
      <c r="DQ147" s="31"/>
      <c r="DR147" s="30"/>
      <c r="DS147" s="31"/>
      <c r="DT147" s="30"/>
      <c r="DU147" s="31"/>
      <c r="DV147" s="30"/>
      <c r="DW147" s="31"/>
      <c r="DX147" s="32"/>
      <c r="DY147" s="33">
        <f t="shared" si="54"/>
        <v>0</v>
      </c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</row>
    <row r="148" spans="1:145" s="1" customFormat="1" ht="15" hidden="1" customHeight="1" x14ac:dyDescent="0.3">
      <c r="A148" s="5"/>
      <c r="B148" s="15">
        <v>7119</v>
      </c>
      <c r="C148" s="8" t="s">
        <v>214</v>
      </c>
      <c r="D148" s="16">
        <v>2009</v>
      </c>
      <c r="E148" s="17">
        <f t="shared" si="53"/>
        <v>0</v>
      </c>
      <c r="F148" s="55"/>
      <c r="G148" s="55"/>
      <c r="H148" s="55"/>
      <c r="I148" s="55"/>
      <c r="J148" s="28">
        <f t="shared" si="37"/>
        <v>0</v>
      </c>
      <c r="K148" s="29"/>
      <c r="L148" s="30"/>
      <c r="M148" s="31"/>
      <c r="N148" s="30"/>
      <c r="O148" s="31"/>
      <c r="P148" s="32"/>
      <c r="Q148" s="28">
        <f t="shared" si="48"/>
        <v>0</v>
      </c>
      <c r="R148" s="29"/>
      <c r="S148" s="32"/>
      <c r="T148" s="28">
        <f t="shared" si="49"/>
        <v>0</v>
      </c>
      <c r="U148" s="29"/>
      <c r="V148" s="30"/>
      <c r="W148" s="31"/>
      <c r="X148" s="32"/>
      <c r="Y148" s="33">
        <f t="shared" si="47"/>
        <v>0</v>
      </c>
      <c r="Z148" s="34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 t="shared" si="50"/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>
        <f t="shared" si="45"/>
        <v>0</v>
      </c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>
        <f t="shared" si="43"/>
        <v>0</v>
      </c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2"/>
      <c r="CA148" s="33">
        <f t="shared" si="44"/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32"/>
      <c r="CR148" s="33">
        <f t="shared" si="46"/>
        <v>0</v>
      </c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33">
        <f t="shared" si="51"/>
        <v>0</v>
      </c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>
        <f t="shared" si="52"/>
        <v>0</v>
      </c>
      <c r="DQ148" s="31"/>
      <c r="DR148" s="30"/>
      <c r="DS148" s="31"/>
      <c r="DT148" s="30"/>
      <c r="DU148" s="31"/>
      <c r="DV148" s="30"/>
      <c r="DW148" s="31"/>
      <c r="DX148" s="32"/>
      <c r="DY148" s="33">
        <f t="shared" si="54"/>
        <v>0</v>
      </c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</row>
    <row r="149" spans="1:145" s="1" customFormat="1" ht="15" hidden="1" customHeight="1" x14ac:dyDescent="0.3">
      <c r="A149" s="5"/>
      <c r="B149" s="15">
        <v>7051</v>
      </c>
      <c r="C149" s="8" t="s">
        <v>218</v>
      </c>
      <c r="D149" s="16">
        <v>2009</v>
      </c>
      <c r="E149" s="17">
        <f t="shared" si="53"/>
        <v>0</v>
      </c>
      <c r="F149" s="55"/>
      <c r="G149" s="55"/>
      <c r="H149" s="55"/>
      <c r="I149" s="55"/>
      <c r="J149" s="28">
        <f t="shared" si="37"/>
        <v>0</v>
      </c>
      <c r="K149" s="29"/>
      <c r="L149" s="30"/>
      <c r="M149" s="31"/>
      <c r="N149" s="30"/>
      <c r="O149" s="31"/>
      <c r="P149" s="32"/>
      <c r="Q149" s="28">
        <f t="shared" si="48"/>
        <v>0</v>
      </c>
      <c r="R149" s="29"/>
      <c r="S149" s="32"/>
      <c r="T149" s="28">
        <f t="shared" si="49"/>
        <v>0</v>
      </c>
      <c r="U149" s="29"/>
      <c r="V149" s="30"/>
      <c r="W149" s="31"/>
      <c r="X149" s="32"/>
      <c r="Y149" s="33">
        <f t="shared" si="47"/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 t="shared" si="50"/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>
        <f t="shared" si="45"/>
        <v>0</v>
      </c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>
        <f t="shared" si="43"/>
        <v>0</v>
      </c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2"/>
      <c r="CA149" s="33">
        <f t="shared" si="44"/>
        <v>0</v>
      </c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32"/>
      <c r="CR149" s="33">
        <f t="shared" si="46"/>
        <v>0</v>
      </c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33">
        <f t="shared" si="51"/>
        <v>0</v>
      </c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>
        <f t="shared" si="52"/>
        <v>0</v>
      </c>
      <c r="DQ149" s="31"/>
      <c r="DR149" s="30"/>
      <c r="DS149" s="31"/>
      <c r="DT149" s="30"/>
      <c r="DU149" s="31"/>
      <c r="DV149" s="30"/>
      <c r="DW149" s="31"/>
      <c r="DX149" s="32"/>
      <c r="DY149" s="33">
        <f t="shared" si="54"/>
        <v>0</v>
      </c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</row>
    <row r="150" spans="1:145" s="1" customFormat="1" ht="15" hidden="1" customHeight="1" x14ac:dyDescent="0.3">
      <c r="A150" s="5"/>
      <c r="B150" s="15">
        <v>6485</v>
      </c>
      <c r="C150" s="8" t="s">
        <v>252</v>
      </c>
      <c r="D150" s="16">
        <v>2006</v>
      </c>
      <c r="E150" s="17">
        <f t="shared" si="53"/>
        <v>0</v>
      </c>
      <c r="F150" s="55"/>
      <c r="G150" s="55"/>
      <c r="H150" s="55"/>
      <c r="I150" s="55"/>
      <c r="J150" s="28">
        <f t="shared" ref="J150:J183" si="55">L150+N150+P150</f>
        <v>0</v>
      </c>
      <c r="K150" s="29"/>
      <c r="L150" s="30"/>
      <c r="M150" s="31"/>
      <c r="N150" s="30"/>
      <c r="O150" s="31"/>
      <c r="P150" s="32"/>
      <c r="Q150" s="28">
        <f t="shared" si="48"/>
        <v>0</v>
      </c>
      <c r="R150" s="29"/>
      <c r="S150" s="32"/>
      <c r="T150" s="28">
        <f t="shared" si="49"/>
        <v>0</v>
      </c>
      <c r="U150" s="29"/>
      <c r="V150" s="30"/>
      <c r="W150" s="31"/>
      <c r="X150" s="32"/>
      <c r="Y150" s="33">
        <f t="shared" si="47"/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 t="shared" si="50"/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 t="shared" si="45"/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 t="shared" si="43"/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2"/>
      <c r="CA150" s="33">
        <f t="shared" si="44"/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32"/>
      <c r="CR150" s="33">
        <f t="shared" si="46"/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33">
        <f t="shared" si="51"/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 t="shared" si="52"/>
        <v>0</v>
      </c>
      <c r="DQ150" s="31"/>
      <c r="DR150" s="30"/>
      <c r="DS150" s="31"/>
      <c r="DT150" s="30"/>
      <c r="DU150" s="31"/>
      <c r="DV150" s="30"/>
      <c r="DW150" s="31"/>
      <c r="DX150" s="32"/>
      <c r="DY150" s="33">
        <f t="shared" si="54"/>
        <v>0</v>
      </c>
      <c r="DZ150" s="31"/>
      <c r="EA150" s="30"/>
      <c r="EB150" s="31"/>
      <c r="EC150" s="30"/>
      <c r="ED150" s="31"/>
      <c r="EE150" s="30"/>
      <c r="EF150" s="30"/>
      <c r="EG150" s="30"/>
      <c r="EH150" s="30"/>
      <c r="EI150" s="30"/>
      <c r="EJ150" s="30"/>
      <c r="EK150" s="30"/>
      <c r="EL150" s="31"/>
      <c r="EM150" s="30"/>
      <c r="EN150" s="31"/>
      <c r="EO150" s="32"/>
    </row>
    <row r="151" spans="1:145" s="1" customFormat="1" ht="15" hidden="1" customHeight="1" x14ac:dyDescent="0.3">
      <c r="A151" s="5"/>
      <c r="B151" s="15">
        <v>5956</v>
      </c>
      <c r="C151" s="8" t="s">
        <v>149</v>
      </c>
      <c r="D151" s="16">
        <v>2007</v>
      </c>
      <c r="E151" s="17">
        <f t="shared" si="53"/>
        <v>0</v>
      </c>
      <c r="F151" s="55"/>
      <c r="G151" s="55"/>
      <c r="H151" s="55"/>
      <c r="I151" s="55"/>
      <c r="J151" s="28">
        <f t="shared" si="55"/>
        <v>0</v>
      </c>
      <c r="K151" s="29"/>
      <c r="L151" s="30"/>
      <c r="M151" s="31"/>
      <c r="N151" s="30"/>
      <c r="O151" s="31"/>
      <c r="P151" s="32"/>
      <c r="Q151" s="28">
        <f t="shared" si="48"/>
        <v>0</v>
      </c>
      <c r="R151" s="29"/>
      <c r="S151" s="32"/>
      <c r="T151" s="28">
        <f t="shared" si="49"/>
        <v>0</v>
      </c>
      <c r="U151" s="29"/>
      <c r="V151" s="30"/>
      <c r="W151" s="31"/>
      <c r="X151" s="32"/>
      <c r="Y151" s="33">
        <f t="shared" si="47"/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34"/>
      <c r="AK151" s="35"/>
      <c r="AL151" s="34"/>
      <c r="AM151" s="35"/>
      <c r="AN151" s="34"/>
      <c r="AO151" s="62"/>
      <c r="AP151" s="33">
        <f t="shared" si="50"/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>
        <f t="shared" si="45"/>
        <v>0</v>
      </c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>
        <f t="shared" si="43"/>
        <v>0</v>
      </c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2"/>
      <c r="CA151" s="33">
        <f t="shared" si="44"/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32"/>
      <c r="CR151" s="33">
        <f t="shared" si="46"/>
        <v>0</v>
      </c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33">
        <f t="shared" si="51"/>
        <v>0</v>
      </c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>
        <f t="shared" si="52"/>
        <v>0</v>
      </c>
      <c r="DQ151" s="31"/>
      <c r="DR151" s="30"/>
      <c r="DS151" s="31"/>
      <c r="DT151" s="30"/>
      <c r="DU151" s="31"/>
      <c r="DV151" s="30"/>
      <c r="DW151" s="31"/>
      <c r="DX151" s="32"/>
      <c r="DY151" s="33">
        <f t="shared" si="54"/>
        <v>0</v>
      </c>
      <c r="DZ151" s="31"/>
      <c r="EA151" s="30"/>
      <c r="EB151" s="31"/>
      <c r="EC151" s="30"/>
      <c r="ED151" s="31"/>
      <c r="EE151" s="30"/>
      <c r="EF151" s="30"/>
      <c r="EG151" s="30"/>
      <c r="EH151" s="30"/>
      <c r="EI151" s="30"/>
      <c r="EJ151" s="30"/>
      <c r="EK151" s="30"/>
      <c r="EL151" s="31"/>
      <c r="EM151" s="30"/>
      <c r="EN151" s="31"/>
      <c r="EO151" s="32"/>
    </row>
    <row r="152" spans="1:145" s="1" customFormat="1" ht="15" hidden="1" customHeight="1" x14ac:dyDescent="0.3">
      <c r="A152" s="5"/>
      <c r="B152" s="15">
        <v>5110</v>
      </c>
      <c r="C152" s="8" t="s">
        <v>301</v>
      </c>
      <c r="D152" s="16">
        <v>2003</v>
      </c>
      <c r="E152" s="17">
        <f t="shared" si="53"/>
        <v>0</v>
      </c>
      <c r="F152" s="55"/>
      <c r="G152" s="55"/>
      <c r="H152" s="55"/>
      <c r="I152" s="55"/>
      <c r="J152" s="28">
        <f t="shared" si="55"/>
        <v>0</v>
      </c>
      <c r="K152" s="29"/>
      <c r="L152" s="30"/>
      <c r="M152" s="31"/>
      <c r="N152" s="30"/>
      <c r="O152" s="31"/>
      <c r="P152" s="32"/>
      <c r="Q152" s="28">
        <f t="shared" si="48"/>
        <v>0</v>
      </c>
      <c r="R152" s="29"/>
      <c r="S152" s="32"/>
      <c r="T152" s="28">
        <f t="shared" si="49"/>
        <v>0</v>
      </c>
      <c r="U152" s="29"/>
      <c r="V152" s="30"/>
      <c r="W152" s="31"/>
      <c r="X152" s="32"/>
      <c r="Y152" s="33">
        <f t="shared" si="47"/>
        <v>0</v>
      </c>
      <c r="Z152" s="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>
        <f t="shared" si="50"/>
        <v>0</v>
      </c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>
        <f t="shared" si="45"/>
        <v>0</v>
      </c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>
        <f t="shared" si="43"/>
        <v>0</v>
      </c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42"/>
      <c r="CA152" s="33">
        <f t="shared" si="44"/>
        <v>0</v>
      </c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42"/>
      <c r="CR152" s="33">
        <f t="shared" si="46"/>
        <v>0</v>
      </c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33">
        <f t="shared" si="51"/>
        <v>0</v>
      </c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>
        <f t="shared" si="52"/>
        <v>0</v>
      </c>
      <c r="DQ152" s="31"/>
      <c r="DR152" s="30"/>
      <c r="DS152" s="31"/>
      <c r="DT152" s="30"/>
      <c r="DU152" s="31"/>
      <c r="DV152" s="30"/>
      <c r="DW152" s="31"/>
      <c r="DX152" s="32"/>
      <c r="DY152" s="33">
        <f t="shared" si="54"/>
        <v>0</v>
      </c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</row>
    <row r="153" spans="1:145" s="1" customFormat="1" ht="15" hidden="1" customHeight="1" x14ac:dyDescent="0.3">
      <c r="A153" s="5"/>
      <c r="B153" s="15">
        <v>6539</v>
      </c>
      <c r="C153" s="8" t="s">
        <v>208</v>
      </c>
      <c r="D153" s="16">
        <v>2009</v>
      </c>
      <c r="E153" s="17">
        <f t="shared" si="53"/>
        <v>0</v>
      </c>
      <c r="F153" s="55"/>
      <c r="G153" s="55"/>
      <c r="H153" s="55"/>
      <c r="I153" s="55"/>
      <c r="J153" s="28">
        <f t="shared" si="55"/>
        <v>0</v>
      </c>
      <c r="K153" s="29"/>
      <c r="L153" s="30"/>
      <c r="M153" s="31"/>
      <c r="N153" s="30"/>
      <c r="O153" s="31"/>
      <c r="P153" s="32"/>
      <c r="Q153" s="28">
        <f t="shared" si="48"/>
        <v>0</v>
      </c>
      <c r="R153" s="29"/>
      <c r="S153" s="32"/>
      <c r="T153" s="28">
        <f t="shared" si="49"/>
        <v>0</v>
      </c>
      <c r="U153" s="29"/>
      <c r="V153" s="30"/>
      <c r="W153" s="31"/>
      <c r="X153" s="32"/>
      <c r="Y153" s="33">
        <f t="shared" si="47"/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 t="shared" si="50"/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>
        <f t="shared" si="45"/>
        <v>0</v>
      </c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>
        <f t="shared" si="43"/>
        <v>0</v>
      </c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2"/>
      <c r="CA153" s="33">
        <f t="shared" ref="CA153:CA183" si="56">CC153+CE153+CG153+CI153+CK153+CM153+CO153+CQ153</f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32"/>
      <c r="CR153" s="33">
        <f t="shared" si="46"/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33">
        <f t="shared" si="51"/>
        <v>0</v>
      </c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>
        <f t="shared" si="52"/>
        <v>0</v>
      </c>
      <c r="DQ153" s="31"/>
      <c r="DR153" s="30"/>
      <c r="DS153" s="31"/>
      <c r="DT153" s="30"/>
      <c r="DU153" s="31"/>
      <c r="DV153" s="30"/>
      <c r="DW153" s="31"/>
      <c r="DX153" s="32"/>
      <c r="DY153" s="33">
        <f t="shared" si="54"/>
        <v>0</v>
      </c>
      <c r="DZ153" s="31"/>
      <c r="EA153" s="30"/>
      <c r="EB153" s="31"/>
      <c r="EC153" s="30"/>
      <c r="ED153" s="31"/>
      <c r="EE153" s="30"/>
      <c r="EF153" s="30"/>
      <c r="EG153" s="30"/>
      <c r="EH153" s="30"/>
      <c r="EI153" s="30"/>
      <c r="EJ153" s="30"/>
      <c r="EK153" s="30"/>
      <c r="EL153" s="31"/>
      <c r="EM153" s="30"/>
      <c r="EN153" s="31"/>
      <c r="EO153" s="32"/>
    </row>
    <row r="154" spans="1:145" s="1" customFormat="1" ht="15" hidden="1" customHeight="1" x14ac:dyDescent="0.3">
      <c r="A154" s="5"/>
      <c r="B154" s="15">
        <v>9599</v>
      </c>
      <c r="C154" s="8" t="s">
        <v>347</v>
      </c>
      <c r="D154" s="16">
        <v>2010</v>
      </c>
      <c r="E154" s="17">
        <f t="shared" si="53"/>
        <v>0</v>
      </c>
      <c r="F154" s="55" t="s">
        <v>401</v>
      </c>
      <c r="G154" s="55"/>
      <c r="H154" s="55" t="s">
        <v>537</v>
      </c>
      <c r="I154" s="55" t="s">
        <v>538</v>
      </c>
      <c r="J154" s="28">
        <f t="shared" si="55"/>
        <v>0</v>
      </c>
      <c r="K154" s="29"/>
      <c r="L154" s="30"/>
      <c r="M154" s="31"/>
      <c r="N154" s="30"/>
      <c r="O154" s="31"/>
      <c r="P154" s="32"/>
      <c r="Q154" s="28">
        <f t="shared" si="48"/>
        <v>0</v>
      </c>
      <c r="R154" s="29"/>
      <c r="S154" s="32"/>
      <c r="T154" s="28">
        <f t="shared" si="49"/>
        <v>0</v>
      </c>
      <c r="U154" s="29"/>
      <c r="V154" s="30"/>
      <c r="W154" s="31"/>
      <c r="X154" s="32"/>
      <c r="Y154" s="33">
        <f t="shared" si="47"/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 t="shared" si="50"/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>
        <f t="shared" si="45"/>
        <v>0</v>
      </c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>
        <f>BP154+BR154+BT154+BV154+BX154</f>
        <v>0</v>
      </c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58">
        <v>8</v>
      </c>
      <c r="BZ154" s="79" t="s">
        <v>292</v>
      </c>
      <c r="CA154" s="33">
        <f t="shared" si="56"/>
        <v>0</v>
      </c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42"/>
      <c r="CR154" s="33">
        <f t="shared" si="46"/>
        <v>0</v>
      </c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33">
        <f t="shared" si="51"/>
        <v>0</v>
      </c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>
        <f t="shared" si="52"/>
        <v>0</v>
      </c>
      <c r="DQ154" s="31"/>
      <c r="DR154" s="30"/>
      <c r="DS154" s="31"/>
      <c r="DT154" s="30"/>
      <c r="DU154" s="31"/>
      <c r="DV154" s="30"/>
      <c r="DW154" s="31"/>
      <c r="DX154" s="32"/>
      <c r="DY154" s="33">
        <f t="shared" si="54"/>
        <v>0</v>
      </c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</row>
    <row r="155" spans="1:145" s="1" customFormat="1" ht="15" hidden="1" customHeight="1" x14ac:dyDescent="0.3">
      <c r="A155" s="5"/>
      <c r="B155" s="15">
        <v>6775</v>
      </c>
      <c r="C155" s="8" t="s">
        <v>190</v>
      </c>
      <c r="D155" s="16">
        <v>2009</v>
      </c>
      <c r="E155" s="17">
        <f t="shared" si="53"/>
        <v>0</v>
      </c>
      <c r="F155" s="55"/>
      <c r="G155" s="55"/>
      <c r="H155" s="55"/>
      <c r="I155" s="55"/>
      <c r="J155" s="28">
        <f t="shared" si="55"/>
        <v>0</v>
      </c>
      <c r="K155" s="29"/>
      <c r="L155" s="30"/>
      <c r="M155" s="31"/>
      <c r="N155" s="30"/>
      <c r="O155" s="31"/>
      <c r="P155" s="32"/>
      <c r="Q155" s="28">
        <f t="shared" si="48"/>
        <v>0</v>
      </c>
      <c r="R155" s="29"/>
      <c r="S155" s="32"/>
      <c r="T155" s="28">
        <f t="shared" si="49"/>
        <v>0</v>
      </c>
      <c r="U155" s="29"/>
      <c r="V155" s="30"/>
      <c r="W155" s="31"/>
      <c r="X155" s="32"/>
      <c r="Y155" s="33">
        <f t="shared" si="47"/>
        <v>0</v>
      </c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34"/>
      <c r="AK155" s="35"/>
      <c r="AL155" s="34"/>
      <c r="AM155" s="35"/>
      <c r="AN155" s="34"/>
      <c r="AO155" s="62"/>
      <c r="AP155" s="33">
        <f t="shared" si="50"/>
        <v>0</v>
      </c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>
        <f t="shared" si="45"/>
        <v>0</v>
      </c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>
        <f t="shared" ref="BN155:BN183" si="57">BP155+BR155+BT155+BV155+BX155+BZ155</f>
        <v>0</v>
      </c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2"/>
      <c r="CA155" s="33">
        <f t="shared" si="56"/>
        <v>0</v>
      </c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32"/>
      <c r="CR155" s="33">
        <f t="shared" si="46"/>
        <v>0</v>
      </c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33">
        <f t="shared" si="51"/>
        <v>0</v>
      </c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>
        <f t="shared" si="52"/>
        <v>0</v>
      </c>
      <c r="DQ155" s="31"/>
      <c r="DR155" s="30"/>
      <c r="DS155" s="31"/>
      <c r="DT155" s="30"/>
      <c r="DU155" s="31"/>
      <c r="DV155" s="30"/>
      <c r="DW155" s="31"/>
      <c r="DX155" s="32"/>
      <c r="DY155" s="33">
        <f t="shared" si="54"/>
        <v>0</v>
      </c>
      <c r="DZ155" s="31"/>
      <c r="EA155" s="30"/>
      <c r="EB155" s="31"/>
      <c r="EC155" s="30"/>
      <c r="ED155" s="31"/>
      <c r="EE155" s="30"/>
      <c r="EF155" s="30"/>
      <c r="EG155" s="30"/>
      <c r="EH155" s="30"/>
      <c r="EI155" s="30"/>
      <c r="EJ155" s="30"/>
      <c r="EK155" s="30"/>
      <c r="EL155" s="31"/>
      <c r="EM155" s="30"/>
      <c r="EN155" s="31"/>
      <c r="EO155" s="32"/>
    </row>
    <row r="156" spans="1:145" s="1" customFormat="1" ht="15" hidden="1" customHeight="1" x14ac:dyDescent="0.3">
      <c r="A156" s="5"/>
      <c r="B156" s="15">
        <v>7321</v>
      </c>
      <c r="C156" s="8" t="s">
        <v>172</v>
      </c>
      <c r="D156" s="16">
        <v>2007</v>
      </c>
      <c r="E156" s="17">
        <f t="shared" si="53"/>
        <v>0</v>
      </c>
      <c r="F156" s="55"/>
      <c r="G156" s="55"/>
      <c r="H156" s="55"/>
      <c r="I156" s="55"/>
      <c r="J156" s="28">
        <f t="shared" si="55"/>
        <v>0</v>
      </c>
      <c r="K156" s="29"/>
      <c r="L156" s="30"/>
      <c r="M156" s="31"/>
      <c r="N156" s="30"/>
      <c r="O156" s="31"/>
      <c r="P156" s="32"/>
      <c r="Q156" s="28">
        <f t="shared" si="48"/>
        <v>0</v>
      </c>
      <c r="R156" s="29"/>
      <c r="S156" s="32"/>
      <c r="T156" s="28">
        <f t="shared" si="49"/>
        <v>0</v>
      </c>
      <c r="U156" s="29"/>
      <c r="V156" s="30"/>
      <c r="W156" s="31"/>
      <c r="X156" s="32"/>
      <c r="Y156" s="33">
        <f t="shared" si="47"/>
        <v>0</v>
      </c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34"/>
      <c r="AK156" s="35"/>
      <c r="AL156" s="34"/>
      <c r="AM156" s="35"/>
      <c r="AN156" s="34"/>
      <c r="AO156" s="62"/>
      <c r="AP156" s="33">
        <f t="shared" si="50"/>
        <v>0</v>
      </c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>
        <f t="shared" si="45"/>
        <v>0</v>
      </c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>
        <f t="shared" si="57"/>
        <v>0</v>
      </c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2"/>
      <c r="CA156" s="33">
        <f t="shared" si="56"/>
        <v>0</v>
      </c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32"/>
      <c r="CR156" s="33">
        <f t="shared" si="46"/>
        <v>0</v>
      </c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33">
        <f t="shared" si="51"/>
        <v>0</v>
      </c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>
        <f t="shared" si="52"/>
        <v>0</v>
      </c>
      <c r="DQ156" s="31"/>
      <c r="DR156" s="30"/>
      <c r="DS156" s="31"/>
      <c r="DT156" s="30"/>
      <c r="DU156" s="31"/>
      <c r="DV156" s="30"/>
      <c r="DW156" s="31"/>
      <c r="DX156" s="32"/>
      <c r="DY156" s="33">
        <f t="shared" si="54"/>
        <v>0</v>
      </c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</row>
    <row r="157" spans="1:145" s="1" customFormat="1" ht="15" hidden="1" customHeight="1" x14ac:dyDescent="0.3">
      <c r="A157" s="5"/>
      <c r="B157" s="15">
        <v>9671</v>
      </c>
      <c r="C157" s="8" t="s">
        <v>377</v>
      </c>
      <c r="D157" s="16">
        <v>2010</v>
      </c>
      <c r="E157" s="17">
        <f t="shared" si="53"/>
        <v>0</v>
      </c>
      <c r="F157" s="55"/>
      <c r="G157" s="55"/>
      <c r="H157" s="55"/>
      <c r="I157" s="55"/>
      <c r="J157" s="28">
        <f t="shared" si="55"/>
        <v>0</v>
      </c>
      <c r="K157" s="29"/>
      <c r="L157" s="30"/>
      <c r="M157" s="31"/>
      <c r="N157" s="30"/>
      <c r="O157" s="31"/>
      <c r="P157" s="32"/>
      <c r="Q157" s="28">
        <f t="shared" si="48"/>
        <v>0</v>
      </c>
      <c r="R157" s="29"/>
      <c r="S157" s="32"/>
      <c r="T157" s="28">
        <f t="shared" si="49"/>
        <v>0</v>
      </c>
      <c r="U157" s="29"/>
      <c r="V157" s="30"/>
      <c r="W157" s="31"/>
      <c r="X157" s="32"/>
      <c r="Y157" s="33">
        <f t="shared" si="47"/>
        <v>0</v>
      </c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34"/>
      <c r="AK157" s="35"/>
      <c r="AL157" s="34"/>
      <c r="AM157" s="35"/>
      <c r="AN157" s="34"/>
      <c r="AO157" s="62"/>
      <c r="AP157" s="33">
        <f t="shared" si="50"/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>
        <f t="shared" si="45"/>
        <v>0</v>
      </c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>
        <f t="shared" si="57"/>
        <v>0</v>
      </c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2"/>
      <c r="CA157" s="33">
        <f t="shared" si="56"/>
        <v>0</v>
      </c>
      <c r="CB157" s="31"/>
      <c r="CC157" s="30"/>
      <c r="CD157" s="31"/>
      <c r="CE157" s="30"/>
      <c r="CF157" s="31"/>
      <c r="CG157" s="30"/>
      <c r="CH157" s="31"/>
      <c r="CI157" s="30"/>
      <c r="CJ157" s="31"/>
      <c r="CK157" s="30"/>
      <c r="CL157" s="31"/>
      <c r="CM157" s="30"/>
      <c r="CN157" s="31"/>
      <c r="CO157" s="30"/>
      <c r="CP157" s="31"/>
      <c r="CQ157" s="32"/>
      <c r="CR157" s="33">
        <f t="shared" si="46"/>
        <v>0</v>
      </c>
      <c r="CS157" s="31"/>
      <c r="CT157" s="30"/>
      <c r="CU157" s="31"/>
      <c r="CV157" s="30"/>
      <c r="CW157" s="31"/>
      <c r="CX157" s="30"/>
      <c r="CY157" s="31"/>
      <c r="CZ157" s="30"/>
      <c r="DA157" s="31"/>
      <c r="DB157" s="30"/>
      <c r="DC157" s="31"/>
      <c r="DD157" s="32"/>
      <c r="DE157" s="33">
        <f t="shared" si="51"/>
        <v>0</v>
      </c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>
        <f t="shared" si="52"/>
        <v>0</v>
      </c>
      <c r="DQ157" s="31"/>
      <c r="DR157" s="30"/>
      <c r="DS157" s="31"/>
      <c r="DT157" s="30"/>
      <c r="DU157" s="31"/>
      <c r="DV157" s="30"/>
      <c r="DW157" s="31"/>
      <c r="DX157" s="32"/>
      <c r="DY157" s="33">
        <f t="shared" si="54"/>
        <v>0</v>
      </c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</row>
    <row r="158" spans="1:145" s="1" customFormat="1" ht="15" hidden="1" customHeight="1" x14ac:dyDescent="0.3">
      <c r="A158" s="5"/>
      <c r="B158" s="15">
        <v>7296</v>
      </c>
      <c r="C158" s="8" t="s">
        <v>237</v>
      </c>
      <c r="D158" s="16">
        <v>2010</v>
      </c>
      <c r="E158" s="17">
        <f t="shared" si="53"/>
        <v>0</v>
      </c>
      <c r="F158" s="55"/>
      <c r="G158" s="55"/>
      <c r="H158" s="55"/>
      <c r="I158" s="55"/>
      <c r="J158" s="28">
        <f t="shared" si="55"/>
        <v>0</v>
      </c>
      <c r="K158" s="29"/>
      <c r="L158" s="30"/>
      <c r="M158" s="31"/>
      <c r="N158" s="30"/>
      <c r="O158" s="31"/>
      <c r="P158" s="32"/>
      <c r="Q158" s="28">
        <f t="shared" si="48"/>
        <v>0</v>
      </c>
      <c r="R158" s="29"/>
      <c r="S158" s="32"/>
      <c r="T158" s="28">
        <f t="shared" si="49"/>
        <v>0</v>
      </c>
      <c r="U158" s="29"/>
      <c r="V158" s="30"/>
      <c r="W158" s="31"/>
      <c r="X158" s="32"/>
      <c r="Y158" s="33">
        <f t="shared" si="47"/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 t="shared" si="50"/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>
        <f t="shared" si="45"/>
        <v>0</v>
      </c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>
        <f t="shared" si="57"/>
        <v>0</v>
      </c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2"/>
      <c r="CA158" s="33">
        <f t="shared" si="56"/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32"/>
      <c r="CR158" s="33">
        <f t="shared" si="46"/>
        <v>0</v>
      </c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33">
        <f t="shared" si="51"/>
        <v>0</v>
      </c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>
        <f t="shared" si="52"/>
        <v>0</v>
      </c>
      <c r="DQ158" s="31"/>
      <c r="DR158" s="30"/>
      <c r="DS158" s="31"/>
      <c r="DT158" s="30"/>
      <c r="DU158" s="31"/>
      <c r="DV158" s="30"/>
      <c r="DW158" s="31"/>
      <c r="DX158" s="32"/>
      <c r="DY158" s="33">
        <f t="shared" si="54"/>
        <v>0</v>
      </c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</row>
    <row r="159" spans="1:145" s="1" customFormat="1" ht="15" hidden="1" customHeight="1" x14ac:dyDescent="0.3">
      <c r="A159" s="5"/>
      <c r="B159" s="15">
        <v>9796</v>
      </c>
      <c r="C159" s="8" t="s">
        <v>361</v>
      </c>
      <c r="D159" s="16">
        <v>2010</v>
      </c>
      <c r="E159" s="17">
        <f t="shared" si="53"/>
        <v>0</v>
      </c>
      <c r="F159" s="55"/>
      <c r="G159" s="55"/>
      <c r="H159" s="55"/>
      <c r="I159" s="55"/>
      <c r="J159" s="28">
        <f t="shared" si="55"/>
        <v>0</v>
      </c>
      <c r="K159" s="29"/>
      <c r="L159" s="30"/>
      <c r="M159" s="31"/>
      <c r="N159" s="30"/>
      <c r="O159" s="31"/>
      <c r="P159" s="32"/>
      <c r="Q159" s="28">
        <f t="shared" si="48"/>
        <v>0</v>
      </c>
      <c r="R159" s="29"/>
      <c r="S159" s="32"/>
      <c r="T159" s="28">
        <f t="shared" si="49"/>
        <v>0</v>
      </c>
      <c r="U159" s="29"/>
      <c r="V159" s="30"/>
      <c r="W159" s="31"/>
      <c r="X159" s="32"/>
      <c r="Y159" s="33">
        <f t="shared" si="47"/>
        <v>0</v>
      </c>
      <c r="Z159" s="34"/>
      <c r="AA159" s="35"/>
      <c r="AB159" s="34"/>
      <c r="AC159" s="35"/>
      <c r="AD159" s="34"/>
      <c r="AE159" s="35"/>
      <c r="AF159" s="34"/>
      <c r="AG159" s="35"/>
      <c r="AH159" s="34"/>
      <c r="AI159" s="35"/>
      <c r="AJ159" s="34"/>
      <c r="AK159" s="35"/>
      <c r="AL159" s="34"/>
      <c r="AM159" s="35"/>
      <c r="AN159" s="34"/>
      <c r="AO159" s="62"/>
      <c r="AP159" s="33">
        <f t="shared" si="50"/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 t="shared" si="45"/>
        <v>0</v>
      </c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>
        <f t="shared" si="57"/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2"/>
      <c r="CA159" s="33">
        <f t="shared" si="56"/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32"/>
      <c r="CR159" s="33">
        <f t="shared" si="46"/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33">
        <f t="shared" si="51"/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 t="shared" si="52"/>
        <v>0</v>
      </c>
      <c r="DQ159" s="31"/>
      <c r="DR159" s="30"/>
      <c r="DS159" s="31"/>
      <c r="DT159" s="30"/>
      <c r="DU159" s="31"/>
      <c r="DV159" s="30"/>
      <c r="DW159" s="31"/>
      <c r="DX159" s="32"/>
      <c r="DY159" s="33">
        <f t="shared" si="54"/>
        <v>0</v>
      </c>
      <c r="DZ159" s="31"/>
      <c r="EA159" s="30"/>
      <c r="EB159" s="31"/>
      <c r="EC159" s="30"/>
      <c r="ED159" s="31"/>
      <c r="EE159" s="30"/>
      <c r="EF159" s="30"/>
      <c r="EG159" s="30"/>
      <c r="EH159" s="30"/>
      <c r="EI159" s="30"/>
      <c r="EJ159" s="30"/>
      <c r="EK159" s="30"/>
      <c r="EL159" s="31"/>
      <c r="EM159" s="30"/>
      <c r="EN159" s="31"/>
      <c r="EO159" s="32"/>
    </row>
    <row r="160" spans="1:145" s="1" customFormat="1" ht="15" hidden="1" customHeight="1" x14ac:dyDescent="0.3">
      <c r="A160" s="5"/>
      <c r="B160" s="15">
        <v>3045</v>
      </c>
      <c r="C160" s="8" t="s">
        <v>264</v>
      </c>
      <c r="D160" s="16">
        <v>2003</v>
      </c>
      <c r="E160" s="17">
        <f t="shared" si="53"/>
        <v>0</v>
      </c>
      <c r="F160" s="55"/>
      <c r="G160" s="55"/>
      <c r="H160" s="55"/>
      <c r="I160" s="55"/>
      <c r="J160" s="28">
        <f t="shared" si="55"/>
        <v>0</v>
      </c>
      <c r="K160" s="29"/>
      <c r="L160" s="30"/>
      <c r="M160" s="31"/>
      <c r="N160" s="30"/>
      <c r="O160" s="31"/>
      <c r="P160" s="32"/>
      <c r="Q160" s="28">
        <f t="shared" si="48"/>
        <v>0</v>
      </c>
      <c r="R160" s="29"/>
      <c r="S160" s="32"/>
      <c r="T160" s="28">
        <f t="shared" si="49"/>
        <v>0</v>
      </c>
      <c r="U160" s="29"/>
      <c r="V160" s="30"/>
      <c r="W160" s="31"/>
      <c r="X160" s="32"/>
      <c r="Y160" s="33">
        <f t="shared" si="47"/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 t="shared" si="50"/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>
        <f t="shared" si="45"/>
        <v>0</v>
      </c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>
        <f t="shared" si="57"/>
        <v>0</v>
      </c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42"/>
      <c r="CA160" s="33">
        <f t="shared" si="56"/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42"/>
      <c r="CR160" s="33">
        <f t="shared" si="46"/>
        <v>0</v>
      </c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33">
        <f t="shared" si="51"/>
        <v>0</v>
      </c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>
        <f t="shared" si="52"/>
        <v>0</v>
      </c>
      <c r="DQ160" s="31"/>
      <c r="DR160" s="30"/>
      <c r="DS160" s="31"/>
      <c r="DT160" s="30"/>
      <c r="DU160" s="31"/>
      <c r="DV160" s="30"/>
      <c r="DW160" s="31"/>
      <c r="DX160" s="32"/>
      <c r="DY160" s="33">
        <f t="shared" si="54"/>
        <v>0</v>
      </c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</row>
    <row r="161" spans="1:145" s="1" customFormat="1" ht="15" hidden="1" customHeight="1" x14ac:dyDescent="0.3">
      <c r="A161" s="5"/>
      <c r="B161" s="15">
        <v>9693</v>
      </c>
      <c r="C161" s="8" t="s">
        <v>353</v>
      </c>
      <c r="D161" s="16">
        <v>2010</v>
      </c>
      <c r="E161" s="17">
        <f t="shared" si="53"/>
        <v>0</v>
      </c>
      <c r="F161" s="55"/>
      <c r="G161" s="55"/>
      <c r="H161" s="55"/>
      <c r="I161" s="55"/>
      <c r="J161" s="28">
        <f t="shared" si="55"/>
        <v>0</v>
      </c>
      <c r="K161" s="29"/>
      <c r="L161" s="30"/>
      <c r="M161" s="31"/>
      <c r="N161" s="30"/>
      <c r="O161" s="31"/>
      <c r="P161" s="32"/>
      <c r="Q161" s="28">
        <f t="shared" si="48"/>
        <v>0</v>
      </c>
      <c r="R161" s="29"/>
      <c r="S161" s="32"/>
      <c r="T161" s="28">
        <f t="shared" si="49"/>
        <v>0</v>
      </c>
      <c r="U161" s="29"/>
      <c r="V161" s="30"/>
      <c r="W161" s="31"/>
      <c r="X161" s="32"/>
      <c r="Y161" s="33">
        <f t="shared" si="47"/>
        <v>0</v>
      </c>
      <c r="Z161" s="34"/>
      <c r="AA161" s="35"/>
      <c r="AB161" s="34"/>
      <c r="AC161" s="35"/>
      <c r="AD161" s="34"/>
      <c r="AE161" s="35"/>
      <c r="AF161" s="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 t="shared" si="50"/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 t="shared" si="45"/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 t="shared" si="57"/>
        <v>0</v>
      </c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2"/>
      <c r="CA161" s="33">
        <f t="shared" si="56"/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32"/>
      <c r="CR161" s="33">
        <f t="shared" si="46"/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33">
        <f t="shared" si="51"/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 t="shared" si="52"/>
        <v>0</v>
      </c>
      <c r="DQ161" s="31"/>
      <c r="DR161" s="30"/>
      <c r="DS161" s="31"/>
      <c r="DT161" s="30"/>
      <c r="DU161" s="31"/>
      <c r="DV161" s="30"/>
      <c r="DW161" s="31"/>
      <c r="DX161" s="32"/>
      <c r="DY161" s="33">
        <f t="shared" si="54"/>
        <v>0</v>
      </c>
      <c r="DZ161" s="31"/>
      <c r="EA161" s="30"/>
      <c r="EB161" s="31"/>
      <c r="EC161" s="30"/>
      <c r="ED161" s="31"/>
      <c r="EE161" s="30"/>
      <c r="EF161" s="30"/>
      <c r="EG161" s="30"/>
      <c r="EH161" s="30"/>
      <c r="EI161" s="30"/>
      <c r="EJ161" s="30"/>
      <c r="EK161" s="30"/>
      <c r="EL161" s="31"/>
      <c r="EM161" s="30"/>
      <c r="EN161" s="31"/>
      <c r="EO161" s="32"/>
    </row>
    <row r="162" spans="1:145" s="1" customFormat="1" ht="15" hidden="1" customHeight="1" x14ac:dyDescent="0.3">
      <c r="A162" s="5"/>
      <c r="B162" s="15">
        <v>4532</v>
      </c>
      <c r="C162" s="8" t="s">
        <v>108</v>
      </c>
      <c r="D162" s="16">
        <v>2005</v>
      </c>
      <c r="E162" s="17">
        <f t="shared" si="53"/>
        <v>0</v>
      </c>
      <c r="F162" s="55"/>
      <c r="G162" s="55"/>
      <c r="H162" s="55"/>
      <c r="I162" s="55"/>
      <c r="J162" s="28">
        <f t="shared" si="55"/>
        <v>0</v>
      </c>
      <c r="K162" s="29"/>
      <c r="L162" s="30"/>
      <c r="M162" s="31"/>
      <c r="N162" s="30"/>
      <c r="O162" s="31"/>
      <c r="P162" s="32"/>
      <c r="Q162" s="28">
        <f t="shared" si="48"/>
        <v>0</v>
      </c>
      <c r="R162" s="29"/>
      <c r="S162" s="32"/>
      <c r="T162" s="28">
        <f t="shared" si="49"/>
        <v>0</v>
      </c>
      <c r="U162" s="29"/>
      <c r="V162" s="30"/>
      <c r="W162" s="31"/>
      <c r="X162" s="32"/>
      <c r="Y162" s="33">
        <f t="shared" si="47"/>
        <v>0</v>
      </c>
      <c r="Z162" s="34"/>
      <c r="AA162" s="35"/>
      <c r="AB162" s="34"/>
      <c r="AC162" s="35"/>
      <c r="AD162" s="34"/>
      <c r="AE162" s="35"/>
      <c r="AF162" s="34"/>
      <c r="AG162" s="35"/>
      <c r="AH162" s="34"/>
      <c r="AI162" s="35"/>
      <c r="AJ162" s="34"/>
      <c r="AK162" s="35"/>
      <c r="AL162" s="34"/>
      <c r="AM162" s="35"/>
      <c r="AN162" s="34"/>
      <c r="AO162" s="62"/>
      <c r="AP162" s="33">
        <f t="shared" si="50"/>
        <v>0</v>
      </c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>
        <f t="shared" si="45"/>
        <v>0</v>
      </c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>
        <f t="shared" si="57"/>
        <v>0</v>
      </c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2"/>
      <c r="CA162" s="33">
        <f t="shared" si="56"/>
        <v>0</v>
      </c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32"/>
      <c r="CR162" s="33">
        <f t="shared" si="46"/>
        <v>0</v>
      </c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33">
        <f t="shared" si="51"/>
        <v>0</v>
      </c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>
        <f t="shared" si="52"/>
        <v>0</v>
      </c>
      <c r="DQ162" s="31"/>
      <c r="DR162" s="30"/>
      <c r="DS162" s="31"/>
      <c r="DT162" s="30"/>
      <c r="DU162" s="31"/>
      <c r="DV162" s="30"/>
      <c r="DW162" s="31"/>
      <c r="DX162" s="32"/>
      <c r="DY162" s="33">
        <f t="shared" si="54"/>
        <v>0</v>
      </c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</row>
    <row r="163" spans="1:145" s="1" customFormat="1" ht="15" hidden="1" customHeight="1" x14ac:dyDescent="0.3">
      <c r="A163" s="5"/>
      <c r="B163" s="15">
        <v>7185</v>
      </c>
      <c r="C163" s="8" t="s">
        <v>155</v>
      </c>
      <c r="D163" s="16">
        <v>2007</v>
      </c>
      <c r="E163" s="17">
        <f t="shared" si="53"/>
        <v>0</v>
      </c>
      <c r="F163" s="55"/>
      <c r="G163" s="55"/>
      <c r="H163" s="55"/>
      <c r="I163" s="55"/>
      <c r="J163" s="28">
        <f t="shared" si="55"/>
        <v>0</v>
      </c>
      <c r="K163" s="29"/>
      <c r="L163" s="30"/>
      <c r="M163" s="31"/>
      <c r="N163" s="30"/>
      <c r="O163" s="31"/>
      <c r="P163" s="32"/>
      <c r="Q163" s="28">
        <f t="shared" si="48"/>
        <v>0</v>
      </c>
      <c r="R163" s="29"/>
      <c r="S163" s="32"/>
      <c r="T163" s="28">
        <f t="shared" si="49"/>
        <v>0</v>
      </c>
      <c r="U163" s="29"/>
      <c r="V163" s="30"/>
      <c r="W163" s="31"/>
      <c r="X163" s="32"/>
      <c r="Y163" s="33">
        <f t="shared" si="47"/>
        <v>0</v>
      </c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>
        <f t="shared" si="50"/>
        <v>0</v>
      </c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>
        <f t="shared" si="45"/>
        <v>0</v>
      </c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>
        <f t="shared" si="57"/>
        <v>0</v>
      </c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2"/>
      <c r="CA163" s="33">
        <f t="shared" si="56"/>
        <v>0</v>
      </c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32"/>
      <c r="CR163" s="33">
        <f t="shared" si="46"/>
        <v>0</v>
      </c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33">
        <f t="shared" si="51"/>
        <v>0</v>
      </c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>
        <f t="shared" si="52"/>
        <v>0</v>
      </c>
      <c r="DQ163" s="31"/>
      <c r="DR163" s="30"/>
      <c r="DS163" s="31"/>
      <c r="DT163" s="30"/>
      <c r="DU163" s="31"/>
      <c r="DV163" s="30"/>
      <c r="DW163" s="31"/>
      <c r="DX163" s="32"/>
      <c r="DY163" s="33">
        <f t="shared" si="54"/>
        <v>0</v>
      </c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</row>
    <row r="164" spans="1:145" s="1" customFormat="1" ht="15" hidden="1" customHeight="1" x14ac:dyDescent="0.3">
      <c r="A164" s="5"/>
      <c r="B164" s="15">
        <v>7459</v>
      </c>
      <c r="C164" s="8" t="s">
        <v>349</v>
      </c>
      <c r="D164" s="16">
        <v>2010</v>
      </c>
      <c r="E164" s="17">
        <f t="shared" si="53"/>
        <v>0</v>
      </c>
      <c r="F164" s="55"/>
      <c r="G164" s="55"/>
      <c r="H164" s="55"/>
      <c r="I164" s="55"/>
      <c r="J164" s="28">
        <f t="shared" si="55"/>
        <v>0</v>
      </c>
      <c r="K164" s="29"/>
      <c r="L164" s="30"/>
      <c r="M164" s="31"/>
      <c r="N164" s="30"/>
      <c r="O164" s="31"/>
      <c r="P164" s="32"/>
      <c r="Q164" s="28">
        <f t="shared" si="48"/>
        <v>0</v>
      </c>
      <c r="R164" s="29"/>
      <c r="S164" s="32"/>
      <c r="T164" s="28">
        <f t="shared" si="49"/>
        <v>0</v>
      </c>
      <c r="U164" s="29"/>
      <c r="V164" s="30"/>
      <c r="W164" s="31"/>
      <c r="X164" s="32"/>
      <c r="Y164" s="33">
        <f t="shared" si="47"/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 t="shared" si="50"/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>
        <f t="shared" si="45"/>
        <v>0</v>
      </c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>
        <f t="shared" si="57"/>
        <v>0</v>
      </c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2"/>
      <c r="CA164" s="33">
        <f t="shared" si="56"/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32"/>
      <c r="CR164" s="33">
        <f t="shared" si="46"/>
        <v>0</v>
      </c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33">
        <f t="shared" si="51"/>
        <v>0</v>
      </c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>
        <f t="shared" si="52"/>
        <v>0</v>
      </c>
      <c r="DQ164" s="31"/>
      <c r="DR164" s="30"/>
      <c r="DS164" s="31"/>
      <c r="DT164" s="30"/>
      <c r="DU164" s="31"/>
      <c r="DV164" s="30"/>
      <c r="DW164" s="31"/>
      <c r="DX164" s="32"/>
      <c r="DY164" s="33">
        <f t="shared" si="54"/>
        <v>0</v>
      </c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</row>
    <row r="165" spans="1:145" s="1" customFormat="1" ht="15" hidden="1" customHeight="1" x14ac:dyDescent="0.3">
      <c r="A165" s="5"/>
      <c r="B165" s="15">
        <v>6760</v>
      </c>
      <c r="C165" s="8" t="s">
        <v>226</v>
      </c>
      <c r="D165" s="16">
        <v>2009</v>
      </c>
      <c r="E165" s="17">
        <f t="shared" si="53"/>
        <v>0</v>
      </c>
      <c r="F165" s="55"/>
      <c r="G165" s="55"/>
      <c r="H165" s="55"/>
      <c r="I165" s="55"/>
      <c r="J165" s="28">
        <f t="shared" si="55"/>
        <v>0</v>
      </c>
      <c r="K165" s="29"/>
      <c r="L165" s="30"/>
      <c r="M165" s="31"/>
      <c r="N165" s="30"/>
      <c r="O165" s="31"/>
      <c r="P165" s="32"/>
      <c r="Q165" s="28">
        <f t="shared" si="48"/>
        <v>0</v>
      </c>
      <c r="R165" s="29"/>
      <c r="S165" s="32"/>
      <c r="T165" s="28">
        <f t="shared" si="49"/>
        <v>0</v>
      </c>
      <c r="U165" s="29"/>
      <c r="V165" s="30"/>
      <c r="W165" s="31"/>
      <c r="X165" s="32"/>
      <c r="Y165" s="33">
        <f t="shared" ref="Y165:Y183" si="58">AA165+AC165+AE165+AG165+AI165+AK165+AM165+AO165</f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 t="shared" si="50"/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 t="shared" si="45"/>
        <v>0</v>
      </c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>
        <f t="shared" si="57"/>
        <v>0</v>
      </c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2"/>
      <c r="CA165" s="33">
        <f t="shared" si="56"/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32"/>
      <c r="CR165" s="33">
        <f t="shared" si="46"/>
        <v>0</v>
      </c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33">
        <f t="shared" si="51"/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>
        <f t="shared" si="52"/>
        <v>0</v>
      </c>
      <c r="DQ165" s="31"/>
      <c r="DR165" s="30"/>
      <c r="DS165" s="31"/>
      <c r="DT165" s="30"/>
      <c r="DU165" s="31"/>
      <c r="DV165" s="30"/>
      <c r="DW165" s="31"/>
      <c r="DX165" s="32"/>
      <c r="DY165" s="33">
        <f t="shared" si="54"/>
        <v>0</v>
      </c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</row>
    <row r="166" spans="1:145" s="1" customFormat="1" ht="15" hidden="1" customHeight="1" x14ac:dyDescent="0.3">
      <c r="A166" s="5"/>
      <c r="B166" s="15">
        <v>5456</v>
      </c>
      <c r="C166" s="8" t="s">
        <v>278</v>
      </c>
      <c r="D166" s="16">
        <v>2003</v>
      </c>
      <c r="E166" s="17">
        <f t="shared" si="53"/>
        <v>0</v>
      </c>
      <c r="F166" s="55"/>
      <c r="G166" s="55"/>
      <c r="H166" s="55"/>
      <c r="I166" s="55"/>
      <c r="J166" s="28">
        <f t="shared" si="55"/>
        <v>0</v>
      </c>
      <c r="K166" s="29"/>
      <c r="L166" s="30"/>
      <c r="M166" s="31"/>
      <c r="N166" s="30"/>
      <c r="O166" s="31"/>
      <c r="P166" s="32"/>
      <c r="Q166" s="28">
        <f t="shared" si="48"/>
        <v>0</v>
      </c>
      <c r="R166" s="29"/>
      <c r="S166" s="32"/>
      <c r="T166" s="28">
        <f t="shared" si="49"/>
        <v>0</v>
      </c>
      <c r="U166" s="29"/>
      <c r="V166" s="30"/>
      <c r="W166" s="31"/>
      <c r="X166" s="32"/>
      <c r="Y166" s="33">
        <f t="shared" si="58"/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34"/>
      <c r="AM166" s="35"/>
      <c r="AN166" s="34"/>
      <c r="AO166" s="62"/>
      <c r="AP166" s="33">
        <f t="shared" si="50"/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>
        <f t="shared" si="45"/>
        <v>0</v>
      </c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>
        <f t="shared" si="57"/>
        <v>0</v>
      </c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2"/>
      <c r="CA166" s="33">
        <f t="shared" si="56"/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32"/>
      <c r="CR166" s="33">
        <f t="shared" si="46"/>
        <v>0</v>
      </c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33">
        <f t="shared" si="51"/>
        <v>0</v>
      </c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>
        <f t="shared" si="52"/>
        <v>0</v>
      </c>
      <c r="DQ166" s="31"/>
      <c r="DR166" s="30"/>
      <c r="DS166" s="31"/>
      <c r="DT166" s="30"/>
      <c r="DU166" s="31"/>
      <c r="DV166" s="30"/>
      <c r="DW166" s="31"/>
      <c r="DX166" s="32"/>
      <c r="DY166" s="33">
        <f t="shared" si="54"/>
        <v>0</v>
      </c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</row>
    <row r="167" spans="1:145" s="1" customFormat="1" ht="15" hidden="1" customHeight="1" x14ac:dyDescent="0.3">
      <c r="A167" s="5"/>
      <c r="B167" s="15">
        <v>9681</v>
      </c>
      <c r="C167" s="8" t="s">
        <v>311</v>
      </c>
      <c r="D167" s="16">
        <v>2008</v>
      </c>
      <c r="E167" s="17">
        <f t="shared" si="53"/>
        <v>0</v>
      </c>
      <c r="F167" s="55"/>
      <c r="G167" s="55"/>
      <c r="H167" s="55"/>
      <c r="I167" s="55"/>
      <c r="J167" s="28">
        <f t="shared" si="55"/>
        <v>0</v>
      </c>
      <c r="K167" s="29"/>
      <c r="L167" s="30"/>
      <c r="M167" s="31"/>
      <c r="N167" s="30"/>
      <c r="O167" s="31"/>
      <c r="P167" s="32"/>
      <c r="Q167" s="28">
        <f t="shared" si="48"/>
        <v>0</v>
      </c>
      <c r="R167" s="29"/>
      <c r="S167" s="32"/>
      <c r="T167" s="28">
        <f t="shared" si="49"/>
        <v>0</v>
      </c>
      <c r="U167" s="29"/>
      <c r="V167" s="30"/>
      <c r="W167" s="31"/>
      <c r="X167" s="32"/>
      <c r="Y167" s="33">
        <f t="shared" si="58"/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34"/>
      <c r="AM167" s="35"/>
      <c r="AN167" s="34"/>
      <c r="AO167" s="62"/>
      <c r="AP167" s="33">
        <f t="shared" si="50"/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>
        <f t="shared" si="45"/>
        <v>0</v>
      </c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>
        <f t="shared" si="57"/>
        <v>0</v>
      </c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2"/>
      <c r="CA167" s="33">
        <f t="shared" si="56"/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32"/>
      <c r="CR167" s="33">
        <f t="shared" si="46"/>
        <v>0</v>
      </c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33">
        <f t="shared" si="51"/>
        <v>0</v>
      </c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>
        <f t="shared" si="52"/>
        <v>0</v>
      </c>
      <c r="DQ167" s="31"/>
      <c r="DR167" s="30"/>
      <c r="DS167" s="31"/>
      <c r="DT167" s="30"/>
      <c r="DU167" s="31"/>
      <c r="DV167" s="30"/>
      <c r="DW167" s="31"/>
      <c r="DX167" s="32"/>
      <c r="DY167" s="33">
        <f t="shared" si="54"/>
        <v>0</v>
      </c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</row>
    <row r="168" spans="1:145" s="1" customFormat="1" ht="15" hidden="1" customHeight="1" x14ac:dyDescent="0.3">
      <c r="A168" s="5"/>
      <c r="B168" s="15">
        <v>140</v>
      </c>
      <c r="C168" s="2" t="s">
        <v>114</v>
      </c>
      <c r="D168" s="56">
        <v>1986</v>
      </c>
      <c r="E168" s="17">
        <f t="shared" si="53"/>
        <v>0</v>
      </c>
      <c r="F168" s="55"/>
      <c r="G168" s="55"/>
      <c r="H168" s="55"/>
      <c r="I168" s="55"/>
      <c r="J168" s="28">
        <f t="shared" si="55"/>
        <v>0</v>
      </c>
      <c r="K168" s="29"/>
      <c r="L168" s="30"/>
      <c r="M168" s="31"/>
      <c r="N168" s="30"/>
      <c r="O168" s="31"/>
      <c r="P168" s="32"/>
      <c r="Q168" s="28">
        <f t="shared" si="48"/>
        <v>0</v>
      </c>
      <c r="R168" s="29"/>
      <c r="S168" s="32"/>
      <c r="T168" s="28">
        <f t="shared" si="49"/>
        <v>0</v>
      </c>
      <c r="U168" s="29"/>
      <c r="V168" s="30"/>
      <c r="W168" s="31"/>
      <c r="X168" s="32"/>
      <c r="Y168" s="33">
        <f t="shared" si="58"/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 t="shared" si="50"/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>
        <f t="shared" si="45"/>
        <v>0</v>
      </c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>
        <f t="shared" si="57"/>
        <v>0</v>
      </c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2"/>
      <c r="CA168" s="33">
        <f t="shared" si="56"/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32"/>
      <c r="CR168" s="33">
        <f t="shared" si="46"/>
        <v>0</v>
      </c>
      <c r="CS168" s="31"/>
      <c r="CT168" s="30"/>
      <c r="CU168" s="31"/>
      <c r="CV168" s="30"/>
      <c r="CW168" s="31"/>
      <c r="CX168" s="30"/>
      <c r="CY168" s="31"/>
      <c r="CZ168" s="30"/>
      <c r="DA168" s="30"/>
      <c r="DB168" s="30"/>
      <c r="DC168" s="31"/>
      <c r="DD168" s="32"/>
      <c r="DE168" s="33">
        <f t="shared" si="51"/>
        <v>0</v>
      </c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>
        <f t="shared" si="52"/>
        <v>0</v>
      </c>
      <c r="DQ168" s="31"/>
      <c r="DR168" s="30"/>
      <c r="DS168" s="31"/>
      <c r="DT168" s="30"/>
      <c r="DU168" s="31"/>
      <c r="DV168" s="30"/>
      <c r="DW168" s="31"/>
      <c r="DX168" s="32"/>
      <c r="DY168" s="33">
        <f t="shared" si="54"/>
        <v>0</v>
      </c>
      <c r="DZ168" s="31"/>
      <c r="EA168" s="30"/>
      <c r="EB168" s="31"/>
      <c r="EC168" s="30"/>
      <c r="ED168" s="31"/>
      <c r="EE168" s="30"/>
      <c r="EF168" s="30"/>
      <c r="EG168" s="30"/>
      <c r="EH168" s="30"/>
      <c r="EI168" s="30"/>
      <c r="EJ168" s="30"/>
      <c r="EK168" s="30"/>
      <c r="EL168" s="31"/>
      <c r="EM168" s="30"/>
      <c r="EN168" s="31"/>
      <c r="EO168" s="32"/>
    </row>
    <row r="169" spans="1:145" s="1" customFormat="1" ht="15" hidden="1" customHeight="1" x14ac:dyDescent="0.3">
      <c r="A169" s="5"/>
      <c r="B169" s="15">
        <v>7359</v>
      </c>
      <c r="C169" s="8" t="s">
        <v>211</v>
      </c>
      <c r="D169" s="16">
        <v>2010</v>
      </c>
      <c r="E169" s="17">
        <f t="shared" si="53"/>
        <v>0</v>
      </c>
      <c r="F169" s="55"/>
      <c r="G169" s="55"/>
      <c r="H169" s="55"/>
      <c r="I169" s="55"/>
      <c r="J169" s="28">
        <f t="shared" si="55"/>
        <v>0</v>
      </c>
      <c r="K169" s="29"/>
      <c r="L169" s="30"/>
      <c r="M169" s="31"/>
      <c r="N169" s="30"/>
      <c r="O169" s="31"/>
      <c r="P169" s="32"/>
      <c r="Q169" s="28">
        <f t="shared" si="48"/>
        <v>0</v>
      </c>
      <c r="R169" s="29"/>
      <c r="S169" s="32"/>
      <c r="T169" s="28">
        <f t="shared" si="49"/>
        <v>0</v>
      </c>
      <c r="U169" s="29"/>
      <c r="V169" s="30"/>
      <c r="W169" s="31"/>
      <c r="X169" s="32"/>
      <c r="Y169" s="33">
        <f t="shared" si="58"/>
        <v>0</v>
      </c>
      <c r="Z169" s="34"/>
      <c r="AA169" s="35"/>
      <c r="AB169" s="34"/>
      <c r="AC169" s="35"/>
      <c r="AD169" s="34"/>
      <c r="AE169" s="35"/>
      <c r="AF169" s="34"/>
      <c r="AG169" s="35"/>
      <c r="AH169" s="34"/>
      <c r="AI169" s="35"/>
      <c r="AJ169" s="34"/>
      <c r="AK169" s="35"/>
      <c r="AL169" s="34"/>
      <c r="AM169" s="35"/>
      <c r="AN169" s="34"/>
      <c r="AO169" s="62"/>
      <c r="AP169" s="33">
        <f t="shared" si="50"/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>
        <f t="shared" si="45"/>
        <v>0</v>
      </c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>
        <f t="shared" si="57"/>
        <v>0</v>
      </c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2"/>
      <c r="CA169" s="33">
        <f t="shared" si="56"/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32"/>
      <c r="CR169" s="33">
        <f t="shared" si="46"/>
        <v>0</v>
      </c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33">
        <f t="shared" si="51"/>
        <v>0</v>
      </c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>
        <f t="shared" si="52"/>
        <v>0</v>
      </c>
      <c r="DQ169" s="31"/>
      <c r="DR169" s="30"/>
      <c r="DS169" s="31"/>
      <c r="DT169" s="30"/>
      <c r="DU169" s="31"/>
      <c r="DV169" s="30"/>
      <c r="DW169" s="31"/>
      <c r="DX169" s="32"/>
      <c r="DY169" s="33">
        <f t="shared" si="54"/>
        <v>0</v>
      </c>
      <c r="DZ169" s="31"/>
      <c r="EA169" s="30"/>
      <c r="EB169" s="31"/>
      <c r="EC169" s="30"/>
      <c r="ED169" s="31"/>
      <c r="EE169" s="30"/>
      <c r="EF169" s="30"/>
      <c r="EG169" s="30"/>
      <c r="EH169" s="30"/>
      <c r="EI169" s="30"/>
      <c r="EJ169" s="30"/>
      <c r="EK169" s="30"/>
      <c r="EL169" s="31"/>
      <c r="EM169" s="30"/>
      <c r="EN169" s="31"/>
      <c r="EO169" s="32"/>
    </row>
    <row r="170" spans="1:145" s="1" customFormat="1" ht="15" hidden="1" customHeight="1" x14ac:dyDescent="0.3">
      <c r="A170" s="5"/>
      <c r="B170" s="15">
        <v>4607</v>
      </c>
      <c r="C170" s="8" t="s">
        <v>262</v>
      </c>
      <c r="D170" s="16">
        <v>2004</v>
      </c>
      <c r="E170" s="17">
        <f t="shared" si="53"/>
        <v>0</v>
      </c>
      <c r="F170" s="55"/>
      <c r="G170" s="55"/>
      <c r="H170" s="55"/>
      <c r="I170" s="55"/>
      <c r="J170" s="28">
        <f t="shared" si="55"/>
        <v>0</v>
      </c>
      <c r="K170" s="29"/>
      <c r="L170" s="30"/>
      <c r="M170" s="31"/>
      <c r="N170" s="30"/>
      <c r="O170" s="31"/>
      <c r="P170" s="32"/>
      <c r="Q170" s="28">
        <f t="shared" si="48"/>
        <v>0</v>
      </c>
      <c r="R170" s="29"/>
      <c r="S170" s="32"/>
      <c r="T170" s="28">
        <f t="shared" si="49"/>
        <v>0</v>
      </c>
      <c r="U170" s="29"/>
      <c r="V170" s="30"/>
      <c r="W170" s="31"/>
      <c r="X170" s="32"/>
      <c r="Y170" s="33">
        <f t="shared" si="58"/>
        <v>0</v>
      </c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>
        <f t="shared" si="50"/>
        <v>0</v>
      </c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>
        <f t="shared" si="45"/>
        <v>0</v>
      </c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>
        <f t="shared" si="57"/>
        <v>0</v>
      </c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2"/>
      <c r="CA170" s="33">
        <f t="shared" si="56"/>
        <v>0</v>
      </c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32"/>
      <c r="CR170" s="33">
        <f t="shared" si="46"/>
        <v>0</v>
      </c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33">
        <f t="shared" si="51"/>
        <v>0</v>
      </c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>
        <f t="shared" si="52"/>
        <v>0</v>
      </c>
      <c r="DQ170" s="31"/>
      <c r="DR170" s="30"/>
      <c r="DS170" s="31"/>
      <c r="DT170" s="30"/>
      <c r="DU170" s="31"/>
      <c r="DV170" s="30"/>
      <c r="DW170" s="31"/>
      <c r="DX170" s="32"/>
      <c r="DY170" s="33">
        <f t="shared" si="54"/>
        <v>0</v>
      </c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</row>
    <row r="171" spans="1:145" s="1" customFormat="1" ht="15" hidden="1" customHeight="1" x14ac:dyDescent="0.3">
      <c r="A171" s="5"/>
      <c r="B171" s="15">
        <v>6308</v>
      </c>
      <c r="C171" s="8" t="s">
        <v>158</v>
      </c>
      <c r="D171" s="16">
        <v>2007</v>
      </c>
      <c r="E171" s="17">
        <f t="shared" si="53"/>
        <v>0</v>
      </c>
      <c r="F171" s="55"/>
      <c r="G171" s="55"/>
      <c r="H171" s="55"/>
      <c r="I171" s="55"/>
      <c r="J171" s="28">
        <f t="shared" si="55"/>
        <v>0</v>
      </c>
      <c r="K171" s="29"/>
      <c r="L171" s="30"/>
      <c r="M171" s="31"/>
      <c r="N171" s="30"/>
      <c r="O171" s="31"/>
      <c r="P171" s="32"/>
      <c r="Q171" s="28">
        <f t="shared" si="48"/>
        <v>0</v>
      </c>
      <c r="R171" s="29"/>
      <c r="S171" s="32"/>
      <c r="T171" s="28">
        <f t="shared" si="49"/>
        <v>0</v>
      </c>
      <c r="U171" s="29"/>
      <c r="V171" s="30"/>
      <c r="W171" s="31"/>
      <c r="X171" s="32"/>
      <c r="Y171" s="33">
        <f t="shared" si="58"/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 t="shared" si="50"/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 t="shared" si="45"/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 t="shared" si="57"/>
        <v>0</v>
      </c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2"/>
      <c r="CA171" s="33">
        <f t="shared" si="56"/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32"/>
      <c r="CR171" s="33">
        <f t="shared" si="46"/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33">
        <f t="shared" si="51"/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 t="shared" si="52"/>
        <v>0</v>
      </c>
      <c r="DQ171" s="31"/>
      <c r="DR171" s="30"/>
      <c r="DS171" s="31"/>
      <c r="DT171" s="30"/>
      <c r="DU171" s="31"/>
      <c r="DV171" s="30"/>
      <c r="DW171" s="31"/>
      <c r="DX171" s="32"/>
      <c r="DY171" s="33">
        <f t="shared" si="54"/>
        <v>0</v>
      </c>
      <c r="DZ171" s="31"/>
      <c r="EA171" s="30"/>
      <c r="EB171" s="31"/>
      <c r="EC171" s="30"/>
      <c r="ED171" s="31"/>
      <c r="EE171" s="30"/>
      <c r="EF171" s="30"/>
      <c r="EG171" s="30"/>
      <c r="EH171" s="30"/>
      <c r="EI171" s="30"/>
      <c r="EJ171" s="30"/>
      <c r="EK171" s="30"/>
      <c r="EL171" s="31"/>
      <c r="EM171" s="30"/>
      <c r="EN171" s="31"/>
      <c r="EO171" s="32"/>
    </row>
    <row r="172" spans="1:145" s="1" customFormat="1" ht="15" hidden="1" customHeight="1" x14ac:dyDescent="0.3">
      <c r="A172" s="5"/>
      <c r="B172" s="15">
        <v>6736</v>
      </c>
      <c r="C172" s="8" t="s">
        <v>220</v>
      </c>
      <c r="D172" s="16">
        <v>2009</v>
      </c>
      <c r="E172" s="17">
        <f t="shared" si="53"/>
        <v>0</v>
      </c>
      <c r="F172" s="55"/>
      <c r="G172" s="55"/>
      <c r="H172" s="55"/>
      <c r="I172" s="55"/>
      <c r="J172" s="28">
        <f t="shared" si="55"/>
        <v>0</v>
      </c>
      <c r="K172" s="29"/>
      <c r="L172" s="30"/>
      <c r="M172" s="31"/>
      <c r="N172" s="30"/>
      <c r="O172" s="31"/>
      <c r="P172" s="32"/>
      <c r="Q172" s="28">
        <f t="shared" si="48"/>
        <v>0</v>
      </c>
      <c r="R172" s="29"/>
      <c r="S172" s="32"/>
      <c r="T172" s="28">
        <f t="shared" si="49"/>
        <v>0</v>
      </c>
      <c r="U172" s="29"/>
      <c r="V172" s="30"/>
      <c r="W172" s="31"/>
      <c r="X172" s="32"/>
      <c r="Y172" s="33">
        <f t="shared" si="58"/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 t="shared" si="50"/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>
        <f t="shared" si="45"/>
        <v>0</v>
      </c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>
        <f t="shared" si="57"/>
        <v>0</v>
      </c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2"/>
      <c r="CA172" s="33">
        <f t="shared" si="56"/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32"/>
      <c r="CR172" s="33">
        <f t="shared" si="46"/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33">
        <f t="shared" si="51"/>
        <v>0</v>
      </c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>
        <f t="shared" si="52"/>
        <v>0</v>
      </c>
      <c r="DQ172" s="31"/>
      <c r="DR172" s="30"/>
      <c r="DS172" s="31"/>
      <c r="DT172" s="30"/>
      <c r="DU172" s="31"/>
      <c r="DV172" s="30"/>
      <c r="DW172" s="31"/>
      <c r="DX172" s="32"/>
      <c r="DY172" s="33">
        <f t="shared" si="54"/>
        <v>0</v>
      </c>
      <c r="DZ172" s="31"/>
      <c r="EA172" s="30"/>
      <c r="EB172" s="31"/>
      <c r="EC172" s="30"/>
      <c r="ED172" s="31"/>
      <c r="EE172" s="30"/>
      <c r="EF172" s="30"/>
      <c r="EG172" s="30"/>
      <c r="EH172" s="30"/>
      <c r="EI172" s="30"/>
      <c r="EJ172" s="30"/>
      <c r="EK172" s="30"/>
      <c r="EL172" s="31"/>
      <c r="EM172" s="30"/>
      <c r="EN172" s="31"/>
      <c r="EO172" s="32"/>
    </row>
    <row r="173" spans="1:145" s="1" customFormat="1" ht="15" hidden="1" customHeight="1" x14ac:dyDescent="0.3">
      <c r="A173" s="5"/>
      <c r="B173" s="15">
        <v>5990</v>
      </c>
      <c r="C173" s="8" t="s">
        <v>115</v>
      </c>
      <c r="D173" s="16">
        <v>2006</v>
      </c>
      <c r="E173" s="17">
        <f t="shared" si="53"/>
        <v>0</v>
      </c>
      <c r="F173" s="55"/>
      <c r="G173" s="55"/>
      <c r="H173" s="55"/>
      <c r="I173" s="55"/>
      <c r="J173" s="28">
        <f t="shared" si="55"/>
        <v>0</v>
      </c>
      <c r="K173" s="29"/>
      <c r="L173" s="30"/>
      <c r="M173" s="31"/>
      <c r="N173" s="30"/>
      <c r="O173" s="31"/>
      <c r="P173" s="32"/>
      <c r="Q173" s="28">
        <f t="shared" si="48"/>
        <v>0</v>
      </c>
      <c r="R173" s="29"/>
      <c r="S173" s="32"/>
      <c r="T173" s="28">
        <f t="shared" si="49"/>
        <v>0</v>
      </c>
      <c r="U173" s="29"/>
      <c r="V173" s="30"/>
      <c r="W173" s="31"/>
      <c r="X173" s="32"/>
      <c r="Y173" s="33">
        <f t="shared" si="58"/>
        <v>0</v>
      </c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>
        <f t="shared" si="50"/>
        <v>0</v>
      </c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>
        <f t="shared" si="45"/>
        <v>0</v>
      </c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>
        <f t="shared" si="57"/>
        <v>0</v>
      </c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2"/>
      <c r="CA173" s="33">
        <f t="shared" si="56"/>
        <v>0</v>
      </c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32"/>
      <c r="CR173" s="33">
        <f t="shared" si="46"/>
        <v>0</v>
      </c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33">
        <f t="shared" si="51"/>
        <v>0</v>
      </c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>
        <f t="shared" si="52"/>
        <v>0</v>
      </c>
      <c r="DQ173" s="31"/>
      <c r="DR173" s="30"/>
      <c r="DS173" s="31"/>
      <c r="DT173" s="30"/>
      <c r="DU173" s="31"/>
      <c r="DV173" s="30"/>
      <c r="DW173" s="31"/>
      <c r="DX173" s="32"/>
      <c r="DY173" s="33">
        <f t="shared" si="54"/>
        <v>0</v>
      </c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</row>
    <row r="174" spans="1:145" s="1" customFormat="1" ht="15" hidden="1" customHeight="1" x14ac:dyDescent="0.3">
      <c r="A174" s="5"/>
      <c r="B174" s="15">
        <v>6737</v>
      </c>
      <c r="C174" s="8" t="s">
        <v>199</v>
      </c>
      <c r="D174" s="16">
        <v>2009</v>
      </c>
      <c r="E174" s="17">
        <f t="shared" si="53"/>
        <v>0</v>
      </c>
      <c r="F174" s="55"/>
      <c r="G174" s="55"/>
      <c r="H174" s="55"/>
      <c r="I174" s="55"/>
      <c r="J174" s="28">
        <f t="shared" si="55"/>
        <v>0</v>
      </c>
      <c r="K174" s="29"/>
      <c r="L174" s="30"/>
      <c r="M174" s="31"/>
      <c r="N174" s="30"/>
      <c r="O174" s="31"/>
      <c r="P174" s="32"/>
      <c r="Q174" s="28">
        <f t="shared" si="48"/>
        <v>0</v>
      </c>
      <c r="R174" s="29"/>
      <c r="S174" s="32"/>
      <c r="T174" s="28">
        <f t="shared" si="49"/>
        <v>0</v>
      </c>
      <c r="U174" s="29"/>
      <c r="V174" s="30"/>
      <c r="W174" s="31"/>
      <c r="X174" s="32"/>
      <c r="Y174" s="33">
        <f t="shared" si="58"/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 t="shared" si="50"/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 t="shared" si="45"/>
        <v>0</v>
      </c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>
        <f t="shared" si="57"/>
        <v>0</v>
      </c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2"/>
      <c r="CA174" s="33">
        <f t="shared" si="56"/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/>
      <c r="CQ174" s="32"/>
      <c r="CR174" s="33">
        <f t="shared" si="46"/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33">
        <f t="shared" si="51"/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>
        <f t="shared" si="52"/>
        <v>0</v>
      </c>
      <c r="DQ174" s="31"/>
      <c r="DR174" s="30"/>
      <c r="DS174" s="31"/>
      <c r="DT174" s="30"/>
      <c r="DU174" s="31"/>
      <c r="DV174" s="30"/>
      <c r="DW174" s="31"/>
      <c r="DX174" s="32"/>
      <c r="DY174" s="33">
        <f t="shared" si="54"/>
        <v>0</v>
      </c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</row>
    <row r="175" spans="1:145" s="1" customFormat="1" ht="15" hidden="1" customHeight="1" x14ac:dyDescent="0.3">
      <c r="A175" s="5"/>
      <c r="B175" s="15">
        <v>9673</v>
      </c>
      <c r="C175" s="8" t="s">
        <v>310</v>
      </c>
      <c r="D175" s="16">
        <v>2007</v>
      </c>
      <c r="E175" s="17">
        <f t="shared" si="53"/>
        <v>0</v>
      </c>
      <c r="F175" s="55"/>
      <c r="G175" s="55"/>
      <c r="H175" s="55"/>
      <c r="I175" s="55"/>
      <c r="J175" s="28">
        <f t="shared" si="55"/>
        <v>0</v>
      </c>
      <c r="K175" s="29"/>
      <c r="L175" s="30"/>
      <c r="M175" s="31"/>
      <c r="N175" s="30"/>
      <c r="O175" s="31"/>
      <c r="P175" s="32"/>
      <c r="Q175" s="28">
        <f t="shared" si="48"/>
        <v>0</v>
      </c>
      <c r="R175" s="29"/>
      <c r="S175" s="32"/>
      <c r="T175" s="28">
        <f t="shared" si="49"/>
        <v>0</v>
      </c>
      <c r="U175" s="29"/>
      <c r="V175" s="30"/>
      <c r="W175" s="31"/>
      <c r="X175" s="32"/>
      <c r="Y175" s="33">
        <f t="shared" si="58"/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>
        <f t="shared" si="50"/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>
        <f t="shared" si="45"/>
        <v>0</v>
      </c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>
        <f t="shared" si="57"/>
        <v>0</v>
      </c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2"/>
      <c r="CA175" s="33">
        <f t="shared" si="56"/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32"/>
      <c r="CR175" s="33">
        <f t="shared" si="46"/>
        <v>0</v>
      </c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33">
        <f t="shared" si="51"/>
        <v>0</v>
      </c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>
        <f t="shared" si="52"/>
        <v>0</v>
      </c>
      <c r="DQ175" s="31"/>
      <c r="DR175" s="30"/>
      <c r="DS175" s="31"/>
      <c r="DT175" s="30"/>
      <c r="DU175" s="31"/>
      <c r="DV175" s="30"/>
      <c r="DW175" s="31"/>
      <c r="DX175" s="32"/>
      <c r="DY175" s="33">
        <f t="shared" si="54"/>
        <v>0</v>
      </c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</row>
    <row r="176" spans="1:145" s="1" customFormat="1" ht="15" hidden="1" customHeight="1" x14ac:dyDescent="0.3">
      <c r="A176" s="5"/>
      <c r="B176" s="15">
        <v>6739</v>
      </c>
      <c r="C176" s="8" t="s">
        <v>170</v>
      </c>
      <c r="D176" s="16">
        <v>2008</v>
      </c>
      <c r="E176" s="17">
        <f t="shared" si="53"/>
        <v>0</v>
      </c>
      <c r="F176" s="55" t="s">
        <v>458</v>
      </c>
      <c r="G176" s="55"/>
      <c r="H176" s="55" t="s">
        <v>487</v>
      </c>
      <c r="I176" s="55" t="s">
        <v>540</v>
      </c>
      <c r="J176" s="28">
        <f t="shared" si="55"/>
        <v>0</v>
      </c>
      <c r="K176" s="29"/>
      <c r="L176" s="30"/>
      <c r="M176" s="31"/>
      <c r="N176" s="30"/>
      <c r="O176" s="31"/>
      <c r="P176" s="32"/>
      <c r="Q176" s="28">
        <f t="shared" si="48"/>
        <v>0</v>
      </c>
      <c r="R176" s="29"/>
      <c r="S176" s="32"/>
      <c r="T176" s="28">
        <f t="shared" si="49"/>
        <v>0</v>
      </c>
      <c r="U176" s="29"/>
      <c r="V176" s="30"/>
      <c r="W176" s="31"/>
      <c r="X176" s="32"/>
      <c r="Y176" s="33">
        <f t="shared" si="58"/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 t="shared" si="50"/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>
        <f t="shared" si="45"/>
        <v>0</v>
      </c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>
        <f t="shared" si="57"/>
        <v>0</v>
      </c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58" t="s">
        <v>291</v>
      </c>
      <c r="BZ176" s="61"/>
      <c r="CA176" s="33">
        <f t="shared" si="56"/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32"/>
      <c r="CR176" s="33">
        <f t="shared" si="46"/>
        <v>0</v>
      </c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33">
        <f t="shared" si="51"/>
        <v>0</v>
      </c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>
        <f t="shared" si="52"/>
        <v>0</v>
      </c>
      <c r="DQ176" s="31"/>
      <c r="DR176" s="30"/>
      <c r="DS176" s="31"/>
      <c r="DT176" s="30"/>
      <c r="DU176" s="31"/>
      <c r="DV176" s="30"/>
      <c r="DW176" s="31"/>
      <c r="DX176" s="32"/>
      <c r="DY176" s="33">
        <f t="shared" si="54"/>
        <v>0</v>
      </c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</row>
    <row r="177" spans="1:145" s="1" customFormat="1" ht="15" hidden="1" customHeight="1" x14ac:dyDescent="0.3">
      <c r="A177" s="5"/>
      <c r="B177" s="15">
        <v>9496</v>
      </c>
      <c r="C177" s="8" t="s">
        <v>364</v>
      </c>
      <c r="D177" s="16">
        <v>2010</v>
      </c>
      <c r="E177" s="17">
        <f t="shared" si="53"/>
        <v>0</v>
      </c>
      <c r="F177" s="55"/>
      <c r="G177" s="55"/>
      <c r="H177" s="55"/>
      <c r="I177" s="55"/>
      <c r="J177" s="28">
        <f t="shared" si="55"/>
        <v>0</v>
      </c>
      <c r="K177" s="29"/>
      <c r="L177" s="30"/>
      <c r="M177" s="31"/>
      <c r="N177" s="30"/>
      <c r="O177" s="31"/>
      <c r="P177" s="32"/>
      <c r="Q177" s="28">
        <f t="shared" si="48"/>
        <v>0</v>
      </c>
      <c r="R177" s="29"/>
      <c r="S177" s="32"/>
      <c r="T177" s="28">
        <f t="shared" si="49"/>
        <v>0</v>
      </c>
      <c r="U177" s="29"/>
      <c r="V177" s="30"/>
      <c r="W177" s="31"/>
      <c r="X177" s="32"/>
      <c r="Y177" s="33">
        <f t="shared" si="58"/>
        <v>0</v>
      </c>
      <c r="Z177" s="34"/>
      <c r="AA177" s="35"/>
      <c r="AB177" s="34"/>
      <c r="AC177" s="35"/>
      <c r="AD177" s="34"/>
      <c r="AE177" s="35"/>
      <c r="AF177" s="34"/>
      <c r="AG177" s="35"/>
      <c r="AH177" s="34"/>
      <c r="AI177" s="35"/>
      <c r="AJ177" s="34"/>
      <c r="AK177" s="35"/>
      <c r="AL177" s="34"/>
      <c r="AM177" s="35"/>
      <c r="AN177" s="34"/>
      <c r="AO177" s="62"/>
      <c r="AP177" s="33">
        <f t="shared" si="50"/>
        <v>0</v>
      </c>
      <c r="AQ177" s="34"/>
      <c r="AR177" s="35"/>
      <c r="AS177" s="34"/>
      <c r="AT177" s="35"/>
      <c r="AU177" s="34"/>
      <c r="AV177" s="35"/>
      <c r="AW177" s="34"/>
      <c r="AX177" s="35"/>
      <c r="AY177" s="34"/>
      <c r="AZ177" s="35"/>
      <c r="BA177" s="34"/>
      <c r="BB177" s="75"/>
      <c r="BC177" s="33">
        <f t="shared" si="45"/>
        <v>0</v>
      </c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>
        <f t="shared" si="57"/>
        <v>0</v>
      </c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2"/>
      <c r="CA177" s="33">
        <f t="shared" si="56"/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32"/>
      <c r="CR177" s="33">
        <f t="shared" si="46"/>
        <v>0</v>
      </c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33">
        <f t="shared" si="51"/>
        <v>0</v>
      </c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>
        <f t="shared" si="52"/>
        <v>0</v>
      </c>
      <c r="DQ177" s="31"/>
      <c r="DR177" s="30"/>
      <c r="DS177" s="31"/>
      <c r="DT177" s="30"/>
      <c r="DU177" s="31"/>
      <c r="DV177" s="30"/>
      <c r="DW177" s="31"/>
      <c r="DX177" s="32"/>
      <c r="DY177" s="33">
        <f t="shared" si="54"/>
        <v>0</v>
      </c>
      <c r="DZ177" s="31"/>
      <c r="EA177" s="30"/>
      <c r="EB177" s="31"/>
      <c r="EC177" s="30"/>
      <c r="ED177" s="31"/>
      <c r="EE177" s="30"/>
      <c r="EF177" s="30"/>
      <c r="EG177" s="30"/>
      <c r="EH177" s="30"/>
      <c r="EI177" s="30"/>
      <c r="EJ177" s="30"/>
      <c r="EK177" s="30"/>
      <c r="EL177" s="31"/>
      <c r="EM177" s="30"/>
      <c r="EN177" s="31"/>
      <c r="EO177" s="32"/>
    </row>
    <row r="178" spans="1:145" s="1" customFormat="1" ht="15" hidden="1" customHeight="1" x14ac:dyDescent="0.3">
      <c r="A178" s="5"/>
      <c r="B178" s="51">
        <v>5623</v>
      </c>
      <c r="C178" s="8" t="s">
        <v>88</v>
      </c>
      <c r="D178" s="16">
        <v>2006</v>
      </c>
      <c r="E178" s="17">
        <f t="shared" si="53"/>
        <v>0</v>
      </c>
      <c r="F178" s="55"/>
      <c r="G178" s="55"/>
      <c r="H178" s="55"/>
      <c r="I178" s="55"/>
      <c r="J178" s="28">
        <f t="shared" si="55"/>
        <v>0</v>
      </c>
      <c r="K178" s="29"/>
      <c r="L178" s="30"/>
      <c r="M178" s="31"/>
      <c r="N178" s="30"/>
      <c r="O178" s="31"/>
      <c r="P178" s="32"/>
      <c r="Q178" s="28">
        <f t="shared" si="48"/>
        <v>0</v>
      </c>
      <c r="R178" s="29"/>
      <c r="S178" s="32"/>
      <c r="T178" s="28">
        <f t="shared" si="49"/>
        <v>0</v>
      </c>
      <c r="U178" s="29"/>
      <c r="V178" s="30"/>
      <c r="W178" s="31"/>
      <c r="X178" s="32"/>
      <c r="Y178" s="33">
        <f t="shared" si="58"/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 t="shared" si="50"/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 t="shared" si="45"/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>
        <f t="shared" si="57"/>
        <v>0</v>
      </c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2"/>
      <c r="CA178" s="33">
        <f t="shared" si="56"/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32"/>
      <c r="CR178" s="33">
        <f t="shared" si="46"/>
        <v>0</v>
      </c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33">
        <f t="shared" si="51"/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>
        <f t="shared" si="52"/>
        <v>0</v>
      </c>
      <c r="DQ178" s="31"/>
      <c r="DR178" s="30"/>
      <c r="DS178" s="31"/>
      <c r="DT178" s="30"/>
      <c r="DU178" s="31"/>
      <c r="DV178" s="30"/>
      <c r="DW178" s="31"/>
      <c r="DX178" s="32"/>
      <c r="DY178" s="33">
        <f t="shared" si="54"/>
        <v>0</v>
      </c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</row>
    <row r="179" spans="1:145" s="1" customFormat="1" ht="15" hidden="1" customHeight="1" x14ac:dyDescent="0.3">
      <c r="A179" s="5"/>
      <c r="B179" s="15">
        <v>7065</v>
      </c>
      <c r="C179" s="8" t="s">
        <v>203</v>
      </c>
      <c r="D179" s="16">
        <v>2010</v>
      </c>
      <c r="E179" s="17">
        <f t="shared" si="53"/>
        <v>0</v>
      </c>
      <c r="F179" s="55"/>
      <c r="G179" s="55"/>
      <c r="H179" s="55"/>
      <c r="I179" s="55"/>
      <c r="J179" s="28">
        <f t="shared" si="55"/>
        <v>0</v>
      </c>
      <c r="K179" s="29"/>
      <c r="L179" s="30"/>
      <c r="M179" s="31"/>
      <c r="N179" s="30"/>
      <c r="O179" s="31"/>
      <c r="P179" s="32"/>
      <c r="Q179" s="28">
        <f t="shared" si="48"/>
        <v>0</v>
      </c>
      <c r="R179" s="29"/>
      <c r="S179" s="32"/>
      <c r="T179" s="28">
        <f t="shared" si="49"/>
        <v>0</v>
      </c>
      <c r="U179" s="29"/>
      <c r="V179" s="30"/>
      <c r="W179" s="31"/>
      <c r="X179" s="32"/>
      <c r="Y179" s="33">
        <f t="shared" si="58"/>
        <v>0</v>
      </c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>
        <f t="shared" si="50"/>
        <v>0</v>
      </c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>
        <f t="shared" si="45"/>
        <v>0</v>
      </c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>
        <f t="shared" si="57"/>
        <v>0</v>
      </c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42"/>
      <c r="CA179" s="33">
        <f t="shared" si="56"/>
        <v>0</v>
      </c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42"/>
      <c r="CR179" s="33">
        <f t="shared" si="46"/>
        <v>0</v>
      </c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33">
        <f t="shared" si="51"/>
        <v>0</v>
      </c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>
        <f t="shared" si="52"/>
        <v>0</v>
      </c>
      <c r="DQ179" s="31"/>
      <c r="DR179" s="30"/>
      <c r="DS179" s="31"/>
      <c r="DT179" s="30"/>
      <c r="DU179" s="31"/>
      <c r="DV179" s="30"/>
      <c r="DW179" s="31"/>
      <c r="DX179" s="32"/>
      <c r="DY179" s="33">
        <f t="shared" si="54"/>
        <v>0</v>
      </c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</row>
    <row r="180" spans="1:145" s="1" customFormat="1" ht="15" hidden="1" customHeight="1" x14ac:dyDescent="0.3">
      <c r="A180" s="5"/>
      <c r="B180" s="15">
        <v>6274</v>
      </c>
      <c r="C180" s="8" t="s">
        <v>251</v>
      </c>
      <c r="D180" s="16">
        <v>2006</v>
      </c>
      <c r="E180" s="17">
        <f t="shared" si="53"/>
        <v>0</v>
      </c>
      <c r="F180" s="55"/>
      <c r="G180" s="55"/>
      <c r="H180" s="55"/>
      <c r="I180" s="55"/>
      <c r="J180" s="28">
        <f t="shared" si="55"/>
        <v>0</v>
      </c>
      <c r="K180" s="29"/>
      <c r="L180" s="30"/>
      <c r="M180" s="31"/>
      <c r="N180" s="30"/>
      <c r="O180" s="31"/>
      <c r="P180" s="32"/>
      <c r="Q180" s="28">
        <f t="shared" si="48"/>
        <v>0</v>
      </c>
      <c r="R180" s="29"/>
      <c r="S180" s="32"/>
      <c r="T180" s="28">
        <f t="shared" si="49"/>
        <v>0</v>
      </c>
      <c r="U180" s="29"/>
      <c r="V180" s="30"/>
      <c r="W180" s="31"/>
      <c r="X180" s="32"/>
      <c r="Y180" s="33">
        <f t="shared" si="58"/>
        <v>0</v>
      </c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34"/>
      <c r="AM180" s="35"/>
      <c r="AN180" s="34"/>
      <c r="AO180" s="62"/>
      <c r="AP180" s="33">
        <f t="shared" si="50"/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>
        <f t="shared" si="45"/>
        <v>0</v>
      </c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>
        <f t="shared" si="57"/>
        <v>0</v>
      </c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42"/>
      <c r="CA180" s="33">
        <f t="shared" si="56"/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42"/>
      <c r="CR180" s="33">
        <f t="shared" si="46"/>
        <v>0</v>
      </c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33">
        <f t="shared" si="51"/>
        <v>0</v>
      </c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>
        <f t="shared" si="52"/>
        <v>0</v>
      </c>
      <c r="DQ180" s="31"/>
      <c r="DR180" s="30"/>
      <c r="DS180" s="31"/>
      <c r="DT180" s="30"/>
      <c r="DU180" s="31"/>
      <c r="DV180" s="30"/>
      <c r="DW180" s="31"/>
      <c r="DX180" s="32"/>
      <c r="DY180" s="33">
        <f t="shared" si="54"/>
        <v>0</v>
      </c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</row>
    <row r="181" spans="1:145" s="1" customFormat="1" ht="15" hidden="1" customHeight="1" x14ac:dyDescent="0.3">
      <c r="A181" s="5"/>
      <c r="B181" s="15">
        <v>6339</v>
      </c>
      <c r="C181" s="8" t="s">
        <v>342</v>
      </c>
      <c r="D181" s="16">
        <v>2008</v>
      </c>
      <c r="E181" s="17">
        <f t="shared" si="53"/>
        <v>0</v>
      </c>
      <c r="F181" s="55"/>
      <c r="G181" s="55"/>
      <c r="H181" s="55"/>
      <c r="I181" s="55"/>
      <c r="J181" s="28">
        <f t="shared" si="55"/>
        <v>0</v>
      </c>
      <c r="K181" s="29"/>
      <c r="L181" s="30"/>
      <c r="M181" s="31"/>
      <c r="N181" s="30"/>
      <c r="O181" s="31"/>
      <c r="P181" s="32"/>
      <c r="Q181" s="28">
        <f t="shared" si="48"/>
        <v>0</v>
      </c>
      <c r="R181" s="29"/>
      <c r="S181" s="32"/>
      <c r="T181" s="28">
        <f t="shared" si="49"/>
        <v>0</v>
      </c>
      <c r="U181" s="29"/>
      <c r="V181" s="30"/>
      <c r="W181" s="31"/>
      <c r="X181" s="32"/>
      <c r="Y181" s="33">
        <f t="shared" si="58"/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34"/>
      <c r="AM181" s="35"/>
      <c r="AN181" s="34"/>
      <c r="AO181" s="62"/>
      <c r="AP181" s="33">
        <f t="shared" si="50"/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>
        <f t="shared" si="45"/>
        <v>0</v>
      </c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>
        <f t="shared" si="57"/>
        <v>0</v>
      </c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2"/>
      <c r="CA181" s="33">
        <f t="shared" si="56"/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32"/>
      <c r="CR181" s="33">
        <f t="shared" si="46"/>
        <v>0</v>
      </c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33">
        <f t="shared" si="51"/>
        <v>0</v>
      </c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>
        <f t="shared" si="52"/>
        <v>0</v>
      </c>
      <c r="DQ181" s="31"/>
      <c r="DR181" s="30"/>
      <c r="DS181" s="31"/>
      <c r="DT181" s="30"/>
      <c r="DU181" s="31"/>
      <c r="DV181" s="30"/>
      <c r="DW181" s="31"/>
      <c r="DX181" s="32"/>
      <c r="DY181" s="33">
        <f t="shared" si="54"/>
        <v>0</v>
      </c>
      <c r="DZ181" s="31"/>
      <c r="EA181" s="30"/>
      <c r="EB181" s="31"/>
      <c r="EC181" s="30"/>
      <c r="ED181" s="31"/>
      <c r="EE181" s="30"/>
      <c r="EF181" s="30"/>
      <c r="EG181" s="30"/>
      <c r="EH181" s="30"/>
      <c r="EI181" s="30"/>
      <c r="EJ181" s="30"/>
      <c r="EK181" s="30"/>
      <c r="EL181" s="31"/>
      <c r="EM181" s="30"/>
      <c r="EN181" s="31"/>
      <c r="EO181" s="32"/>
    </row>
    <row r="182" spans="1:145" s="1" customFormat="1" ht="15" hidden="1" customHeight="1" x14ac:dyDescent="0.3">
      <c r="A182" s="5"/>
      <c r="B182" s="15">
        <v>9682</v>
      </c>
      <c r="C182" s="8" t="s">
        <v>312</v>
      </c>
      <c r="D182" s="16">
        <v>2008</v>
      </c>
      <c r="E182" s="17">
        <f t="shared" si="53"/>
        <v>0</v>
      </c>
      <c r="F182" s="55"/>
      <c r="G182" s="55"/>
      <c r="H182" s="55"/>
      <c r="I182" s="55"/>
      <c r="J182" s="28">
        <f t="shared" si="55"/>
        <v>0</v>
      </c>
      <c r="K182" s="29"/>
      <c r="L182" s="30"/>
      <c r="M182" s="31"/>
      <c r="N182" s="30"/>
      <c r="O182" s="31"/>
      <c r="P182" s="32"/>
      <c r="Q182" s="28">
        <f t="shared" si="48"/>
        <v>0</v>
      </c>
      <c r="R182" s="29"/>
      <c r="S182" s="32"/>
      <c r="T182" s="28">
        <f t="shared" si="49"/>
        <v>0</v>
      </c>
      <c r="U182" s="29"/>
      <c r="V182" s="30"/>
      <c r="W182" s="31"/>
      <c r="X182" s="32"/>
      <c r="Y182" s="33">
        <f t="shared" si="58"/>
        <v>0</v>
      </c>
      <c r="Z182" s="34"/>
      <c r="AA182" s="35"/>
      <c r="AB182" s="34"/>
      <c r="AC182" s="35"/>
      <c r="AD182" s="34"/>
      <c r="AE182" s="35"/>
      <c r="AF182" s="34"/>
      <c r="AG182" s="35"/>
      <c r="AH182" s="34"/>
      <c r="AI182" s="35"/>
      <c r="AJ182" s="34"/>
      <c r="AK182" s="35"/>
      <c r="AL182" s="34"/>
      <c r="AM182" s="35"/>
      <c r="AN182" s="34"/>
      <c r="AO182" s="62"/>
      <c r="AP182" s="33">
        <f t="shared" si="50"/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>
        <f t="shared" si="45"/>
        <v>0</v>
      </c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>
        <f t="shared" si="57"/>
        <v>0</v>
      </c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2"/>
      <c r="CA182" s="33">
        <f t="shared" si="56"/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32"/>
      <c r="CR182" s="33">
        <f t="shared" si="46"/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33">
        <f t="shared" si="51"/>
        <v>0</v>
      </c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>
        <f t="shared" si="52"/>
        <v>0</v>
      </c>
      <c r="DQ182" s="31"/>
      <c r="DR182" s="30"/>
      <c r="DS182" s="31"/>
      <c r="DT182" s="30"/>
      <c r="DU182" s="31"/>
      <c r="DV182" s="30"/>
      <c r="DW182" s="31"/>
      <c r="DX182" s="32"/>
      <c r="DY182" s="33">
        <f t="shared" si="54"/>
        <v>0</v>
      </c>
      <c r="DZ182" s="31"/>
      <c r="EA182" s="30"/>
      <c r="EB182" s="31"/>
      <c r="EC182" s="30"/>
      <c r="ED182" s="31"/>
      <c r="EE182" s="30"/>
      <c r="EF182" s="30"/>
      <c r="EG182" s="30"/>
      <c r="EH182" s="30"/>
      <c r="EI182" s="30"/>
      <c r="EJ182" s="30"/>
      <c r="EK182" s="30"/>
      <c r="EL182" s="31"/>
      <c r="EM182" s="30"/>
      <c r="EN182" s="31"/>
      <c r="EO182" s="32"/>
    </row>
    <row r="183" spans="1:145" s="1" customFormat="1" ht="15" hidden="1" customHeight="1" x14ac:dyDescent="0.3">
      <c r="A183" s="5"/>
      <c r="B183" s="15">
        <v>9654</v>
      </c>
      <c r="C183" s="8" t="s">
        <v>337</v>
      </c>
      <c r="D183" s="16">
        <v>2009</v>
      </c>
      <c r="E183" s="17">
        <f t="shared" si="53"/>
        <v>0</v>
      </c>
      <c r="F183" s="55"/>
      <c r="G183" s="55"/>
      <c r="H183" s="55"/>
      <c r="I183" s="55"/>
      <c r="J183" s="28">
        <f t="shared" si="55"/>
        <v>0</v>
      </c>
      <c r="K183" s="29"/>
      <c r="L183" s="30"/>
      <c r="M183" s="31"/>
      <c r="N183" s="30"/>
      <c r="O183" s="31"/>
      <c r="P183" s="32"/>
      <c r="Q183" s="28">
        <f t="shared" si="48"/>
        <v>0</v>
      </c>
      <c r="R183" s="29"/>
      <c r="S183" s="32"/>
      <c r="T183" s="28">
        <f t="shared" si="49"/>
        <v>0</v>
      </c>
      <c r="U183" s="29"/>
      <c r="V183" s="30"/>
      <c r="W183" s="31"/>
      <c r="X183" s="32"/>
      <c r="Y183" s="33">
        <f t="shared" si="58"/>
        <v>0</v>
      </c>
      <c r="Z183" s="34"/>
      <c r="AA183" s="35"/>
      <c r="AB183" s="34"/>
      <c r="AC183" s="35"/>
      <c r="AD183" s="34"/>
      <c r="AE183" s="35"/>
      <c r="AF183" s="34"/>
      <c r="AG183" s="35"/>
      <c r="AH183" s="34"/>
      <c r="AI183" s="35"/>
      <c r="AJ183" s="34"/>
      <c r="AK183" s="35"/>
      <c r="AL183" s="34"/>
      <c r="AM183" s="35"/>
      <c r="AN183" s="34"/>
      <c r="AO183" s="62"/>
      <c r="AP183" s="33">
        <f t="shared" si="50"/>
        <v>0</v>
      </c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>
        <f t="shared" si="45"/>
        <v>0</v>
      </c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>
        <f t="shared" si="57"/>
        <v>0</v>
      </c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2"/>
      <c r="CA183" s="33">
        <f t="shared" si="56"/>
        <v>0</v>
      </c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32"/>
      <c r="CR183" s="33">
        <f t="shared" si="46"/>
        <v>0</v>
      </c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33">
        <f t="shared" si="51"/>
        <v>0</v>
      </c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>
        <f t="shared" si="52"/>
        <v>0</v>
      </c>
      <c r="DQ183" s="31"/>
      <c r="DR183" s="30"/>
      <c r="DS183" s="31"/>
      <c r="DT183" s="30"/>
      <c r="DU183" s="31"/>
      <c r="DV183" s="30"/>
      <c r="DW183" s="31"/>
      <c r="DX183" s="32"/>
      <c r="DY183" s="33">
        <f t="shared" si="54"/>
        <v>0</v>
      </c>
      <c r="DZ183" s="31"/>
      <c r="EA183" s="30"/>
      <c r="EB183" s="31"/>
      <c r="EC183" s="30"/>
      <c r="ED183" s="31"/>
      <c r="EE183" s="30"/>
      <c r="EF183" s="30"/>
      <c r="EG183" s="30"/>
      <c r="EH183" s="30"/>
      <c r="EI183" s="30"/>
      <c r="EJ183" s="30"/>
      <c r="EK183" s="30"/>
      <c r="EL183" s="31"/>
      <c r="EM183" s="30"/>
      <c r="EN183" s="31"/>
      <c r="EO183" s="32"/>
    </row>
    <row r="184" spans="1:145" s="1" customFormat="1" ht="15" customHeight="1" x14ac:dyDescent="0.3">
      <c r="A184" s="95">
        <v>1</v>
      </c>
      <c r="B184" s="96">
        <v>9199</v>
      </c>
      <c r="C184" s="97" t="s">
        <v>346</v>
      </c>
      <c r="D184" s="98">
        <v>2011</v>
      </c>
      <c r="E184" s="99">
        <f t="shared" ref="E184:E247" si="59">J184+Q184+T184+Y184+AP184+BC184+BN184+CA184+CR184+DE184+DP184+DY184</f>
        <v>99</v>
      </c>
      <c r="F184" s="100" t="s">
        <v>418</v>
      </c>
      <c r="G184" s="65"/>
      <c r="H184" s="87" t="s">
        <v>552</v>
      </c>
      <c r="I184" s="55" t="s">
        <v>568</v>
      </c>
      <c r="J184" s="28">
        <f t="shared" ref="J184:J247" si="60">L184+N184+P184</f>
        <v>0</v>
      </c>
      <c r="K184" s="29"/>
      <c r="L184" s="30"/>
      <c r="M184" s="31"/>
      <c r="N184" s="30"/>
      <c r="O184" s="31"/>
      <c r="P184" s="32"/>
      <c r="Q184" s="28">
        <f t="shared" ref="Q184:Q247" si="61">S184</f>
        <v>0</v>
      </c>
      <c r="R184" s="29"/>
      <c r="S184" s="32"/>
      <c r="T184" s="28">
        <f t="shared" ref="T184:T247" si="62">V184+X184</f>
        <v>0</v>
      </c>
      <c r="U184" s="29"/>
      <c r="V184" s="30"/>
      <c r="W184" s="31"/>
      <c r="X184" s="32"/>
      <c r="Y184" s="33">
        <f t="shared" ref="Y184:Y215" si="63">AA184+AC184+AE184+AG184+AI184+AK184+AM184+AO184</f>
        <v>0</v>
      </c>
      <c r="Z184" s="89"/>
      <c r="AA184" s="35"/>
      <c r="AB184" s="89"/>
      <c r="AC184" s="35"/>
      <c r="AD184" s="89"/>
      <c r="AE184" s="35"/>
      <c r="AF184" s="89"/>
      <c r="AG184" s="35"/>
      <c r="AH184" s="89"/>
      <c r="AI184" s="35"/>
      <c r="AJ184" s="89"/>
      <c r="AK184" s="35"/>
      <c r="AL184" s="89"/>
      <c r="AM184" s="35"/>
      <c r="AN184" s="89"/>
      <c r="AO184" s="90"/>
      <c r="AP184" s="33">
        <f t="shared" ref="AP184:AP247" si="64">AR184+AT184+AV184+AX184+AZ184+BB184</f>
        <v>0</v>
      </c>
      <c r="AQ184" s="89"/>
      <c r="AR184" s="35"/>
      <c r="AS184" s="89"/>
      <c r="AT184" s="35"/>
      <c r="AU184" s="89"/>
      <c r="AV184" s="35"/>
      <c r="AW184" s="89"/>
      <c r="AX184" s="35"/>
      <c r="AY184" s="89"/>
      <c r="AZ184" s="35"/>
      <c r="BA184" s="89"/>
      <c r="BB184" s="75"/>
      <c r="BC184" s="33">
        <f t="shared" ref="BC184:BC215" si="65">BE184+BG184+BI184+BK184+BM184</f>
        <v>0</v>
      </c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>
        <f t="shared" ref="BN184:BN215" si="66">BP184+BR184+BT184+BV184+BX184+BZ184</f>
        <v>0</v>
      </c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2"/>
      <c r="CA184" s="33">
        <f t="shared" ref="CA184:CA191" si="67">CC184+CE184+CG184+CI184+CK184+CM184+CO184+CQ184</f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32"/>
      <c r="CR184" s="33">
        <f t="shared" ref="CR184:CR247" si="68">CT184+CV184+CX184+CZ184+DB184+DD184</f>
        <v>0</v>
      </c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33">
        <f t="shared" ref="DE184:DE247" si="69">DG184+DI184+DK184+DM184+DO184</f>
        <v>0</v>
      </c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>
        <f t="shared" ref="DP184:DP247" si="70">DR184+DT184+DV184+DX184</f>
        <v>0</v>
      </c>
      <c r="DQ184" s="31"/>
      <c r="DR184" s="30"/>
      <c r="DS184" s="31"/>
      <c r="DT184" s="30"/>
      <c r="DU184" s="31"/>
      <c r="DV184" s="30"/>
      <c r="DW184" s="31"/>
      <c r="DX184" s="32"/>
      <c r="DY184" s="101">
        <f t="shared" ref="DY184:DY215" si="71">EA184+EC184+EE184+EG184+EI184+EK184+EM184+EO184</f>
        <v>99</v>
      </c>
      <c r="DZ184" s="31">
        <v>1</v>
      </c>
      <c r="EA184" s="30">
        <f>110*0.3</f>
        <v>33</v>
      </c>
      <c r="EB184" s="31"/>
      <c r="EC184" s="30"/>
      <c r="ED184" s="77">
        <v>1</v>
      </c>
      <c r="EE184" s="78">
        <f>110*0.3*1.5</f>
        <v>49.5</v>
      </c>
      <c r="EF184" s="31"/>
      <c r="EG184" s="30"/>
      <c r="EH184" s="92"/>
      <c r="EI184" s="30"/>
      <c r="EJ184" s="31"/>
      <c r="EK184" s="30"/>
      <c r="EL184" s="31"/>
      <c r="EM184" s="30"/>
      <c r="EN184" s="31">
        <v>1</v>
      </c>
      <c r="EO184" s="32">
        <f>55*0.3</f>
        <v>16.5</v>
      </c>
    </row>
    <row r="185" spans="1:145" s="1" customFormat="1" ht="15" hidden="1" customHeight="1" x14ac:dyDescent="0.3">
      <c r="A185" s="5"/>
      <c r="B185" s="15">
        <v>5164</v>
      </c>
      <c r="C185" s="8" t="s">
        <v>259</v>
      </c>
      <c r="D185" s="16">
        <v>2005</v>
      </c>
      <c r="E185" s="17">
        <f t="shared" si="59"/>
        <v>0</v>
      </c>
      <c r="F185" s="55"/>
      <c r="G185" s="55"/>
      <c r="H185" s="55"/>
      <c r="I185" s="55"/>
      <c r="J185" s="28">
        <f t="shared" si="60"/>
        <v>0</v>
      </c>
      <c r="K185" s="29"/>
      <c r="L185" s="30"/>
      <c r="M185" s="31"/>
      <c r="N185" s="30"/>
      <c r="O185" s="31"/>
      <c r="P185" s="32"/>
      <c r="Q185" s="28">
        <f t="shared" si="61"/>
        <v>0</v>
      </c>
      <c r="R185" s="29"/>
      <c r="S185" s="32"/>
      <c r="T185" s="28">
        <f t="shared" si="62"/>
        <v>0</v>
      </c>
      <c r="U185" s="29"/>
      <c r="V185" s="30"/>
      <c r="W185" s="31"/>
      <c r="X185" s="32"/>
      <c r="Y185" s="33">
        <f t="shared" si="63"/>
        <v>0</v>
      </c>
      <c r="Z185" s="89"/>
      <c r="AA185" s="35"/>
      <c r="AB185" s="89"/>
      <c r="AC185" s="35"/>
      <c r="AD185" s="89"/>
      <c r="AE185" s="35"/>
      <c r="AF185" s="89"/>
      <c r="AG185" s="35"/>
      <c r="AH185" s="89"/>
      <c r="AI185" s="35"/>
      <c r="AJ185" s="89"/>
      <c r="AK185" s="35"/>
      <c r="AL185" s="89"/>
      <c r="AM185" s="35"/>
      <c r="AN185" s="89"/>
      <c r="AO185" s="90"/>
      <c r="AP185" s="33">
        <f t="shared" si="64"/>
        <v>0</v>
      </c>
      <c r="AQ185" s="89"/>
      <c r="AR185" s="35"/>
      <c r="AS185" s="89"/>
      <c r="AT185" s="35"/>
      <c r="AU185" s="89"/>
      <c r="AV185" s="35"/>
      <c r="AW185" s="89"/>
      <c r="AX185" s="35"/>
      <c r="AY185" s="89"/>
      <c r="AZ185" s="35"/>
      <c r="BA185" s="89"/>
      <c r="BB185" s="75"/>
      <c r="BC185" s="33">
        <f t="shared" si="65"/>
        <v>0</v>
      </c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>
        <f t="shared" si="66"/>
        <v>0</v>
      </c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2"/>
      <c r="CA185" s="33">
        <f t="shared" si="67"/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42"/>
      <c r="CR185" s="33">
        <f t="shared" si="68"/>
        <v>0</v>
      </c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33">
        <f t="shared" si="69"/>
        <v>0</v>
      </c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>
        <f t="shared" si="70"/>
        <v>0</v>
      </c>
      <c r="DQ185" s="31"/>
      <c r="DR185" s="30"/>
      <c r="DS185" s="31"/>
      <c r="DT185" s="30"/>
      <c r="DU185" s="31"/>
      <c r="DV185" s="30"/>
      <c r="DW185" s="31"/>
      <c r="DX185" s="32"/>
      <c r="DY185" s="33">
        <f t="shared" si="71"/>
        <v>0</v>
      </c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</row>
    <row r="186" spans="1:145" s="1" customFormat="1" ht="15" hidden="1" customHeight="1" x14ac:dyDescent="0.3">
      <c r="A186" s="5"/>
      <c r="B186" s="15">
        <v>6548</v>
      </c>
      <c r="C186" s="8" t="s">
        <v>166</v>
      </c>
      <c r="D186" s="16">
        <v>2007</v>
      </c>
      <c r="E186" s="17">
        <f t="shared" si="59"/>
        <v>0</v>
      </c>
      <c r="F186" s="55"/>
      <c r="G186" s="55"/>
      <c r="H186" s="55"/>
      <c r="I186" s="55"/>
      <c r="J186" s="28">
        <f t="shared" si="60"/>
        <v>0</v>
      </c>
      <c r="K186" s="29"/>
      <c r="L186" s="30"/>
      <c r="M186" s="31"/>
      <c r="N186" s="30"/>
      <c r="O186" s="31"/>
      <c r="P186" s="32"/>
      <c r="Q186" s="28">
        <f t="shared" si="61"/>
        <v>0</v>
      </c>
      <c r="R186" s="29"/>
      <c r="S186" s="32"/>
      <c r="T186" s="28">
        <f t="shared" si="62"/>
        <v>0</v>
      </c>
      <c r="U186" s="29"/>
      <c r="V186" s="30"/>
      <c r="W186" s="31"/>
      <c r="X186" s="32"/>
      <c r="Y186" s="33">
        <f t="shared" si="63"/>
        <v>0</v>
      </c>
      <c r="Z186" s="89"/>
      <c r="AA186" s="35"/>
      <c r="AB186" s="89"/>
      <c r="AC186" s="35"/>
      <c r="AD186" s="89"/>
      <c r="AE186" s="35"/>
      <c r="AF186" s="89"/>
      <c r="AG186" s="35"/>
      <c r="AH186" s="89"/>
      <c r="AI186" s="35"/>
      <c r="AJ186" s="89"/>
      <c r="AK186" s="35"/>
      <c r="AL186" s="89"/>
      <c r="AM186" s="35"/>
      <c r="AN186" s="89"/>
      <c r="AO186" s="90"/>
      <c r="AP186" s="33">
        <f t="shared" si="64"/>
        <v>0</v>
      </c>
      <c r="AQ186" s="89"/>
      <c r="AR186" s="35"/>
      <c r="AS186" s="89"/>
      <c r="AT186" s="35"/>
      <c r="AU186" s="89"/>
      <c r="AV186" s="35"/>
      <c r="AW186" s="89"/>
      <c r="AX186" s="35"/>
      <c r="AY186" s="89"/>
      <c r="AZ186" s="35"/>
      <c r="BA186" s="89"/>
      <c r="BB186" s="75"/>
      <c r="BC186" s="33">
        <f t="shared" si="65"/>
        <v>0</v>
      </c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>
        <f t="shared" si="66"/>
        <v>0</v>
      </c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2"/>
      <c r="CA186" s="33">
        <f t="shared" si="67"/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42"/>
      <c r="CR186" s="33">
        <f t="shared" si="68"/>
        <v>0</v>
      </c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33">
        <f t="shared" si="69"/>
        <v>0</v>
      </c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>
        <f t="shared" si="70"/>
        <v>0</v>
      </c>
      <c r="DQ186" s="31"/>
      <c r="DR186" s="30"/>
      <c r="DS186" s="31"/>
      <c r="DT186" s="30"/>
      <c r="DU186" s="31"/>
      <c r="DV186" s="30"/>
      <c r="DW186" s="31"/>
      <c r="DX186" s="32"/>
      <c r="DY186" s="33">
        <f t="shared" si="71"/>
        <v>0</v>
      </c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</row>
    <row r="187" spans="1:145" s="1" customFormat="1" ht="15" hidden="1" customHeight="1" x14ac:dyDescent="0.3">
      <c r="A187" s="5"/>
      <c r="B187" s="15">
        <v>2057</v>
      </c>
      <c r="C187" s="8" t="s">
        <v>275</v>
      </c>
      <c r="D187" s="16">
        <v>2000</v>
      </c>
      <c r="E187" s="17">
        <f t="shared" si="59"/>
        <v>0</v>
      </c>
      <c r="F187" s="55"/>
      <c r="G187" s="55"/>
      <c r="H187" s="55"/>
      <c r="I187" s="55"/>
      <c r="J187" s="28">
        <f t="shared" si="60"/>
        <v>0</v>
      </c>
      <c r="K187" s="29"/>
      <c r="L187" s="30"/>
      <c r="M187" s="31"/>
      <c r="N187" s="30"/>
      <c r="O187" s="31"/>
      <c r="P187" s="32"/>
      <c r="Q187" s="28">
        <f t="shared" si="61"/>
        <v>0</v>
      </c>
      <c r="R187" s="29"/>
      <c r="S187" s="32"/>
      <c r="T187" s="28">
        <f t="shared" si="62"/>
        <v>0</v>
      </c>
      <c r="U187" s="29"/>
      <c r="V187" s="30"/>
      <c r="W187" s="31"/>
      <c r="X187" s="32"/>
      <c r="Y187" s="33">
        <f t="shared" si="63"/>
        <v>0</v>
      </c>
      <c r="Z187" s="89"/>
      <c r="AA187" s="35"/>
      <c r="AB187" s="89"/>
      <c r="AC187" s="35"/>
      <c r="AD187" s="89"/>
      <c r="AE187" s="35"/>
      <c r="AF187" s="89"/>
      <c r="AG187" s="35"/>
      <c r="AH187" s="89"/>
      <c r="AI187" s="35"/>
      <c r="AJ187" s="89"/>
      <c r="AK187" s="35"/>
      <c r="AL187" s="89"/>
      <c r="AM187" s="35"/>
      <c r="AN187" s="89"/>
      <c r="AO187" s="90"/>
      <c r="AP187" s="33">
        <f t="shared" si="64"/>
        <v>0</v>
      </c>
      <c r="AQ187" s="89"/>
      <c r="AR187" s="35"/>
      <c r="AS187" s="89"/>
      <c r="AT187" s="35"/>
      <c r="AU187" s="89"/>
      <c r="AV187" s="35"/>
      <c r="AW187" s="89"/>
      <c r="AX187" s="35"/>
      <c r="AY187" s="89"/>
      <c r="AZ187" s="35"/>
      <c r="BA187" s="89"/>
      <c r="BB187" s="75"/>
      <c r="BC187" s="33">
        <f t="shared" si="65"/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 t="shared" si="66"/>
        <v>0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2"/>
      <c r="CA187" s="33">
        <f t="shared" si="67"/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32"/>
      <c r="CR187" s="33">
        <f t="shared" si="68"/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33">
        <f t="shared" si="69"/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 t="shared" si="70"/>
        <v>0</v>
      </c>
      <c r="DQ187" s="31"/>
      <c r="DR187" s="30"/>
      <c r="DS187" s="31"/>
      <c r="DT187" s="30"/>
      <c r="DU187" s="31"/>
      <c r="DV187" s="30"/>
      <c r="DW187" s="31"/>
      <c r="DX187" s="32"/>
      <c r="DY187" s="33">
        <f t="shared" si="71"/>
        <v>0</v>
      </c>
      <c r="DZ187" s="31"/>
      <c r="EA187" s="30"/>
      <c r="EB187" s="31"/>
      <c r="EC187" s="30"/>
      <c r="ED187" s="31"/>
      <c r="EE187" s="30"/>
      <c r="EF187" s="30"/>
      <c r="EG187" s="30"/>
      <c r="EH187" s="30"/>
      <c r="EI187" s="30"/>
      <c r="EJ187" s="30"/>
      <c r="EK187" s="30"/>
      <c r="EL187" s="31"/>
      <c r="EM187" s="30"/>
      <c r="EN187" s="31"/>
      <c r="EO187" s="32"/>
    </row>
    <row r="188" spans="1:145" s="1" customFormat="1" ht="15" hidden="1" customHeight="1" x14ac:dyDescent="0.3">
      <c r="A188" s="5"/>
      <c r="B188" s="15">
        <v>9402</v>
      </c>
      <c r="C188" s="8" t="s">
        <v>308</v>
      </c>
      <c r="D188" s="16">
        <v>2007</v>
      </c>
      <c r="E188" s="17">
        <f t="shared" si="59"/>
        <v>0</v>
      </c>
      <c r="F188" s="55"/>
      <c r="G188" s="55"/>
      <c r="H188" s="55"/>
      <c r="I188" s="55"/>
      <c r="J188" s="28">
        <f t="shared" si="60"/>
        <v>0</v>
      </c>
      <c r="K188" s="29"/>
      <c r="L188" s="30"/>
      <c r="M188" s="31"/>
      <c r="N188" s="30"/>
      <c r="O188" s="31"/>
      <c r="P188" s="32"/>
      <c r="Q188" s="28">
        <f t="shared" si="61"/>
        <v>0</v>
      </c>
      <c r="R188" s="29"/>
      <c r="S188" s="32"/>
      <c r="T188" s="28">
        <f t="shared" si="62"/>
        <v>0</v>
      </c>
      <c r="U188" s="29"/>
      <c r="V188" s="30"/>
      <c r="W188" s="31"/>
      <c r="X188" s="32"/>
      <c r="Y188" s="33">
        <f t="shared" si="63"/>
        <v>0</v>
      </c>
      <c r="Z188" s="89"/>
      <c r="AA188" s="35"/>
      <c r="AB188" s="89"/>
      <c r="AC188" s="35"/>
      <c r="AD188" s="89"/>
      <c r="AE188" s="35"/>
      <c r="AF188" s="89"/>
      <c r="AG188" s="35"/>
      <c r="AH188" s="89"/>
      <c r="AI188" s="35"/>
      <c r="AJ188" s="89"/>
      <c r="AK188" s="35"/>
      <c r="AL188" s="89"/>
      <c r="AM188" s="35"/>
      <c r="AN188" s="89"/>
      <c r="AO188" s="90"/>
      <c r="AP188" s="33">
        <f t="shared" si="64"/>
        <v>0</v>
      </c>
      <c r="AQ188" s="89"/>
      <c r="AR188" s="35"/>
      <c r="AS188" s="89"/>
      <c r="AT188" s="35"/>
      <c r="AU188" s="89"/>
      <c r="AV188" s="35"/>
      <c r="AW188" s="89"/>
      <c r="AX188" s="35"/>
      <c r="AY188" s="89"/>
      <c r="AZ188" s="35"/>
      <c r="BA188" s="89"/>
      <c r="BB188" s="75"/>
      <c r="BC188" s="33">
        <f t="shared" si="65"/>
        <v>0</v>
      </c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>
        <f t="shared" si="66"/>
        <v>0</v>
      </c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2"/>
      <c r="CA188" s="33">
        <f t="shared" si="67"/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32"/>
      <c r="CR188" s="33">
        <f t="shared" si="68"/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33">
        <f t="shared" si="69"/>
        <v>0</v>
      </c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>
        <f t="shared" si="70"/>
        <v>0</v>
      </c>
      <c r="DQ188" s="31"/>
      <c r="DR188" s="30"/>
      <c r="DS188" s="31"/>
      <c r="DT188" s="30"/>
      <c r="DU188" s="31"/>
      <c r="DV188" s="30"/>
      <c r="DW188" s="31"/>
      <c r="DX188" s="32"/>
      <c r="DY188" s="33">
        <f t="shared" si="71"/>
        <v>0</v>
      </c>
      <c r="DZ188" s="31"/>
      <c r="EA188" s="30"/>
      <c r="EB188" s="31"/>
      <c r="EC188" s="30"/>
      <c r="ED188" s="31"/>
      <c r="EE188" s="30"/>
      <c r="EF188" s="30"/>
      <c r="EG188" s="30"/>
      <c r="EH188" s="30"/>
      <c r="EI188" s="30"/>
      <c r="EJ188" s="30"/>
      <c r="EK188" s="30"/>
      <c r="EL188" s="31"/>
      <c r="EM188" s="30"/>
      <c r="EN188" s="31"/>
      <c r="EO188" s="32"/>
    </row>
    <row r="189" spans="1:145" s="1" customFormat="1" ht="15" customHeight="1" x14ac:dyDescent="0.3">
      <c r="A189" s="5">
        <v>2</v>
      </c>
      <c r="B189" s="15">
        <v>9537</v>
      </c>
      <c r="C189" s="8" t="s">
        <v>363</v>
      </c>
      <c r="D189" s="16">
        <v>2011</v>
      </c>
      <c r="E189" s="17">
        <f t="shared" si="59"/>
        <v>66</v>
      </c>
      <c r="F189" s="55" t="s">
        <v>421</v>
      </c>
      <c r="G189" s="65"/>
      <c r="H189" s="55" t="s">
        <v>536</v>
      </c>
      <c r="I189" s="55"/>
      <c r="J189" s="28">
        <f t="shared" si="60"/>
        <v>0</v>
      </c>
      <c r="K189" s="29"/>
      <c r="L189" s="30"/>
      <c r="M189" s="31"/>
      <c r="N189" s="30"/>
      <c r="O189" s="31"/>
      <c r="P189" s="32"/>
      <c r="Q189" s="28">
        <f t="shared" si="61"/>
        <v>0</v>
      </c>
      <c r="R189" s="29"/>
      <c r="S189" s="32"/>
      <c r="T189" s="28">
        <f t="shared" si="62"/>
        <v>0</v>
      </c>
      <c r="U189" s="29"/>
      <c r="V189" s="30"/>
      <c r="W189" s="31"/>
      <c r="X189" s="32"/>
      <c r="Y189" s="33">
        <f t="shared" si="63"/>
        <v>0</v>
      </c>
      <c r="Z189" s="89"/>
      <c r="AA189" s="35"/>
      <c r="AB189" s="89"/>
      <c r="AC189" s="35"/>
      <c r="AD189" s="89"/>
      <c r="AE189" s="35"/>
      <c r="AF189" s="89"/>
      <c r="AG189" s="35"/>
      <c r="AH189" s="89"/>
      <c r="AI189" s="35"/>
      <c r="AJ189" s="89"/>
      <c r="AK189" s="35"/>
      <c r="AL189" s="89"/>
      <c r="AM189" s="35"/>
      <c r="AN189" s="89"/>
      <c r="AO189" s="90"/>
      <c r="AP189" s="33">
        <f t="shared" si="64"/>
        <v>0</v>
      </c>
      <c r="AQ189" s="89"/>
      <c r="AR189" s="35"/>
      <c r="AS189" s="89"/>
      <c r="AT189" s="35"/>
      <c r="AU189" s="89"/>
      <c r="AV189" s="35"/>
      <c r="AW189" s="89"/>
      <c r="AX189" s="35"/>
      <c r="AY189" s="89"/>
      <c r="AZ189" s="35"/>
      <c r="BA189" s="89"/>
      <c r="BB189" s="75"/>
      <c r="BC189" s="33">
        <f t="shared" si="65"/>
        <v>0</v>
      </c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>
        <f t="shared" si="66"/>
        <v>0</v>
      </c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2"/>
      <c r="CA189" s="33">
        <f t="shared" si="67"/>
        <v>0</v>
      </c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32"/>
      <c r="CR189" s="33">
        <f t="shared" si="68"/>
        <v>0</v>
      </c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33">
        <f t="shared" si="69"/>
        <v>0</v>
      </c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>
        <f t="shared" si="70"/>
        <v>0</v>
      </c>
      <c r="DQ189" s="31"/>
      <c r="DR189" s="30"/>
      <c r="DS189" s="31"/>
      <c r="DT189" s="30"/>
      <c r="DU189" s="31"/>
      <c r="DV189" s="30"/>
      <c r="DW189" s="31"/>
      <c r="DX189" s="32"/>
      <c r="DY189" s="33">
        <f t="shared" si="71"/>
        <v>66</v>
      </c>
      <c r="DZ189" s="31"/>
      <c r="EA189" s="30"/>
      <c r="EB189" s="31"/>
      <c r="EC189" s="30"/>
      <c r="ED189" s="77">
        <v>2</v>
      </c>
      <c r="EE189" s="78">
        <f>80*0.3*1.5</f>
        <v>36</v>
      </c>
      <c r="EF189" s="31"/>
      <c r="EG189" s="30"/>
      <c r="EH189" s="92"/>
      <c r="EI189" s="30"/>
      <c r="EJ189" s="31"/>
      <c r="EK189" s="30"/>
      <c r="EL189" s="31">
        <v>1</v>
      </c>
      <c r="EM189" s="30">
        <f>80*0.3</f>
        <v>24</v>
      </c>
      <c r="EN189" s="31">
        <v>4</v>
      </c>
      <c r="EO189" s="32">
        <f>20*0.3</f>
        <v>6</v>
      </c>
    </row>
    <row r="190" spans="1:145" s="1" customFormat="1" ht="15" hidden="1" customHeight="1" x14ac:dyDescent="0.3">
      <c r="A190" s="5"/>
      <c r="B190" s="15">
        <v>6354</v>
      </c>
      <c r="C190" s="8" t="s">
        <v>179</v>
      </c>
      <c r="D190" s="16">
        <v>2009</v>
      </c>
      <c r="E190" s="17">
        <f t="shared" si="59"/>
        <v>0</v>
      </c>
      <c r="F190" s="55"/>
      <c r="G190" s="55"/>
      <c r="H190" s="55"/>
      <c r="I190" s="55"/>
      <c r="J190" s="28">
        <f t="shared" si="60"/>
        <v>0</v>
      </c>
      <c r="K190" s="29"/>
      <c r="L190" s="30"/>
      <c r="M190" s="31"/>
      <c r="N190" s="30"/>
      <c r="O190" s="31"/>
      <c r="P190" s="32"/>
      <c r="Q190" s="28">
        <f t="shared" si="61"/>
        <v>0</v>
      </c>
      <c r="R190" s="29"/>
      <c r="S190" s="32"/>
      <c r="T190" s="28">
        <f t="shared" si="62"/>
        <v>0</v>
      </c>
      <c r="U190" s="29"/>
      <c r="V190" s="30"/>
      <c r="W190" s="31"/>
      <c r="X190" s="32"/>
      <c r="Y190" s="33">
        <f t="shared" si="63"/>
        <v>0</v>
      </c>
      <c r="Z190" s="89"/>
      <c r="AA190" s="35"/>
      <c r="AB190" s="89"/>
      <c r="AC190" s="35"/>
      <c r="AD190" s="89"/>
      <c r="AE190" s="35"/>
      <c r="AF190" s="89"/>
      <c r="AG190" s="35"/>
      <c r="AH190" s="89"/>
      <c r="AI190" s="35"/>
      <c r="AJ190" s="89"/>
      <c r="AK190" s="35"/>
      <c r="AL190" s="89"/>
      <c r="AM190" s="35"/>
      <c r="AN190" s="89"/>
      <c r="AO190" s="90"/>
      <c r="AP190" s="33">
        <f t="shared" si="64"/>
        <v>0</v>
      </c>
      <c r="AQ190" s="89"/>
      <c r="AR190" s="35"/>
      <c r="AS190" s="89"/>
      <c r="AT190" s="35"/>
      <c r="AU190" s="89"/>
      <c r="AV190" s="35"/>
      <c r="AW190" s="89"/>
      <c r="AX190" s="35"/>
      <c r="AY190" s="89"/>
      <c r="AZ190" s="35"/>
      <c r="BA190" s="89"/>
      <c r="BB190" s="75"/>
      <c r="BC190" s="33">
        <f t="shared" si="65"/>
        <v>0</v>
      </c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>
        <f t="shared" si="66"/>
        <v>0</v>
      </c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2"/>
      <c r="CA190" s="33">
        <f t="shared" si="67"/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32"/>
      <c r="CR190" s="33">
        <f t="shared" si="68"/>
        <v>0</v>
      </c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33">
        <f t="shared" si="69"/>
        <v>0</v>
      </c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>
        <f t="shared" si="70"/>
        <v>0</v>
      </c>
      <c r="DQ190" s="31"/>
      <c r="DR190" s="30"/>
      <c r="DS190" s="31"/>
      <c r="DT190" s="30"/>
      <c r="DU190" s="31"/>
      <c r="DV190" s="30"/>
      <c r="DW190" s="31"/>
      <c r="DX190" s="32"/>
      <c r="DY190" s="33">
        <f t="shared" si="71"/>
        <v>0</v>
      </c>
      <c r="DZ190" s="31"/>
      <c r="EA190" s="30"/>
      <c r="EB190" s="31"/>
      <c r="EC190" s="30"/>
      <c r="ED190" s="31"/>
      <c r="EE190" s="30"/>
      <c r="EF190" s="30"/>
      <c r="EG190" s="30"/>
      <c r="EH190" s="30"/>
      <c r="EI190" s="30"/>
      <c r="EJ190" s="30"/>
      <c r="EK190" s="30"/>
      <c r="EL190" s="31"/>
      <c r="EM190" s="30"/>
      <c r="EN190" s="31"/>
      <c r="EO190" s="32"/>
    </row>
    <row r="191" spans="1:145" s="1" customFormat="1" ht="15" hidden="1" customHeight="1" x14ac:dyDescent="0.3">
      <c r="A191" s="5"/>
      <c r="B191" s="15">
        <v>9516</v>
      </c>
      <c r="C191" s="8" t="s">
        <v>351</v>
      </c>
      <c r="D191" s="16">
        <v>2010</v>
      </c>
      <c r="E191" s="17">
        <f t="shared" si="59"/>
        <v>0</v>
      </c>
      <c r="F191" s="55"/>
      <c r="G191" s="55"/>
      <c r="H191" s="55"/>
      <c r="I191" s="55"/>
      <c r="J191" s="28">
        <f t="shared" si="60"/>
        <v>0</v>
      </c>
      <c r="K191" s="29"/>
      <c r="L191" s="30"/>
      <c r="M191" s="31"/>
      <c r="N191" s="30"/>
      <c r="O191" s="31"/>
      <c r="P191" s="32"/>
      <c r="Q191" s="28">
        <f t="shared" si="61"/>
        <v>0</v>
      </c>
      <c r="R191" s="29"/>
      <c r="S191" s="32"/>
      <c r="T191" s="28">
        <f t="shared" si="62"/>
        <v>0</v>
      </c>
      <c r="U191" s="29"/>
      <c r="V191" s="30"/>
      <c r="W191" s="31"/>
      <c r="X191" s="32"/>
      <c r="Y191" s="33">
        <f t="shared" si="63"/>
        <v>0</v>
      </c>
      <c r="Z191" s="89"/>
      <c r="AA191" s="35"/>
      <c r="AB191" s="89"/>
      <c r="AC191" s="35"/>
      <c r="AD191" s="89"/>
      <c r="AE191" s="35"/>
      <c r="AF191" s="89"/>
      <c r="AG191" s="35"/>
      <c r="AH191" s="89"/>
      <c r="AI191" s="35"/>
      <c r="AJ191" s="89"/>
      <c r="AK191" s="35"/>
      <c r="AL191" s="89"/>
      <c r="AM191" s="35"/>
      <c r="AN191" s="89"/>
      <c r="AO191" s="90"/>
      <c r="AP191" s="33">
        <f t="shared" si="64"/>
        <v>0</v>
      </c>
      <c r="AQ191" s="89"/>
      <c r="AR191" s="35"/>
      <c r="AS191" s="89"/>
      <c r="AT191" s="35"/>
      <c r="AU191" s="89"/>
      <c r="AV191" s="35"/>
      <c r="AW191" s="89"/>
      <c r="AX191" s="35"/>
      <c r="AY191" s="89"/>
      <c r="AZ191" s="35"/>
      <c r="BA191" s="89"/>
      <c r="BB191" s="75"/>
      <c r="BC191" s="33">
        <f t="shared" si="65"/>
        <v>0</v>
      </c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>
        <f t="shared" si="66"/>
        <v>0</v>
      </c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2"/>
      <c r="CA191" s="33">
        <f t="shared" si="67"/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32"/>
      <c r="CR191" s="33">
        <f t="shared" si="68"/>
        <v>0</v>
      </c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33">
        <f t="shared" si="69"/>
        <v>0</v>
      </c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>
        <f t="shared" si="70"/>
        <v>0</v>
      </c>
      <c r="DQ191" s="31"/>
      <c r="DR191" s="30"/>
      <c r="DS191" s="31"/>
      <c r="DT191" s="30"/>
      <c r="DU191" s="31"/>
      <c r="DV191" s="30"/>
      <c r="DW191" s="31"/>
      <c r="DX191" s="32"/>
      <c r="DY191" s="33">
        <f t="shared" si="71"/>
        <v>0</v>
      </c>
      <c r="DZ191" s="31"/>
      <c r="EA191" s="30"/>
      <c r="EB191" s="31"/>
      <c r="EC191" s="30"/>
      <c r="ED191" s="31"/>
      <c r="EE191" s="30"/>
      <c r="EF191" s="30"/>
      <c r="EG191" s="30"/>
      <c r="EH191" s="30"/>
      <c r="EI191" s="30"/>
      <c r="EJ191" s="30"/>
      <c r="EK191" s="30"/>
      <c r="EL191" s="31"/>
      <c r="EM191" s="30"/>
      <c r="EN191" s="31"/>
      <c r="EO191" s="32"/>
    </row>
    <row r="192" spans="1:145" s="1" customFormat="1" ht="15" hidden="1" customHeight="1" x14ac:dyDescent="0.3">
      <c r="A192" s="5"/>
      <c r="B192" s="15">
        <v>5099</v>
      </c>
      <c r="C192" s="8" t="s">
        <v>95</v>
      </c>
      <c r="D192" s="16">
        <v>2006</v>
      </c>
      <c r="E192" s="17">
        <f t="shared" si="59"/>
        <v>0</v>
      </c>
      <c r="F192" s="55" t="s">
        <v>404</v>
      </c>
      <c r="G192" s="55"/>
      <c r="H192" s="55" t="s">
        <v>547</v>
      </c>
      <c r="I192" s="55" t="s">
        <v>548</v>
      </c>
      <c r="J192" s="28">
        <f t="shared" si="60"/>
        <v>0</v>
      </c>
      <c r="K192" s="29"/>
      <c r="L192" s="30"/>
      <c r="M192" s="31"/>
      <c r="N192" s="30"/>
      <c r="O192" s="31"/>
      <c r="P192" s="32"/>
      <c r="Q192" s="28">
        <f t="shared" si="61"/>
        <v>0</v>
      </c>
      <c r="R192" s="29"/>
      <c r="S192" s="32"/>
      <c r="T192" s="28">
        <f t="shared" si="62"/>
        <v>0</v>
      </c>
      <c r="U192" s="29"/>
      <c r="V192" s="30"/>
      <c r="W192" s="31"/>
      <c r="X192" s="32"/>
      <c r="Y192" s="33">
        <f t="shared" si="63"/>
        <v>0</v>
      </c>
      <c r="Z192" s="89"/>
      <c r="AA192" s="35"/>
      <c r="AB192" s="89"/>
      <c r="AC192" s="35"/>
      <c r="AD192" s="89"/>
      <c r="AE192" s="35"/>
      <c r="AF192" s="89"/>
      <c r="AG192" s="35"/>
      <c r="AH192" s="89"/>
      <c r="AI192" s="35"/>
      <c r="AJ192" s="89"/>
      <c r="AK192" s="35"/>
      <c r="AL192" s="89"/>
      <c r="AM192" s="35"/>
      <c r="AN192" s="89"/>
      <c r="AO192" s="90"/>
      <c r="AP192" s="33">
        <f t="shared" si="64"/>
        <v>0</v>
      </c>
      <c r="AQ192" s="89"/>
      <c r="AR192" s="35"/>
      <c r="AS192" s="89"/>
      <c r="AT192" s="35"/>
      <c r="AU192" s="89"/>
      <c r="AV192" s="35"/>
      <c r="AW192" s="89"/>
      <c r="AX192" s="35"/>
      <c r="AY192" s="89"/>
      <c r="AZ192" s="35"/>
      <c r="BA192" s="89"/>
      <c r="BB192" s="75"/>
      <c r="BC192" s="33">
        <f t="shared" si="65"/>
        <v>0</v>
      </c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>
        <f t="shared" si="66"/>
        <v>0</v>
      </c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2"/>
      <c r="CA192" s="33">
        <f>CC192+CE192+CG192+CI192+CK192+CM192+CO192</f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58">
        <v>9</v>
      </c>
      <c r="CQ192" s="79" t="s">
        <v>292</v>
      </c>
      <c r="CR192" s="33">
        <f t="shared" si="68"/>
        <v>0</v>
      </c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33">
        <f t="shared" si="69"/>
        <v>0</v>
      </c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>
        <f t="shared" si="70"/>
        <v>0</v>
      </c>
      <c r="DQ192" s="31"/>
      <c r="DR192" s="30"/>
      <c r="DS192" s="31"/>
      <c r="DT192" s="30"/>
      <c r="DU192" s="31"/>
      <c r="DV192" s="30"/>
      <c r="DW192" s="31"/>
      <c r="DX192" s="32"/>
      <c r="DY192" s="33">
        <f t="shared" si="71"/>
        <v>0</v>
      </c>
      <c r="DZ192" s="31"/>
      <c r="EA192" s="30"/>
      <c r="EB192" s="31"/>
      <c r="EC192" s="30"/>
      <c r="ED192" s="31"/>
      <c r="EE192" s="30"/>
      <c r="EF192" s="30"/>
      <c r="EG192" s="30"/>
      <c r="EH192" s="30"/>
      <c r="EI192" s="30"/>
      <c r="EJ192" s="30"/>
      <c r="EK192" s="30"/>
      <c r="EL192" s="31"/>
      <c r="EM192" s="30"/>
      <c r="EN192" s="31"/>
      <c r="EO192" s="32"/>
    </row>
    <row r="193" spans="1:145" s="1" customFormat="1" ht="15" hidden="1" customHeight="1" x14ac:dyDescent="0.3">
      <c r="A193" s="5"/>
      <c r="B193" s="15">
        <v>2684</v>
      </c>
      <c r="C193" s="8" t="s">
        <v>79</v>
      </c>
      <c r="D193" s="16">
        <v>2001</v>
      </c>
      <c r="E193" s="17">
        <f t="shared" si="59"/>
        <v>0</v>
      </c>
      <c r="F193" s="55"/>
      <c r="G193" s="55"/>
      <c r="H193" s="55"/>
      <c r="I193" s="55"/>
      <c r="J193" s="28">
        <f t="shared" si="60"/>
        <v>0</v>
      </c>
      <c r="K193" s="29"/>
      <c r="L193" s="30"/>
      <c r="M193" s="31"/>
      <c r="N193" s="30"/>
      <c r="O193" s="31"/>
      <c r="P193" s="32"/>
      <c r="Q193" s="28">
        <f t="shared" si="61"/>
        <v>0</v>
      </c>
      <c r="R193" s="29"/>
      <c r="S193" s="32"/>
      <c r="T193" s="28">
        <f t="shared" si="62"/>
        <v>0</v>
      </c>
      <c r="U193" s="29"/>
      <c r="V193" s="30"/>
      <c r="W193" s="31"/>
      <c r="X193" s="32"/>
      <c r="Y193" s="33">
        <f t="shared" si="63"/>
        <v>0</v>
      </c>
      <c r="Z193" s="89"/>
      <c r="AA193" s="35"/>
      <c r="AB193" s="89"/>
      <c r="AC193" s="35"/>
      <c r="AD193" s="89"/>
      <c r="AE193" s="35"/>
      <c r="AF193" s="89"/>
      <c r="AG193" s="35"/>
      <c r="AH193" s="89"/>
      <c r="AI193" s="35"/>
      <c r="AJ193" s="89"/>
      <c r="AK193" s="35"/>
      <c r="AL193" s="89"/>
      <c r="AM193" s="35"/>
      <c r="AN193" s="89"/>
      <c r="AO193" s="90"/>
      <c r="AP193" s="33">
        <f t="shared" si="64"/>
        <v>0</v>
      </c>
      <c r="AQ193" s="89"/>
      <c r="AR193" s="35"/>
      <c r="AS193" s="89"/>
      <c r="AT193" s="35"/>
      <c r="AU193" s="89"/>
      <c r="AV193" s="35"/>
      <c r="AW193" s="89"/>
      <c r="AX193" s="35"/>
      <c r="AY193" s="89"/>
      <c r="AZ193" s="35"/>
      <c r="BA193" s="89"/>
      <c r="BB193" s="75"/>
      <c r="BC193" s="33">
        <f t="shared" si="65"/>
        <v>0</v>
      </c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>
        <f t="shared" si="66"/>
        <v>0</v>
      </c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2"/>
      <c r="CA193" s="33">
        <f t="shared" ref="CA193:CA224" si="72">CC193+CE193+CG193+CI193+CK193+CM193+CO193+CQ193</f>
        <v>0</v>
      </c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32"/>
      <c r="CR193" s="33">
        <f t="shared" si="68"/>
        <v>0</v>
      </c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33">
        <f t="shared" si="69"/>
        <v>0</v>
      </c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>
        <f t="shared" si="70"/>
        <v>0</v>
      </c>
      <c r="DQ193" s="31"/>
      <c r="DR193" s="30"/>
      <c r="DS193" s="31"/>
      <c r="DT193" s="30"/>
      <c r="DU193" s="31"/>
      <c r="DV193" s="30"/>
      <c r="DW193" s="31"/>
      <c r="DX193" s="32"/>
      <c r="DY193" s="33">
        <f t="shared" si="71"/>
        <v>0</v>
      </c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</row>
    <row r="194" spans="1:145" s="1" customFormat="1" ht="15" hidden="1" customHeight="1" x14ac:dyDescent="0.3">
      <c r="A194" s="5"/>
      <c r="B194" s="15">
        <v>7351</v>
      </c>
      <c r="C194" s="8" t="s">
        <v>193</v>
      </c>
      <c r="D194" s="16">
        <v>2010</v>
      </c>
      <c r="E194" s="17">
        <f t="shared" si="59"/>
        <v>0</v>
      </c>
      <c r="F194" s="55"/>
      <c r="G194" s="55"/>
      <c r="H194" s="55"/>
      <c r="I194" s="55"/>
      <c r="J194" s="28">
        <f t="shared" si="60"/>
        <v>0</v>
      </c>
      <c r="K194" s="29"/>
      <c r="L194" s="30"/>
      <c r="M194" s="31"/>
      <c r="N194" s="30"/>
      <c r="O194" s="31"/>
      <c r="P194" s="32"/>
      <c r="Q194" s="28">
        <f t="shared" si="61"/>
        <v>0</v>
      </c>
      <c r="R194" s="29"/>
      <c r="S194" s="32"/>
      <c r="T194" s="28">
        <f t="shared" si="62"/>
        <v>0</v>
      </c>
      <c r="U194" s="29"/>
      <c r="V194" s="30"/>
      <c r="W194" s="31"/>
      <c r="X194" s="32"/>
      <c r="Y194" s="33">
        <f t="shared" si="63"/>
        <v>0</v>
      </c>
      <c r="Z194" s="89"/>
      <c r="AA194" s="35"/>
      <c r="AB194" s="89"/>
      <c r="AC194" s="35"/>
      <c r="AD194" s="89"/>
      <c r="AE194" s="35"/>
      <c r="AF194" s="89"/>
      <c r="AG194" s="35"/>
      <c r="AH194" s="89"/>
      <c r="AI194" s="35"/>
      <c r="AJ194" s="89"/>
      <c r="AK194" s="35"/>
      <c r="AL194" s="89"/>
      <c r="AM194" s="35"/>
      <c r="AN194" s="89"/>
      <c r="AO194" s="90"/>
      <c r="AP194" s="33">
        <f t="shared" si="64"/>
        <v>0</v>
      </c>
      <c r="AQ194" s="89"/>
      <c r="AR194" s="35"/>
      <c r="AS194" s="89"/>
      <c r="AT194" s="35"/>
      <c r="AU194" s="89"/>
      <c r="AV194" s="35"/>
      <c r="AW194" s="89"/>
      <c r="AX194" s="35"/>
      <c r="AY194" s="89"/>
      <c r="AZ194" s="35"/>
      <c r="BA194" s="89"/>
      <c r="BB194" s="75"/>
      <c r="BC194" s="33">
        <f t="shared" si="65"/>
        <v>0</v>
      </c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>
        <f t="shared" si="66"/>
        <v>0</v>
      </c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2"/>
      <c r="CA194" s="33">
        <f t="shared" si="72"/>
        <v>0</v>
      </c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32"/>
      <c r="CR194" s="33">
        <f t="shared" si="68"/>
        <v>0</v>
      </c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33">
        <f t="shared" si="69"/>
        <v>0</v>
      </c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>
        <f t="shared" si="70"/>
        <v>0</v>
      </c>
      <c r="DQ194" s="31"/>
      <c r="DR194" s="30"/>
      <c r="DS194" s="31"/>
      <c r="DT194" s="30"/>
      <c r="DU194" s="31"/>
      <c r="DV194" s="30"/>
      <c r="DW194" s="31"/>
      <c r="DX194" s="32"/>
      <c r="DY194" s="33">
        <f t="shared" si="71"/>
        <v>0</v>
      </c>
      <c r="DZ194" s="31"/>
      <c r="EA194" s="30"/>
      <c r="EB194" s="31"/>
      <c r="EC194" s="30"/>
      <c r="ED194" s="31"/>
      <c r="EE194" s="30"/>
      <c r="EF194" s="30"/>
      <c r="EG194" s="30"/>
      <c r="EH194" s="30"/>
      <c r="EI194" s="30"/>
      <c r="EJ194" s="30"/>
      <c r="EK194" s="30"/>
      <c r="EL194" s="31"/>
      <c r="EM194" s="30"/>
      <c r="EN194" s="31"/>
      <c r="EO194" s="32"/>
    </row>
    <row r="195" spans="1:145" s="1" customFormat="1" ht="15" hidden="1" customHeight="1" x14ac:dyDescent="0.3">
      <c r="A195" s="5"/>
      <c r="B195" s="15">
        <v>9779</v>
      </c>
      <c r="C195" s="8" t="s">
        <v>362</v>
      </c>
      <c r="D195" s="16">
        <v>2010</v>
      </c>
      <c r="E195" s="17">
        <f t="shared" si="59"/>
        <v>0</v>
      </c>
      <c r="F195" s="55"/>
      <c r="G195" s="55"/>
      <c r="H195" s="55"/>
      <c r="I195" s="55"/>
      <c r="J195" s="28">
        <f t="shared" si="60"/>
        <v>0</v>
      </c>
      <c r="K195" s="29"/>
      <c r="L195" s="30"/>
      <c r="M195" s="31"/>
      <c r="N195" s="30"/>
      <c r="O195" s="31"/>
      <c r="P195" s="32"/>
      <c r="Q195" s="28">
        <f t="shared" si="61"/>
        <v>0</v>
      </c>
      <c r="R195" s="29"/>
      <c r="S195" s="32"/>
      <c r="T195" s="28">
        <f t="shared" si="62"/>
        <v>0</v>
      </c>
      <c r="U195" s="29"/>
      <c r="V195" s="30"/>
      <c r="W195" s="31"/>
      <c r="X195" s="32"/>
      <c r="Y195" s="33">
        <f t="shared" si="63"/>
        <v>0</v>
      </c>
      <c r="Z195" s="89"/>
      <c r="AA195" s="35"/>
      <c r="AB195" s="89"/>
      <c r="AC195" s="35"/>
      <c r="AD195" s="89"/>
      <c r="AE195" s="35"/>
      <c r="AF195" s="89"/>
      <c r="AG195" s="35"/>
      <c r="AH195" s="89"/>
      <c r="AI195" s="35"/>
      <c r="AJ195" s="89"/>
      <c r="AK195" s="35"/>
      <c r="AL195" s="89"/>
      <c r="AM195" s="35"/>
      <c r="AN195" s="89"/>
      <c r="AO195" s="90"/>
      <c r="AP195" s="33">
        <f t="shared" si="64"/>
        <v>0</v>
      </c>
      <c r="AQ195" s="89"/>
      <c r="AR195" s="35"/>
      <c r="AS195" s="89"/>
      <c r="AT195" s="35"/>
      <c r="AU195" s="89"/>
      <c r="AV195" s="35"/>
      <c r="AW195" s="89"/>
      <c r="AX195" s="35"/>
      <c r="AY195" s="89"/>
      <c r="AZ195" s="35"/>
      <c r="BA195" s="89"/>
      <c r="BB195" s="75"/>
      <c r="BC195" s="33">
        <f t="shared" si="65"/>
        <v>0</v>
      </c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>
        <f t="shared" si="66"/>
        <v>0</v>
      </c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2"/>
      <c r="CA195" s="33">
        <f t="shared" si="72"/>
        <v>0</v>
      </c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32"/>
      <c r="CR195" s="33">
        <f t="shared" si="68"/>
        <v>0</v>
      </c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33">
        <f t="shared" si="69"/>
        <v>0</v>
      </c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>
        <f t="shared" si="70"/>
        <v>0</v>
      </c>
      <c r="DQ195" s="31"/>
      <c r="DR195" s="30"/>
      <c r="DS195" s="31"/>
      <c r="DT195" s="30"/>
      <c r="DU195" s="31"/>
      <c r="DV195" s="30"/>
      <c r="DW195" s="31"/>
      <c r="DX195" s="32"/>
      <c r="DY195" s="33">
        <f t="shared" si="71"/>
        <v>0</v>
      </c>
      <c r="DZ195" s="31"/>
      <c r="EA195" s="30"/>
      <c r="EB195" s="31"/>
      <c r="EC195" s="30"/>
      <c r="ED195" s="31"/>
      <c r="EE195" s="30"/>
      <c r="EF195" s="30"/>
      <c r="EG195" s="30"/>
      <c r="EH195" s="30"/>
      <c r="EI195" s="30"/>
      <c r="EJ195" s="30"/>
      <c r="EK195" s="30"/>
      <c r="EL195" s="31"/>
      <c r="EM195" s="30"/>
      <c r="EN195" s="31"/>
      <c r="EO195" s="32"/>
    </row>
    <row r="196" spans="1:145" s="1" customFormat="1" ht="15" hidden="1" customHeight="1" x14ac:dyDescent="0.3">
      <c r="A196" s="5"/>
      <c r="B196" s="15">
        <v>7108</v>
      </c>
      <c r="C196" s="8" t="s">
        <v>205</v>
      </c>
      <c r="D196" s="16">
        <v>2009</v>
      </c>
      <c r="E196" s="17">
        <f t="shared" si="59"/>
        <v>0</v>
      </c>
      <c r="F196" s="55"/>
      <c r="G196" s="55"/>
      <c r="H196" s="55"/>
      <c r="I196" s="55"/>
      <c r="J196" s="28">
        <f t="shared" si="60"/>
        <v>0</v>
      </c>
      <c r="K196" s="29"/>
      <c r="L196" s="30"/>
      <c r="M196" s="31"/>
      <c r="N196" s="30"/>
      <c r="O196" s="31"/>
      <c r="P196" s="32"/>
      <c r="Q196" s="28">
        <f t="shared" si="61"/>
        <v>0</v>
      </c>
      <c r="R196" s="29"/>
      <c r="S196" s="32"/>
      <c r="T196" s="28">
        <f t="shared" si="62"/>
        <v>0</v>
      </c>
      <c r="U196" s="29"/>
      <c r="V196" s="30"/>
      <c r="W196" s="31"/>
      <c r="X196" s="32"/>
      <c r="Y196" s="33">
        <f t="shared" si="63"/>
        <v>0</v>
      </c>
      <c r="Z196" s="89"/>
      <c r="AA196" s="35"/>
      <c r="AB196" s="89"/>
      <c r="AC196" s="35"/>
      <c r="AD196" s="89"/>
      <c r="AE196" s="35"/>
      <c r="AF196" s="89"/>
      <c r="AG196" s="35"/>
      <c r="AH196" s="89"/>
      <c r="AI196" s="35"/>
      <c r="AJ196" s="89"/>
      <c r="AK196" s="35"/>
      <c r="AL196" s="89"/>
      <c r="AM196" s="35"/>
      <c r="AN196" s="89"/>
      <c r="AO196" s="90"/>
      <c r="AP196" s="33">
        <f t="shared" si="64"/>
        <v>0</v>
      </c>
      <c r="AQ196" s="89"/>
      <c r="AR196" s="35"/>
      <c r="AS196" s="89"/>
      <c r="AT196" s="35"/>
      <c r="AU196" s="89"/>
      <c r="AV196" s="35"/>
      <c r="AW196" s="89"/>
      <c r="AX196" s="35"/>
      <c r="AY196" s="89"/>
      <c r="AZ196" s="35"/>
      <c r="BA196" s="89"/>
      <c r="BB196" s="75"/>
      <c r="BC196" s="33">
        <f t="shared" si="65"/>
        <v>0</v>
      </c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>
        <f t="shared" si="66"/>
        <v>0</v>
      </c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2"/>
      <c r="CA196" s="33">
        <f t="shared" si="72"/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32"/>
      <c r="CR196" s="33">
        <f t="shared" si="68"/>
        <v>0</v>
      </c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33">
        <f t="shared" si="69"/>
        <v>0</v>
      </c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>
        <f t="shared" si="70"/>
        <v>0</v>
      </c>
      <c r="DQ196" s="31"/>
      <c r="DR196" s="30"/>
      <c r="DS196" s="31"/>
      <c r="DT196" s="30"/>
      <c r="DU196" s="31"/>
      <c r="DV196" s="30"/>
      <c r="DW196" s="31"/>
      <c r="DX196" s="32"/>
      <c r="DY196" s="33">
        <f t="shared" si="71"/>
        <v>0</v>
      </c>
      <c r="DZ196" s="31"/>
      <c r="EA196" s="30"/>
      <c r="EB196" s="31"/>
      <c r="EC196" s="30"/>
      <c r="ED196" s="31"/>
      <c r="EE196" s="30"/>
      <c r="EF196" s="30"/>
      <c r="EG196" s="30"/>
      <c r="EH196" s="30"/>
      <c r="EI196" s="30"/>
      <c r="EJ196" s="30"/>
      <c r="EK196" s="30"/>
      <c r="EL196" s="31"/>
      <c r="EM196" s="30"/>
      <c r="EN196" s="31"/>
      <c r="EO196" s="32"/>
    </row>
    <row r="197" spans="1:145" s="1" customFormat="1" ht="15" hidden="1" customHeight="1" x14ac:dyDescent="0.3">
      <c r="A197" s="5"/>
      <c r="B197" s="15">
        <v>9621</v>
      </c>
      <c r="C197" s="8" t="s">
        <v>343</v>
      </c>
      <c r="D197" s="16">
        <v>2008</v>
      </c>
      <c r="E197" s="17">
        <f t="shared" si="59"/>
        <v>0</v>
      </c>
      <c r="F197" s="55"/>
      <c r="G197" s="55"/>
      <c r="H197" s="55"/>
      <c r="I197" s="55"/>
      <c r="J197" s="28">
        <f t="shared" si="60"/>
        <v>0</v>
      </c>
      <c r="K197" s="29"/>
      <c r="L197" s="30"/>
      <c r="M197" s="31"/>
      <c r="N197" s="30"/>
      <c r="O197" s="31"/>
      <c r="P197" s="32"/>
      <c r="Q197" s="28">
        <f t="shared" si="61"/>
        <v>0</v>
      </c>
      <c r="R197" s="29"/>
      <c r="S197" s="32"/>
      <c r="T197" s="28">
        <f t="shared" si="62"/>
        <v>0</v>
      </c>
      <c r="U197" s="29"/>
      <c r="V197" s="30"/>
      <c r="W197" s="31"/>
      <c r="X197" s="32"/>
      <c r="Y197" s="33">
        <f t="shared" si="63"/>
        <v>0</v>
      </c>
      <c r="Z197" s="89"/>
      <c r="AA197" s="35"/>
      <c r="AB197" s="89"/>
      <c r="AC197" s="35"/>
      <c r="AD197" s="89"/>
      <c r="AE197" s="35"/>
      <c r="AF197" s="89"/>
      <c r="AG197" s="35"/>
      <c r="AH197" s="89"/>
      <c r="AI197" s="35"/>
      <c r="AJ197" s="89"/>
      <c r="AK197" s="35"/>
      <c r="AL197" s="89"/>
      <c r="AM197" s="35"/>
      <c r="AN197" s="89"/>
      <c r="AO197" s="90"/>
      <c r="AP197" s="33">
        <f t="shared" si="64"/>
        <v>0</v>
      </c>
      <c r="AQ197" s="89"/>
      <c r="AR197" s="35"/>
      <c r="AS197" s="89"/>
      <c r="AT197" s="35"/>
      <c r="AU197" s="89"/>
      <c r="AV197" s="35"/>
      <c r="AW197" s="89"/>
      <c r="AX197" s="35"/>
      <c r="AY197" s="89"/>
      <c r="AZ197" s="35"/>
      <c r="BA197" s="89"/>
      <c r="BB197" s="75"/>
      <c r="BC197" s="33">
        <f t="shared" si="65"/>
        <v>0</v>
      </c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>
        <f t="shared" si="66"/>
        <v>0</v>
      </c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2"/>
      <c r="CA197" s="33">
        <f t="shared" si="72"/>
        <v>0</v>
      </c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32"/>
      <c r="CR197" s="33">
        <f t="shared" si="68"/>
        <v>0</v>
      </c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33">
        <f t="shared" si="69"/>
        <v>0</v>
      </c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>
        <f t="shared" si="70"/>
        <v>0</v>
      </c>
      <c r="DQ197" s="31"/>
      <c r="DR197" s="30"/>
      <c r="DS197" s="31"/>
      <c r="DT197" s="30"/>
      <c r="DU197" s="31"/>
      <c r="DV197" s="30"/>
      <c r="DW197" s="31"/>
      <c r="DX197" s="32"/>
      <c r="DY197" s="33">
        <f t="shared" si="71"/>
        <v>0</v>
      </c>
      <c r="DZ197" s="31"/>
      <c r="EA197" s="30"/>
      <c r="EB197" s="31"/>
      <c r="EC197" s="30"/>
      <c r="ED197" s="31"/>
      <c r="EE197" s="30"/>
      <c r="EF197" s="30"/>
      <c r="EG197" s="30"/>
      <c r="EH197" s="30"/>
      <c r="EI197" s="30"/>
      <c r="EJ197" s="30"/>
      <c r="EK197" s="30"/>
      <c r="EL197" s="31"/>
      <c r="EM197" s="30"/>
      <c r="EN197" s="31"/>
      <c r="EO197" s="32"/>
    </row>
    <row r="198" spans="1:145" s="1" customFormat="1" ht="15" hidden="1" customHeight="1" x14ac:dyDescent="0.3">
      <c r="A198" s="5"/>
      <c r="B198" s="15">
        <v>5934</v>
      </c>
      <c r="C198" s="8" t="s">
        <v>140</v>
      </c>
      <c r="D198" s="16">
        <v>2007</v>
      </c>
      <c r="E198" s="17">
        <f t="shared" si="59"/>
        <v>0</v>
      </c>
      <c r="F198" s="55"/>
      <c r="G198" s="55"/>
      <c r="H198" s="55"/>
      <c r="I198" s="55"/>
      <c r="J198" s="28">
        <f t="shared" si="60"/>
        <v>0</v>
      </c>
      <c r="K198" s="29"/>
      <c r="L198" s="30"/>
      <c r="M198" s="31"/>
      <c r="N198" s="30"/>
      <c r="O198" s="31"/>
      <c r="P198" s="32"/>
      <c r="Q198" s="28">
        <f t="shared" si="61"/>
        <v>0</v>
      </c>
      <c r="R198" s="29"/>
      <c r="S198" s="32"/>
      <c r="T198" s="28">
        <f t="shared" si="62"/>
        <v>0</v>
      </c>
      <c r="U198" s="29"/>
      <c r="V198" s="30"/>
      <c r="W198" s="31"/>
      <c r="X198" s="32"/>
      <c r="Y198" s="33">
        <f t="shared" si="63"/>
        <v>0</v>
      </c>
      <c r="Z198" s="89"/>
      <c r="AA198" s="35"/>
      <c r="AB198" s="89"/>
      <c r="AC198" s="35"/>
      <c r="AD198" s="89"/>
      <c r="AE198" s="35"/>
      <c r="AF198" s="89"/>
      <c r="AG198" s="35"/>
      <c r="AH198" s="89"/>
      <c r="AI198" s="35"/>
      <c r="AJ198" s="89"/>
      <c r="AK198" s="35"/>
      <c r="AL198" s="89"/>
      <c r="AM198" s="35"/>
      <c r="AN198" s="89"/>
      <c r="AO198" s="90"/>
      <c r="AP198" s="33">
        <f t="shared" si="64"/>
        <v>0</v>
      </c>
      <c r="AQ198" s="89"/>
      <c r="AR198" s="35"/>
      <c r="AS198" s="89"/>
      <c r="AT198" s="35"/>
      <c r="AU198" s="89"/>
      <c r="AV198" s="35"/>
      <c r="AW198" s="89"/>
      <c r="AX198" s="35"/>
      <c r="AY198" s="89"/>
      <c r="AZ198" s="35"/>
      <c r="BA198" s="89"/>
      <c r="BB198" s="75"/>
      <c r="BC198" s="33">
        <f t="shared" si="65"/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 t="shared" si="66"/>
        <v>0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2"/>
      <c r="CA198" s="33">
        <f t="shared" si="72"/>
        <v>0</v>
      </c>
      <c r="CB198" s="31"/>
      <c r="CC198" s="30"/>
      <c r="CD198" s="31"/>
      <c r="CE198" s="30"/>
      <c r="CF198" s="31"/>
      <c r="CG198" s="30"/>
      <c r="CH198" s="31"/>
      <c r="CI198" s="30"/>
      <c r="CJ198" s="31"/>
      <c r="CK198" s="30"/>
      <c r="CL198" s="31"/>
      <c r="CM198" s="30"/>
      <c r="CN198" s="31"/>
      <c r="CO198" s="30"/>
      <c r="CP198" s="31"/>
      <c r="CQ198" s="42"/>
      <c r="CR198" s="33">
        <f t="shared" si="68"/>
        <v>0</v>
      </c>
      <c r="CS198" s="31"/>
      <c r="CT198" s="30"/>
      <c r="CU198" s="31"/>
      <c r="CV198" s="30"/>
      <c r="CW198" s="31"/>
      <c r="CX198" s="30"/>
      <c r="CY198" s="31"/>
      <c r="CZ198" s="30"/>
      <c r="DA198" s="31"/>
      <c r="DB198" s="30"/>
      <c r="DC198" s="31"/>
      <c r="DD198" s="32"/>
      <c r="DE198" s="33">
        <f t="shared" si="69"/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 t="shared" si="70"/>
        <v>0</v>
      </c>
      <c r="DQ198" s="31"/>
      <c r="DR198" s="30"/>
      <c r="DS198" s="31"/>
      <c r="DT198" s="30"/>
      <c r="DU198" s="31"/>
      <c r="DV198" s="30"/>
      <c r="DW198" s="31"/>
      <c r="DX198" s="32"/>
      <c r="DY198" s="33">
        <f t="shared" si="71"/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</row>
    <row r="199" spans="1:145" s="1" customFormat="1" ht="15" hidden="1" customHeight="1" x14ac:dyDescent="0.3">
      <c r="A199" s="5"/>
      <c r="B199" s="15">
        <v>9692</v>
      </c>
      <c r="C199" s="8" t="s">
        <v>348</v>
      </c>
      <c r="D199" s="16">
        <v>2010</v>
      </c>
      <c r="E199" s="17">
        <f t="shared" si="59"/>
        <v>0</v>
      </c>
      <c r="F199" s="55"/>
      <c r="G199" s="55"/>
      <c r="H199" s="55"/>
      <c r="I199" s="55"/>
      <c r="J199" s="28">
        <f t="shared" si="60"/>
        <v>0</v>
      </c>
      <c r="K199" s="29"/>
      <c r="L199" s="30"/>
      <c r="M199" s="31"/>
      <c r="N199" s="30"/>
      <c r="O199" s="31"/>
      <c r="P199" s="32"/>
      <c r="Q199" s="28">
        <f t="shared" si="61"/>
        <v>0</v>
      </c>
      <c r="R199" s="29"/>
      <c r="S199" s="32"/>
      <c r="T199" s="28">
        <f t="shared" si="62"/>
        <v>0</v>
      </c>
      <c r="U199" s="29"/>
      <c r="V199" s="30"/>
      <c r="W199" s="31"/>
      <c r="X199" s="32"/>
      <c r="Y199" s="33">
        <f t="shared" si="63"/>
        <v>0</v>
      </c>
      <c r="Z199" s="89"/>
      <c r="AA199" s="35"/>
      <c r="AB199" s="89"/>
      <c r="AC199" s="35"/>
      <c r="AD199" s="89"/>
      <c r="AE199" s="35"/>
      <c r="AF199" s="89"/>
      <c r="AG199" s="35"/>
      <c r="AH199" s="89"/>
      <c r="AI199" s="35"/>
      <c r="AJ199" s="89"/>
      <c r="AK199" s="35"/>
      <c r="AL199" s="89"/>
      <c r="AM199" s="35"/>
      <c r="AN199" s="89"/>
      <c r="AO199" s="90"/>
      <c r="AP199" s="33">
        <f t="shared" si="64"/>
        <v>0</v>
      </c>
      <c r="AQ199" s="89"/>
      <c r="AR199" s="35"/>
      <c r="AS199" s="89"/>
      <c r="AT199" s="35"/>
      <c r="AU199" s="89"/>
      <c r="AV199" s="35"/>
      <c r="AW199" s="89"/>
      <c r="AX199" s="35"/>
      <c r="AY199" s="89"/>
      <c r="AZ199" s="35"/>
      <c r="BA199" s="89"/>
      <c r="BB199" s="75"/>
      <c r="BC199" s="33">
        <f t="shared" si="65"/>
        <v>0</v>
      </c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>
        <f t="shared" si="66"/>
        <v>0</v>
      </c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2"/>
      <c r="CA199" s="33">
        <f t="shared" si="72"/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32"/>
      <c r="CR199" s="33">
        <f t="shared" si="68"/>
        <v>0</v>
      </c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33">
        <f t="shared" si="69"/>
        <v>0</v>
      </c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>
        <f t="shared" si="70"/>
        <v>0</v>
      </c>
      <c r="DQ199" s="31"/>
      <c r="DR199" s="30"/>
      <c r="DS199" s="31"/>
      <c r="DT199" s="30"/>
      <c r="DU199" s="31"/>
      <c r="DV199" s="30"/>
      <c r="DW199" s="31"/>
      <c r="DX199" s="32"/>
      <c r="DY199" s="33">
        <f t="shared" si="71"/>
        <v>0</v>
      </c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</row>
    <row r="200" spans="1:145" s="1" customFormat="1" ht="15" hidden="1" customHeight="1" x14ac:dyDescent="0.3">
      <c r="A200" s="5"/>
      <c r="B200" s="15">
        <v>5942</v>
      </c>
      <c r="C200" s="8" t="s">
        <v>144</v>
      </c>
      <c r="D200" s="16">
        <v>2008</v>
      </c>
      <c r="E200" s="17">
        <f t="shared" si="59"/>
        <v>0</v>
      </c>
      <c r="F200" s="55"/>
      <c r="G200" s="55"/>
      <c r="H200" s="55"/>
      <c r="I200" s="55"/>
      <c r="J200" s="28">
        <f t="shared" si="60"/>
        <v>0</v>
      </c>
      <c r="K200" s="29"/>
      <c r="L200" s="30"/>
      <c r="M200" s="31"/>
      <c r="N200" s="30"/>
      <c r="O200" s="31"/>
      <c r="P200" s="32"/>
      <c r="Q200" s="28">
        <f t="shared" si="61"/>
        <v>0</v>
      </c>
      <c r="R200" s="29"/>
      <c r="S200" s="32"/>
      <c r="T200" s="28">
        <f t="shared" si="62"/>
        <v>0</v>
      </c>
      <c r="U200" s="29"/>
      <c r="V200" s="30"/>
      <c r="W200" s="31"/>
      <c r="X200" s="32"/>
      <c r="Y200" s="33">
        <f t="shared" si="63"/>
        <v>0</v>
      </c>
      <c r="Z200" s="89"/>
      <c r="AA200" s="35"/>
      <c r="AB200" s="89"/>
      <c r="AC200" s="35"/>
      <c r="AD200" s="89"/>
      <c r="AE200" s="35"/>
      <c r="AF200" s="89"/>
      <c r="AG200" s="35"/>
      <c r="AH200" s="89"/>
      <c r="AI200" s="35"/>
      <c r="AJ200" s="89"/>
      <c r="AK200" s="35"/>
      <c r="AL200" s="89"/>
      <c r="AM200" s="35"/>
      <c r="AN200" s="89"/>
      <c r="AO200" s="90"/>
      <c r="AP200" s="33">
        <f t="shared" si="64"/>
        <v>0</v>
      </c>
      <c r="AQ200" s="89"/>
      <c r="AR200" s="35"/>
      <c r="AS200" s="89"/>
      <c r="AT200" s="35"/>
      <c r="AU200" s="89"/>
      <c r="AV200" s="35"/>
      <c r="AW200" s="89"/>
      <c r="AX200" s="35"/>
      <c r="AY200" s="89"/>
      <c r="AZ200" s="35"/>
      <c r="BA200" s="89"/>
      <c r="BB200" s="75"/>
      <c r="BC200" s="33">
        <f t="shared" si="65"/>
        <v>0</v>
      </c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>
        <f t="shared" si="66"/>
        <v>0</v>
      </c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2"/>
      <c r="CA200" s="33">
        <f t="shared" si="72"/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32"/>
      <c r="CR200" s="33">
        <f t="shared" si="68"/>
        <v>0</v>
      </c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33">
        <f t="shared" si="69"/>
        <v>0</v>
      </c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>
        <f t="shared" si="70"/>
        <v>0</v>
      </c>
      <c r="DQ200" s="31"/>
      <c r="DR200" s="30"/>
      <c r="DS200" s="31"/>
      <c r="DT200" s="30"/>
      <c r="DU200" s="31"/>
      <c r="DV200" s="30"/>
      <c r="DW200" s="31"/>
      <c r="DX200" s="32"/>
      <c r="DY200" s="33">
        <f t="shared" si="71"/>
        <v>0</v>
      </c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</row>
    <row r="201" spans="1:145" s="1" customFormat="1" ht="15" hidden="1" customHeight="1" x14ac:dyDescent="0.3">
      <c r="A201" s="5"/>
      <c r="B201" s="15">
        <v>9318</v>
      </c>
      <c r="C201" s="8" t="s">
        <v>367</v>
      </c>
      <c r="D201" s="16">
        <v>2010</v>
      </c>
      <c r="E201" s="17">
        <f t="shared" si="59"/>
        <v>0</v>
      </c>
      <c r="F201" s="55"/>
      <c r="G201" s="55"/>
      <c r="H201" s="55"/>
      <c r="I201" s="55"/>
      <c r="J201" s="28">
        <f t="shared" si="60"/>
        <v>0</v>
      </c>
      <c r="K201" s="29"/>
      <c r="L201" s="30"/>
      <c r="M201" s="31"/>
      <c r="N201" s="30"/>
      <c r="O201" s="31"/>
      <c r="P201" s="32"/>
      <c r="Q201" s="28">
        <f t="shared" si="61"/>
        <v>0</v>
      </c>
      <c r="R201" s="29"/>
      <c r="S201" s="32"/>
      <c r="T201" s="28">
        <f t="shared" si="62"/>
        <v>0</v>
      </c>
      <c r="U201" s="29"/>
      <c r="V201" s="30"/>
      <c r="W201" s="31"/>
      <c r="X201" s="32"/>
      <c r="Y201" s="33">
        <f t="shared" si="63"/>
        <v>0</v>
      </c>
      <c r="Z201" s="89"/>
      <c r="AA201" s="35"/>
      <c r="AB201" s="89"/>
      <c r="AC201" s="35"/>
      <c r="AD201" s="89"/>
      <c r="AE201" s="35"/>
      <c r="AF201" s="89"/>
      <c r="AG201" s="35"/>
      <c r="AH201" s="89"/>
      <c r="AI201" s="35"/>
      <c r="AJ201" s="89"/>
      <c r="AK201" s="35"/>
      <c r="AL201" s="89"/>
      <c r="AM201" s="35"/>
      <c r="AN201" s="89"/>
      <c r="AO201" s="90"/>
      <c r="AP201" s="33">
        <f t="shared" si="64"/>
        <v>0</v>
      </c>
      <c r="AQ201" s="89"/>
      <c r="AR201" s="35"/>
      <c r="AS201" s="89"/>
      <c r="AT201" s="35"/>
      <c r="AU201" s="89"/>
      <c r="AV201" s="35"/>
      <c r="AW201" s="89"/>
      <c r="AX201" s="35"/>
      <c r="AY201" s="89"/>
      <c r="AZ201" s="35"/>
      <c r="BA201" s="89"/>
      <c r="BB201" s="75"/>
      <c r="BC201" s="33">
        <f t="shared" si="65"/>
        <v>0</v>
      </c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>
        <f t="shared" si="66"/>
        <v>0</v>
      </c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2"/>
      <c r="CA201" s="33">
        <f t="shared" si="72"/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32"/>
      <c r="CR201" s="33">
        <f t="shared" si="68"/>
        <v>0</v>
      </c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33">
        <f t="shared" si="69"/>
        <v>0</v>
      </c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>
        <f t="shared" si="70"/>
        <v>0</v>
      </c>
      <c r="DQ201" s="31"/>
      <c r="DR201" s="30"/>
      <c r="DS201" s="31"/>
      <c r="DT201" s="30"/>
      <c r="DU201" s="31"/>
      <c r="DV201" s="30"/>
      <c r="DW201" s="31"/>
      <c r="DX201" s="32"/>
      <c r="DY201" s="33">
        <f t="shared" si="71"/>
        <v>0</v>
      </c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</row>
    <row r="202" spans="1:145" s="1" customFormat="1" ht="15" hidden="1" customHeight="1" x14ac:dyDescent="0.3">
      <c r="A202" s="5"/>
      <c r="B202" s="15">
        <v>7366</v>
      </c>
      <c r="C202" s="8" t="s">
        <v>236</v>
      </c>
      <c r="D202" s="16">
        <v>2009</v>
      </c>
      <c r="E202" s="17">
        <f t="shared" si="59"/>
        <v>0</v>
      </c>
      <c r="F202" s="55"/>
      <c r="G202" s="55"/>
      <c r="H202" s="55"/>
      <c r="I202" s="55"/>
      <c r="J202" s="28">
        <f t="shared" si="60"/>
        <v>0</v>
      </c>
      <c r="K202" s="29"/>
      <c r="L202" s="30"/>
      <c r="M202" s="31"/>
      <c r="N202" s="30"/>
      <c r="O202" s="31"/>
      <c r="P202" s="32"/>
      <c r="Q202" s="28">
        <f t="shared" si="61"/>
        <v>0</v>
      </c>
      <c r="R202" s="29"/>
      <c r="S202" s="32"/>
      <c r="T202" s="28">
        <f t="shared" si="62"/>
        <v>0</v>
      </c>
      <c r="U202" s="29"/>
      <c r="V202" s="30"/>
      <c r="W202" s="31"/>
      <c r="X202" s="32"/>
      <c r="Y202" s="33">
        <f t="shared" si="63"/>
        <v>0</v>
      </c>
      <c r="Z202" s="89"/>
      <c r="AA202" s="35"/>
      <c r="AB202" s="89"/>
      <c r="AC202" s="35"/>
      <c r="AD202" s="89"/>
      <c r="AE202" s="35"/>
      <c r="AF202" s="89"/>
      <c r="AG202" s="35"/>
      <c r="AH202" s="89"/>
      <c r="AI202" s="35"/>
      <c r="AJ202" s="89"/>
      <c r="AK202" s="35"/>
      <c r="AL202" s="89"/>
      <c r="AM202" s="35"/>
      <c r="AN202" s="89"/>
      <c r="AO202" s="90"/>
      <c r="AP202" s="33">
        <f t="shared" si="64"/>
        <v>0</v>
      </c>
      <c r="AQ202" s="89"/>
      <c r="AR202" s="35"/>
      <c r="AS202" s="89"/>
      <c r="AT202" s="35"/>
      <c r="AU202" s="89"/>
      <c r="AV202" s="35"/>
      <c r="AW202" s="89"/>
      <c r="AX202" s="35"/>
      <c r="AY202" s="89"/>
      <c r="AZ202" s="35"/>
      <c r="BA202" s="89"/>
      <c r="BB202" s="75"/>
      <c r="BC202" s="33">
        <f t="shared" si="65"/>
        <v>0</v>
      </c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>
        <f t="shared" si="66"/>
        <v>0</v>
      </c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2"/>
      <c r="CA202" s="33">
        <f t="shared" si="72"/>
        <v>0</v>
      </c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32"/>
      <c r="CR202" s="33">
        <f t="shared" si="68"/>
        <v>0</v>
      </c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33">
        <f t="shared" si="69"/>
        <v>0</v>
      </c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>
        <f t="shared" si="70"/>
        <v>0</v>
      </c>
      <c r="DQ202" s="31"/>
      <c r="DR202" s="30"/>
      <c r="DS202" s="31"/>
      <c r="DT202" s="30"/>
      <c r="DU202" s="31"/>
      <c r="DV202" s="30"/>
      <c r="DW202" s="31"/>
      <c r="DX202" s="32"/>
      <c r="DY202" s="33">
        <f t="shared" si="71"/>
        <v>0</v>
      </c>
      <c r="DZ202" s="31"/>
      <c r="EA202" s="30"/>
      <c r="EB202" s="31"/>
      <c r="EC202" s="30"/>
      <c r="ED202" s="31"/>
      <c r="EE202" s="30"/>
      <c r="EF202" s="30"/>
      <c r="EG202" s="30"/>
      <c r="EH202" s="30"/>
      <c r="EI202" s="30"/>
      <c r="EJ202" s="30"/>
      <c r="EK202" s="30"/>
      <c r="EL202" s="31"/>
      <c r="EM202" s="30"/>
      <c r="EN202" s="31"/>
      <c r="EO202" s="32"/>
    </row>
    <row r="203" spans="1:145" s="1" customFormat="1" ht="15" hidden="1" customHeight="1" x14ac:dyDescent="0.3">
      <c r="A203" s="5"/>
      <c r="B203" s="15">
        <v>7314</v>
      </c>
      <c r="C203" s="8" t="s">
        <v>224</v>
      </c>
      <c r="D203" s="16">
        <v>2010</v>
      </c>
      <c r="E203" s="17">
        <f t="shared" si="59"/>
        <v>0</v>
      </c>
      <c r="F203" s="55"/>
      <c r="G203" s="55"/>
      <c r="H203" s="55"/>
      <c r="I203" s="55"/>
      <c r="J203" s="28">
        <f t="shared" si="60"/>
        <v>0</v>
      </c>
      <c r="K203" s="29"/>
      <c r="L203" s="30"/>
      <c r="M203" s="31"/>
      <c r="N203" s="30"/>
      <c r="O203" s="31"/>
      <c r="P203" s="32"/>
      <c r="Q203" s="28">
        <f t="shared" si="61"/>
        <v>0</v>
      </c>
      <c r="R203" s="29"/>
      <c r="S203" s="32"/>
      <c r="T203" s="28">
        <f t="shared" si="62"/>
        <v>0</v>
      </c>
      <c r="U203" s="29"/>
      <c r="V203" s="30"/>
      <c r="W203" s="31"/>
      <c r="X203" s="32"/>
      <c r="Y203" s="33">
        <f t="shared" si="63"/>
        <v>0</v>
      </c>
      <c r="Z203" s="89"/>
      <c r="AA203" s="35"/>
      <c r="AB203" s="89"/>
      <c r="AC203" s="35"/>
      <c r="AD203" s="89"/>
      <c r="AE203" s="35"/>
      <c r="AF203" s="89"/>
      <c r="AG203" s="35"/>
      <c r="AH203" s="89"/>
      <c r="AI203" s="35"/>
      <c r="AJ203" s="89"/>
      <c r="AK203" s="35"/>
      <c r="AL203" s="89"/>
      <c r="AM203" s="35"/>
      <c r="AN203" s="89"/>
      <c r="AO203" s="90"/>
      <c r="AP203" s="33">
        <f t="shared" si="64"/>
        <v>0</v>
      </c>
      <c r="AQ203" s="89"/>
      <c r="AR203" s="35"/>
      <c r="AS203" s="89"/>
      <c r="AT203" s="35"/>
      <c r="AU203" s="89"/>
      <c r="AV203" s="35"/>
      <c r="AW203" s="89"/>
      <c r="AX203" s="35"/>
      <c r="AY203" s="89"/>
      <c r="AZ203" s="35"/>
      <c r="BA203" s="89"/>
      <c r="BB203" s="75"/>
      <c r="BC203" s="33">
        <f t="shared" si="65"/>
        <v>0</v>
      </c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>
        <f t="shared" si="66"/>
        <v>0</v>
      </c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2"/>
      <c r="CA203" s="33">
        <f t="shared" si="72"/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32"/>
      <c r="CR203" s="33">
        <f t="shared" si="68"/>
        <v>0</v>
      </c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33">
        <f t="shared" si="69"/>
        <v>0</v>
      </c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>
        <f t="shared" si="70"/>
        <v>0</v>
      </c>
      <c r="DQ203" s="31"/>
      <c r="DR203" s="30"/>
      <c r="DS203" s="31"/>
      <c r="DT203" s="30"/>
      <c r="DU203" s="31"/>
      <c r="DV203" s="30"/>
      <c r="DW203" s="31"/>
      <c r="DX203" s="32"/>
      <c r="DY203" s="33">
        <f t="shared" si="71"/>
        <v>0</v>
      </c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</row>
    <row r="204" spans="1:145" s="1" customFormat="1" ht="15" hidden="1" customHeight="1" x14ac:dyDescent="0.3">
      <c r="A204" s="5"/>
      <c r="B204" s="15">
        <v>5900</v>
      </c>
      <c r="C204" s="8" t="s">
        <v>254</v>
      </c>
      <c r="D204" s="16">
        <v>2006</v>
      </c>
      <c r="E204" s="17">
        <f t="shared" si="59"/>
        <v>0</v>
      </c>
      <c r="F204" s="55"/>
      <c r="G204" s="55"/>
      <c r="H204" s="55"/>
      <c r="I204" s="55"/>
      <c r="J204" s="28">
        <f t="shared" si="60"/>
        <v>0</v>
      </c>
      <c r="K204" s="29"/>
      <c r="L204" s="30"/>
      <c r="M204" s="31"/>
      <c r="N204" s="30"/>
      <c r="O204" s="31"/>
      <c r="P204" s="32"/>
      <c r="Q204" s="28">
        <f t="shared" si="61"/>
        <v>0</v>
      </c>
      <c r="R204" s="29"/>
      <c r="S204" s="32"/>
      <c r="T204" s="28">
        <f t="shared" si="62"/>
        <v>0</v>
      </c>
      <c r="U204" s="29"/>
      <c r="V204" s="30"/>
      <c r="W204" s="31"/>
      <c r="X204" s="32"/>
      <c r="Y204" s="33">
        <f t="shared" si="63"/>
        <v>0</v>
      </c>
      <c r="Z204" s="89"/>
      <c r="AA204" s="35"/>
      <c r="AB204" s="89"/>
      <c r="AC204" s="35"/>
      <c r="AD204" s="89"/>
      <c r="AE204" s="35"/>
      <c r="AF204" s="89"/>
      <c r="AG204" s="35"/>
      <c r="AH204" s="89"/>
      <c r="AI204" s="35"/>
      <c r="AJ204" s="89"/>
      <c r="AK204" s="35"/>
      <c r="AL204" s="89"/>
      <c r="AM204" s="35"/>
      <c r="AN204" s="89"/>
      <c r="AO204" s="90"/>
      <c r="AP204" s="33">
        <f t="shared" si="64"/>
        <v>0</v>
      </c>
      <c r="AQ204" s="89"/>
      <c r="AR204" s="35"/>
      <c r="AS204" s="89"/>
      <c r="AT204" s="35"/>
      <c r="AU204" s="89"/>
      <c r="AV204" s="35"/>
      <c r="AW204" s="89"/>
      <c r="AX204" s="35"/>
      <c r="AY204" s="89"/>
      <c r="AZ204" s="35"/>
      <c r="BA204" s="89"/>
      <c r="BB204" s="75"/>
      <c r="BC204" s="33">
        <f t="shared" si="65"/>
        <v>0</v>
      </c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>
        <f t="shared" si="66"/>
        <v>0</v>
      </c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2"/>
      <c r="CA204" s="33">
        <f t="shared" si="72"/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32"/>
      <c r="CR204" s="33">
        <f t="shared" si="68"/>
        <v>0</v>
      </c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33">
        <f t="shared" si="69"/>
        <v>0</v>
      </c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>
        <f t="shared" si="70"/>
        <v>0</v>
      </c>
      <c r="DQ204" s="31"/>
      <c r="DR204" s="30"/>
      <c r="DS204" s="31"/>
      <c r="DT204" s="30"/>
      <c r="DU204" s="31"/>
      <c r="DV204" s="30"/>
      <c r="DW204" s="31"/>
      <c r="DX204" s="32"/>
      <c r="DY204" s="33">
        <f t="shared" si="71"/>
        <v>0</v>
      </c>
      <c r="DZ204" s="31"/>
      <c r="EA204" s="30"/>
      <c r="EB204" s="31"/>
      <c r="EC204" s="30"/>
      <c r="ED204" s="31"/>
      <c r="EE204" s="30"/>
      <c r="EF204" s="30"/>
      <c r="EG204" s="30"/>
      <c r="EH204" s="30"/>
      <c r="EI204" s="30"/>
      <c r="EJ204" s="30"/>
      <c r="EK204" s="30"/>
      <c r="EL204" s="31"/>
      <c r="EM204" s="30"/>
      <c r="EN204" s="31"/>
      <c r="EO204" s="32"/>
    </row>
    <row r="205" spans="1:145" s="1" customFormat="1" ht="15" hidden="1" customHeight="1" x14ac:dyDescent="0.3">
      <c r="A205" s="5"/>
      <c r="B205" s="15">
        <v>6985</v>
      </c>
      <c r="C205" s="8" t="s">
        <v>256</v>
      </c>
      <c r="D205" s="16">
        <v>2006</v>
      </c>
      <c r="E205" s="17">
        <f t="shared" si="59"/>
        <v>0</v>
      </c>
      <c r="F205" s="55"/>
      <c r="G205" s="55"/>
      <c r="H205" s="55"/>
      <c r="I205" s="55"/>
      <c r="J205" s="28">
        <f t="shared" si="60"/>
        <v>0</v>
      </c>
      <c r="K205" s="29"/>
      <c r="L205" s="30"/>
      <c r="M205" s="31"/>
      <c r="N205" s="30"/>
      <c r="O205" s="31"/>
      <c r="P205" s="32"/>
      <c r="Q205" s="28">
        <f t="shared" si="61"/>
        <v>0</v>
      </c>
      <c r="R205" s="29"/>
      <c r="S205" s="32"/>
      <c r="T205" s="28">
        <f t="shared" si="62"/>
        <v>0</v>
      </c>
      <c r="U205" s="29"/>
      <c r="V205" s="30"/>
      <c r="W205" s="31"/>
      <c r="X205" s="32"/>
      <c r="Y205" s="33">
        <f t="shared" si="63"/>
        <v>0</v>
      </c>
      <c r="Z205" s="89"/>
      <c r="AA205" s="35"/>
      <c r="AB205" s="89"/>
      <c r="AC205" s="35"/>
      <c r="AD205" s="89"/>
      <c r="AE205" s="35"/>
      <c r="AF205" s="89"/>
      <c r="AG205" s="35"/>
      <c r="AH205" s="89"/>
      <c r="AI205" s="35"/>
      <c r="AJ205" s="89"/>
      <c r="AK205" s="35"/>
      <c r="AL205" s="89"/>
      <c r="AM205" s="35"/>
      <c r="AN205" s="89"/>
      <c r="AO205" s="90"/>
      <c r="AP205" s="33">
        <f t="shared" si="64"/>
        <v>0</v>
      </c>
      <c r="AQ205" s="89"/>
      <c r="AR205" s="35"/>
      <c r="AS205" s="89"/>
      <c r="AT205" s="35"/>
      <c r="AU205" s="89"/>
      <c r="AV205" s="35"/>
      <c r="AW205" s="89"/>
      <c r="AX205" s="35"/>
      <c r="AY205" s="89"/>
      <c r="AZ205" s="35"/>
      <c r="BA205" s="89"/>
      <c r="BB205" s="75"/>
      <c r="BC205" s="33">
        <f t="shared" si="65"/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 t="shared" si="66"/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2"/>
      <c r="CA205" s="33">
        <f t="shared" si="72"/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32"/>
      <c r="CR205" s="33">
        <f t="shared" si="68"/>
        <v>0</v>
      </c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33">
        <f t="shared" si="69"/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 t="shared" si="70"/>
        <v>0</v>
      </c>
      <c r="DQ205" s="31"/>
      <c r="DR205" s="30"/>
      <c r="DS205" s="31"/>
      <c r="DT205" s="30"/>
      <c r="DU205" s="31"/>
      <c r="DV205" s="30"/>
      <c r="DW205" s="31"/>
      <c r="DX205" s="32"/>
      <c r="DY205" s="33">
        <f t="shared" si="71"/>
        <v>0</v>
      </c>
      <c r="DZ205" s="31"/>
      <c r="EA205" s="30"/>
      <c r="EB205" s="31"/>
      <c r="EC205" s="30"/>
      <c r="ED205" s="31"/>
      <c r="EE205" s="30"/>
      <c r="EF205" s="30"/>
      <c r="EG205" s="30"/>
      <c r="EH205" s="30"/>
      <c r="EI205" s="30"/>
      <c r="EJ205" s="30"/>
      <c r="EK205" s="30"/>
      <c r="EL205" s="31"/>
      <c r="EM205" s="30"/>
      <c r="EN205" s="31"/>
      <c r="EO205" s="32"/>
    </row>
    <row r="206" spans="1:145" s="1" customFormat="1" ht="15" hidden="1" customHeight="1" x14ac:dyDescent="0.3">
      <c r="A206" s="5"/>
      <c r="B206" s="15">
        <v>3858</v>
      </c>
      <c r="C206" s="57" t="s">
        <v>58</v>
      </c>
      <c r="D206" s="16">
        <v>2003</v>
      </c>
      <c r="E206" s="17">
        <f t="shared" si="59"/>
        <v>0</v>
      </c>
      <c r="F206" s="55"/>
      <c r="G206" s="55"/>
      <c r="H206" s="55"/>
      <c r="I206" s="55"/>
      <c r="J206" s="28">
        <f t="shared" si="60"/>
        <v>0</v>
      </c>
      <c r="K206" s="29"/>
      <c r="L206" s="30"/>
      <c r="M206" s="31"/>
      <c r="N206" s="30"/>
      <c r="O206" s="31"/>
      <c r="P206" s="32"/>
      <c r="Q206" s="28">
        <f t="shared" si="61"/>
        <v>0</v>
      </c>
      <c r="R206" s="29"/>
      <c r="S206" s="32"/>
      <c r="T206" s="28">
        <f t="shared" si="62"/>
        <v>0</v>
      </c>
      <c r="U206" s="29"/>
      <c r="V206" s="30"/>
      <c r="W206" s="31"/>
      <c r="X206" s="32"/>
      <c r="Y206" s="33">
        <f t="shared" si="63"/>
        <v>0</v>
      </c>
      <c r="Z206" s="89"/>
      <c r="AA206" s="35"/>
      <c r="AB206" s="89"/>
      <c r="AC206" s="35"/>
      <c r="AD206" s="89"/>
      <c r="AE206" s="35"/>
      <c r="AF206" s="89"/>
      <c r="AG206" s="35"/>
      <c r="AH206" s="89"/>
      <c r="AI206" s="35"/>
      <c r="AJ206" s="89"/>
      <c r="AK206" s="35"/>
      <c r="AL206" s="89"/>
      <c r="AM206" s="35"/>
      <c r="AN206" s="89"/>
      <c r="AO206" s="90"/>
      <c r="AP206" s="33">
        <f t="shared" si="64"/>
        <v>0</v>
      </c>
      <c r="AQ206" s="89"/>
      <c r="AR206" s="35"/>
      <c r="AS206" s="89"/>
      <c r="AT206" s="35"/>
      <c r="AU206" s="89"/>
      <c r="AV206" s="35"/>
      <c r="AW206" s="89"/>
      <c r="AX206" s="35"/>
      <c r="AY206" s="89"/>
      <c r="AZ206" s="35"/>
      <c r="BA206" s="89"/>
      <c r="BB206" s="75"/>
      <c r="BC206" s="33">
        <f t="shared" si="65"/>
        <v>0</v>
      </c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>
        <f t="shared" si="66"/>
        <v>0</v>
      </c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2"/>
      <c r="CA206" s="33">
        <f t="shared" si="72"/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32"/>
      <c r="CR206" s="33">
        <f t="shared" si="68"/>
        <v>0</v>
      </c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33">
        <f t="shared" si="69"/>
        <v>0</v>
      </c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>
        <f t="shared" si="70"/>
        <v>0</v>
      </c>
      <c r="DQ206" s="31"/>
      <c r="DR206" s="30"/>
      <c r="DS206" s="31"/>
      <c r="DT206" s="30"/>
      <c r="DU206" s="31"/>
      <c r="DV206" s="30"/>
      <c r="DW206" s="31"/>
      <c r="DX206" s="32"/>
      <c r="DY206" s="33">
        <f t="shared" si="71"/>
        <v>0</v>
      </c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</row>
    <row r="207" spans="1:145" s="1" customFormat="1" ht="15" hidden="1" customHeight="1" x14ac:dyDescent="0.3">
      <c r="A207" s="5"/>
      <c r="B207" s="15">
        <v>7398</v>
      </c>
      <c r="C207" s="8" t="s">
        <v>223</v>
      </c>
      <c r="D207" s="16">
        <v>2009</v>
      </c>
      <c r="E207" s="17">
        <f t="shared" si="59"/>
        <v>0</v>
      </c>
      <c r="F207" s="55"/>
      <c r="G207" s="55"/>
      <c r="H207" s="55"/>
      <c r="I207" s="55"/>
      <c r="J207" s="28">
        <f t="shared" si="60"/>
        <v>0</v>
      </c>
      <c r="K207" s="29"/>
      <c r="L207" s="30"/>
      <c r="M207" s="31"/>
      <c r="N207" s="30"/>
      <c r="O207" s="31"/>
      <c r="P207" s="32"/>
      <c r="Q207" s="28">
        <f t="shared" si="61"/>
        <v>0</v>
      </c>
      <c r="R207" s="29"/>
      <c r="S207" s="32"/>
      <c r="T207" s="28">
        <f t="shared" si="62"/>
        <v>0</v>
      </c>
      <c r="U207" s="29"/>
      <c r="V207" s="30"/>
      <c r="W207" s="31"/>
      <c r="X207" s="32"/>
      <c r="Y207" s="33">
        <f t="shared" si="63"/>
        <v>0</v>
      </c>
      <c r="Z207" s="89"/>
      <c r="AA207" s="35"/>
      <c r="AB207" s="89"/>
      <c r="AC207" s="35"/>
      <c r="AD207" s="89"/>
      <c r="AE207" s="35"/>
      <c r="AF207" s="89"/>
      <c r="AG207" s="35"/>
      <c r="AH207" s="89"/>
      <c r="AI207" s="35"/>
      <c r="AJ207" s="89"/>
      <c r="AK207" s="35"/>
      <c r="AL207" s="89"/>
      <c r="AM207" s="35"/>
      <c r="AN207" s="89"/>
      <c r="AO207" s="90"/>
      <c r="AP207" s="33">
        <f t="shared" si="64"/>
        <v>0</v>
      </c>
      <c r="AQ207" s="89"/>
      <c r="AR207" s="35"/>
      <c r="AS207" s="89"/>
      <c r="AT207" s="35"/>
      <c r="AU207" s="89"/>
      <c r="AV207" s="35"/>
      <c r="AW207" s="89"/>
      <c r="AX207" s="35"/>
      <c r="AY207" s="89"/>
      <c r="AZ207" s="35"/>
      <c r="BA207" s="89"/>
      <c r="BB207" s="75"/>
      <c r="BC207" s="33">
        <f t="shared" si="65"/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 t="shared" si="66"/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2"/>
      <c r="CA207" s="33">
        <f t="shared" si="72"/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32"/>
      <c r="CR207" s="33">
        <f t="shared" si="68"/>
        <v>0</v>
      </c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33">
        <f t="shared" si="69"/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 t="shared" si="70"/>
        <v>0</v>
      </c>
      <c r="DQ207" s="31"/>
      <c r="DR207" s="30"/>
      <c r="DS207" s="31"/>
      <c r="DT207" s="30"/>
      <c r="DU207" s="31"/>
      <c r="DV207" s="30"/>
      <c r="DW207" s="31"/>
      <c r="DX207" s="32"/>
      <c r="DY207" s="33">
        <f t="shared" si="71"/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</row>
    <row r="208" spans="1:145" s="1" customFormat="1" ht="15" hidden="1" customHeight="1" x14ac:dyDescent="0.3">
      <c r="A208" s="5"/>
      <c r="B208" s="15">
        <v>7126</v>
      </c>
      <c r="C208" s="8" t="s">
        <v>215</v>
      </c>
      <c r="D208" s="16">
        <v>2010</v>
      </c>
      <c r="E208" s="17">
        <f t="shared" si="59"/>
        <v>0</v>
      </c>
      <c r="F208" s="55"/>
      <c r="G208" s="55"/>
      <c r="H208" s="55"/>
      <c r="I208" s="55"/>
      <c r="J208" s="28">
        <f t="shared" si="60"/>
        <v>0</v>
      </c>
      <c r="K208" s="29"/>
      <c r="L208" s="30"/>
      <c r="M208" s="31"/>
      <c r="N208" s="30"/>
      <c r="O208" s="31"/>
      <c r="P208" s="32"/>
      <c r="Q208" s="28">
        <f t="shared" si="61"/>
        <v>0</v>
      </c>
      <c r="R208" s="29"/>
      <c r="S208" s="32"/>
      <c r="T208" s="28">
        <f t="shared" si="62"/>
        <v>0</v>
      </c>
      <c r="U208" s="29"/>
      <c r="V208" s="30"/>
      <c r="W208" s="31"/>
      <c r="X208" s="32"/>
      <c r="Y208" s="33">
        <f t="shared" si="63"/>
        <v>0</v>
      </c>
      <c r="Z208" s="89"/>
      <c r="AA208" s="35"/>
      <c r="AB208" s="89"/>
      <c r="AC208" s="35"/>
      <c r="AD208" s="89"/>
      <c r="AE208" s="35"/>
      <c r="AF208" s="89"/>
      <c r="AG208" s="35"/>
      <c r="AH208" s="89"/>
      <c r="AI208" s="35"/>
      <c r="AJ208" s="89"/>
      <c r="AK208" s="35"/>
      <c r="AL208" s="89"/>
      <c r="AM208" s="35"/>
      <c r="AN208" s="89"/>
      <c r="AO208" s="90"/>
      <c r="AP208" s="33">
        <f t="shared" si="64"/>
        <v>0</v>
      </c>
      <c r="AQ208" s="89"/>
      <c r="AR208" s="35"/>
      <c r="AS208" s="89"/>
      <c r="AT208" s="35"/>
      <c r="AU208" s="89"/>
      <c r="AV208" s="35"/>
      <c r="AW208" s="89"/>
      <c r="AX208" s="35"/>
      <c r="AY208" s="89"/>
      <c r="AZ208" s="35"/>
      <c r="BA208" s="89"/>
      <c r="BB208" s="75"/>
      <c r="BC208" s="33">
        <f t="shared" si="65"/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 t="shared" si="66"/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2"/>
      <c r="CA208" s="33">
        <f t="shared" si="72"/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32"/>
      <c r="CR208" s="33">
        <f t="shared" si="68"/>
        <v>0</v>
      </c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33">
        <f t="shared" si="69"/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 t="shared" si="70"/>
        <v>0</v>
      </c>
      <c r="DQ208" s="31"/>
      <c r="DR208" s="30"/>
      <c r="DS208" s="31"/>
      <c r="DT208" s="30"/>
      <c r="DU208" s="31"/>
      <c r="DV208" s="30"/>
      <c r="DW208" s="31"/>
      <c r="DX208" s="32"/>
      <c r="DY208" s="33">
        <f t="shared" si="71"/>
        <v>0</v>
      </c>
      <c r="DZ208" s="31"/>
      <c r="EA208" s="30"/>
      <c r="EB208" s="31"/>
      <c r="EC208" s="30"/>
      <c r="ED208" s="31"/>
      <c r="EE208" s="30"/>
      <c r="EF208" s="30"/>
      <c r="EG208" s="30"/>
      <c r="EH208" s="30"/>
      <c r="EI208" s="30"/>
      <c r="EJ208" s="30"/>
      <c r="EK208" s="30"/>
      <c r="EL208" s="31"/>
      <c r="EM208" s="30"/>
      <c r="EN208" s="31"/>
      <c r="EO208" s="32"/>
    </row>
    <row r="209" spans="1:145" s="1" customFormat="1" ht="15" hidden="1" customHeight="1" x14ac:dyDescent="0.3">
      <c r="A209" s="5"/>
      <c r="B209" s="15">
        <v>646</v>
      </c>
      <c r="C209" s="8" t="s">
        <v>119</v>
      </c>
      <c r="D209" s="16">
        <v>1988</v>
      </c>
      <c r="E209" s="17">
        <f t="shared" si="59"/>
        <v>0</v>
      </c>
      <c r="F209" s="55"/>
      <c r="G209" s="55"/>
      <c r="H209" s="55"/>
      <c r="I209" s="55"/>
      <c r="J209" s="28">
        <f t="shared" si="60"/>
        <v>0</v>
      </c>
      <c r="K209" s="29"/>
      <c r="L209" s="30"/>
      <c r="M209" s="31"/>
      <c r="N209" s="30"/>
      <c r="O209" s="31"/>
      <c r="P209" s="32"/>
      <c r="Q209" s="28">
        <f t="shared" si="61"/>
        <v>0</v>
      </c>
      <c r="R209" s="29"/>
      <c r="S209" s="32"/>
      <c r="T209" s="28">
        <f t="shared" si="62"/>
        <v>0</v>
      </c>
      <c r="U209" s="29"/>
      <c r="V209" s="30"/>
      <c r="W209" s="31"/>
      <c r="X209" s="32"/>
      <c r="Y209" s="33">
        <f t="shared" si="63"/>
        <v>0</v>
      </c>
      <c r="Z209" s="89"/>
      <c r="AA209" s="35"/>
      <c r="AB209" s="89"/>
      <c r="AC209" s="35"/>
      <c r="AD209" s="89"/>
      <c r="AE209" s="35"/>
      <c r="AF209" s="89"/>
      <c r="AG209" s="35"/>
      <c r="AH209" s="89"/>
      <c r="AI209" s="35"/>
      <c r="AJ209" s="89"/>
      <c r="AK209" s="35"/>
      <c r="AL209" s="89"/>
      <c r="AM209" s="35"/>
      <c r="AN209" s="89"/>
      <c r="AO209" s="90"/>
      <c r="AP209" s="33">
        <f t="shared" si="64"/>
        <v>0</v>
      </c>
      <c r="AQ209" s="89"/>
      <c r="AR209" s="35"/>
      <c r="AS209" s="89"/>
      <c r="AT209" s="35"/>
      <c r="AU209" s="89"/>
      <c r="AV209" s="35"/>
      <c r="AW209" s="89"/>
      <c r="AX209" s="35"/>
      <c r="AY209" s="89"/>
      <c r="AZ209" s="35"/>
      <c r="BA209" s="89"/>
      <c r="BB209" s="75"/>
      <c r="BC209" s="33">
        <f t="shared" si="65"/>
        <v>0</v>
      </c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>
        <f t="shared" si="66"/>
        <v>0</v>
      </c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2"/>
      <c r="CA209" s="33">
        <f t="shared" si="72"/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32"/>
      <c r="CR209" s="33">
        <f t="shared" si="68"/>
        <v>0</v>
      </c>
      <c r="CS209" s="31"/>
      <c r="CT209" s="30"/>
      <c r="CU209" s="31"/>
      <c r="CV209" s="30"/>
      <c r="CW209" s="31"/>
      <c r="CX209" s="30"/>
      <c r="CY209" s="31"/>
      <c r="CZ209" s="30"/>
      <c r="DA209" s="31"/>
      <c r="DB209" s="30"/>
      <c r="DC209" s="31"/>
      <c r="DD209" s="32"/>
      <c r="DE209" s="33">
        <f t="shared" si="69"/>
        <v>0</v>
      </c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>
        <f t="shared" si="70"/>
        <v>0</v>
      </c>
      <c r="DQ209" s="31"/>
      <c r="DR209" s="30"/>
      <c r="DS209" s="31"/>
      <c r="DT209" s="30"/>
      <c r="DU209" s="31"/>
      <c r="DV209" s="30"/>
      <c r="DW209" s="31"/>
      <c r="DX209" s="32"/>
      <c r="DY209" s="33">
        <f t="shared" si="71"/>
        <v>0</v>
      </c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</row>
    <row r="210" spans="1:145" s="1" customFormat="1" ht="15" hidden="1" customHeight="1" x14ac:dyDescent="0.3">
      <c r="A210" s="5"/>
      <c r="B210" s="15">
        <v>7105</v>
      </c>
      <c r="C210" s="8" t="s">
        <v>221</v>
      </c>
      <c r="D210" s="16">
        <v>2010</v>
      </c>
      <c r="E210" s="17">
        <f t="shared" si="59"/>
        <v>0</v>
      </c>
      <c r="F210" s="55"/>
      <c r="G210" s="55"/>
      <c r="H210" s="55"/>
      <c r="I210" s="55"/>
      <c r="J210" s="28">
        <f t="shared" si="60"/>
        <v>0</v>
      </c>
      <c r="K210" s="29"/>
      <c r="L210" s="30"/>
      <c r="M210" s="31"/>
      <c r="N210" s="30"/>
      <c r="O210" s="31"/>
      <c r="P210" s="32"/>
      <c r="Q210" s="28">
        <f t="shared" si="61"/>
        <v>0</v>
      </c>
      <c r="R210" s="29"/>
      <c r="S210" s="32"/>
      <c r="T210" s="28">
        <f t="shared" si="62"/>
        <v>0</v>
      </c>
      <c r="U210" s="29"/>
      <c r="V210" s="30"/>
      <c r="W210" s="31"/>
      <c r="X210" s="32"/>
      <c r="Y210" s="33">
        <f t="shared" si="63"/>
        <v>0</v>
      </c>
      <c r="Z210" s="89"/>
      <c r="AA210" s="35"/>
      <c r="AB210" s="89"/>
      <c r="AC210" s="35"/>
      <c r="AD210" s="89"/>
      <c r="AE210" s="35"/>
      <c r="AF210" s="89"/>
      <c r="AG210" s="35"/>
      <c r="AH210" s="89"/>
      <c r="AI210" s="35"/>
      <c r="AJ210" s="89"/>
      <c r="AK210" s="35"/>
      <c r="AL210" s="89"/>
      <c r="AM210" s="35"/>
      <c r="AN210" s="89"/>
      <c r="AO210" s="90"/>
      <c r="AP210" s="33">
        <f t="shared" si="64"/>
        <v>0</v>
      </c>
      <c r="AQ210" s="89"/>
      <c r="AR210" s="35"/>
      <c r="AS210" s="89"/>
      <c r="AT210" s="35"/>
      <c r="AU210" s="89"/>
      <c r="AV210" s="35"/>
      <c r="AW210" s="89"/>
      <c r="AX210" s="35"/>
      <c r="AY210" s="89"/>
      <c r="AZ210" s="35"/>
      <c r="BA210" s="89"/>
      <c r="BB210" s="75"/>
      <c r="BC210" s="33">
        <f t="shared" si="65"/>
        <v>0</v>
      </c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>
        <f t="shared" si="66"/>
        <v>0</v>
      </c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2"/>
      <c r="CA210" s="33">
        <f t="shared" si="72"/>
        <v>0</v>
      </c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32"/>
      <c r="CR210" s="33">
        <f t="shared" si="68"/>
        <v>0</v>
      </c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33">
        <f t="shared" si="69"/>
        <v>0</v>
      </c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>
        <f t="shared" si="70"/>
        <v>0</v>
      </c>
      <c r="DQ210" s="31"/>
      <c r="DR210" s="30"/>
      <c r="DS210" s="31"/>
      <c r="DT210" s="30"/>
      <c r="DU210" s="31"/>
      <c r="DV210" s="30"/>
      <c r="DW210" s="31"/>
      <c r="DX210" s="32"/>
      <c r="DY210" s="33">
        <f t="shared" si="71"/>
        <v>0</v>
      </c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</row>
    <row r="211" spans="1:145" s="1" customFormat="1" ht="15" hidden="1" customHeight="1" x14ac:dyDescent="0.3">
      <c r="A211" s="5"/>
      <c r="B211" s="15">
        <v>9483</v>
      </c>
      <c r="C211" s="8" t="s">
        <v>330</v>
      </c>
      <c r="D211" s="16">
        <v>2008</v>
      </c>
      <c r="E211" s="17">
        <f t="shared" si="59"/>
        <v>0</v>
      </c>
      <c r="F211" s="55"/>
      <c r="G211" s="55"/>
      <c r="H211" s="55"/>
      <c r="I211" s="55"/>
      <c r="J211" s="28">
        <f t="shared" si="60"/>
        <v>0</v>
      </c>
      <c r="K211" s="29"/>
      <c r="L211" s="30"/>
      <c r="M211" s="31"/>
      <c r="N211" s="30"/>
      <c r="O211" s="31"/>
      <c r="P211" s="32"/>
      <c r="Q211" s="28">
        <f t="shared" si="61"/>
        <v>0</v>
      </c>
      <c r="R211" s="29"/>
      <c r="S211" s="32"/>
      <c r="T211" s="28">
        <f t="shared" si="62"/>
        <v>0</v>
      </c>
      <c r="U211" s="29"/>
      <c r="V211" s="30"/>
      <c r="W211" s="31"/>
      <c r="X211" s="32"/>
      <c r="Y211" s="33">
        <f t="shared" si="63"/>
        <v>0</v>
      </c>
      <c r="Z211" s="89"/>
      <c r="AA211" s="35"/>
      <c r="AB211" s="89"/>
      <c r="AC211" s="35"/>
      <c r="AD211" s="89"/>
      <c r="AE211" s="35"/>
      <c r="AF211" s="89"/>
      <c r="AG211" s="35"/>
      <c r="AH211" s="89"/>
      <c r="AI211" s="35"/>
      <c r="AJ211" s="89"/>
      <c r="AK211" s="35"/>
      <c r="AL211" s="89"/>
      <c r="AM211" s="35"/>
      <c r="AN211" s="89"/>
      <c r="AO211" s="90"/>
      <c r="AP211" s="33">
        <f t="shared" si="64"/>
        <v>0</v>
      </c>
      <c r="AQ211" s="89"/>
      <c r="AR211" s="35"/>
      <c r="AS211" s="89"/>
      <c r="AT211" s="35"/>
      <c r="AU211" s="89"/>
      <c r="AV211" s="35"/>
      <c r="AW211" s="89"/>
      <c r="AX211" s="35"/>
      <c r="AY211" s="89"/>
      <c r="AZ211" s="35"/>
      <c r="BA211" s="89"/>
      <c r="BB211" s="75"/>
      <c r="BC211" s="33">
        <f t="shared" si="65"/>
        <v>0</v>
      </c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>
        <f t="shared" si="66"/>
        <v>0</v>
      </c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2"/>
      <c r="CA211" s="33">
        <f t="shared" si="72"/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32"/>
      <c r="CR211" s="33">
        <f t="shared" si="68"/>
        <v>0</v>
      </c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33">
        <f t="shared" si="69"/>
        <v>0</v>
      </c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>
        <f t="shared" si="70"/>
        <v>0</v>
      </c>
      <c r="DQ211" s="31"/>
      <c r="DR211" s="30"/>
      <c r="DS211" s="31"/>
      <c r="DT211" s="30"/>
      <c r="DU211" s="31"/>
      <c r="DV211" s="30"/>
      <c r="DW211" s="31"/>
      <c r="DX211" s="32"/>
      <c r="DY211" s="33">
        <f t="shared" si="71"/>
        <v>0</v>
      </c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</row>
    <row r="212" spans="1:145" s="1" customFormat="1" ht="15" hidden="1" customHeight="1" x14ac:dyDescent="0.3">
      <c r="A212" s="5"/>
      <c r="B212" s="15">
        <v>6980</v>
      </c>
      <c r="C212" s="8" t="s">
        <v>228</v>
      </c>
      <c r="D212" s="16">
        <v>2010</v>
      </c>
      <c r="E212" s="17">
        <f t="shared" si="59"/>
        <v>0</v>
      </c>
      <c r="F212" s="55"/>
      <c r="G212" s="55"/>
      <c r="H212" s="55"/>
      <c r="I212" s="55"/>
      <c r="J212" s="28">
        <f t="shared" si="60"/>
        <v>0</v>
      </c>
      <c r="K212" s="29"/>
      <c r="L212" s="30"/>
      <c r="M212" s="31"/>
      <c r="N212" s="30"/>
      <c r="O212" s="31"/>
      <c r="P212" s="32"/>
      <c r="Q212" s="28">
        <f t="shared" si="61"/>
        <v>0</v>
      </c>
      <c r="R212" s="29"/>
      <c r="S212" s="32"/>
      <c r="T212" s="28">
        <f t="shared" si="62"/>
        <v>0</v>
      </c>
      <c r="U212" s="29"/>
      <c r="V212" s="30"/>
      <c r="W212" s="31"/>
      <c r="X212" s="32"/>
      <c r="Y212" s="33">
        <f t="shared" si="63"/>
        <v>0</v>
      </c>
      <c r="Z212" s="89"/>
      <c r="AA212" s="35"/>
      <c r="AB212" s="89"/>
      <c r="AC212" s="35"/>
      <c r="AD212" s="89"/>
      <c r="AE212" s="35"/>
      <c r="AF212" s="89"/>
      <c r="AG212" s="35"/>
      <c r="AH212" s="89"/>
      <c r="AI212" s="35"/>
      <c r="AJ212" s="89"/>
      <c r="AK212" s="35"/>
      <c r="AL212" s="89"/>
      <c r="AM212" s="35"/>
      <c r="AN212" s="89"/>
      <c r="AO212" s="90"/>
      <c r="AP212" s="33">
        <f t="shared" si="64"/>
        <v>0</v>
      </c>
      <c r="AQ212" s="89"/>
      <c r="AR212" s="35"/>
      <c r="AS212" s="89"/>
      <c r="AT212" s="35"/>
      <c r="AU212" s="89"/>
      <c r="AV212" s="35"/>
      <c r="AW212" s="89"/>
      <c r="AX212" s="35"/>
      <c r="AY212" s="89"/>
      <c r="AZ212" s="35"/>
      <c r="BA212" s="89"/>
      <c r="BB212" s="75"/>
      <c r="BC212" s="33">
        <f t="shared" si="65"/>
        <v>0</v>
      </c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>
        <f t="shared" si="66"/>
        <v>0</v>
      </c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2"/>
      <c r="CA212" s="33">
        <f t="shared" si="72"/>
        <v>0</v>
      </c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32"/>
      <c r="CR212" s="33">
        <f t="shared" si="68"/>
        <v>0</v>
      </c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33">
        <f t="shared" si="69"/>
        <v>0</v>
      </c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>
        <f t="shared" si="70"/>
        <v>0</v>
      </c>
      <c r="DQ212" s="31"/>
      <c r="DR212" s="30"/>
      <c r="DS212" s="31"/>
      <c r="DT212" s="30"/>
      <c r="DU212" s="31"/>
      <c r="DV212" s="30"/>
      <c r="DW212" s="31"/>
      <c r="DX212" s="32"/>
      <c r="DY212" s="33">
        <f t="shared" si="71"/>
        <v>0</v>
      </c>
      <c r="DZ212" s="31"/>
      <c r="EA212" s="30"/>
      <c r="EB212" s="31"/>
      <c r="EC212" s="30"/>
      <c r="ED212" s="31"/>
      <c r="EE212" s="30"/>
      <c r="EF212" s="30"/>
      <c r="EG212" s="30"/>
      <c r="EH212" s="30"/>
      <c r="EI212" s="30"/>
      <c r="EJ212" s="30"/>
      <c r="EK212" s="30"/>
      <c r="EL212" s="31"/>
      <c r="EM212" s="30"/>
      <c r="EN212" s="31"/>
      <c r="EO212" s="32"/>
    </row>
    <row r="213" spans="1:145" s="1" customFormat="1" ht="15" customHeight="1" x14ac:dyDescent="0.3">
      <c r="A213" s="95">
        <v>3</v>
      </c>
      <c r="B213" s="96">
        <v>9585</v>
      </c>
      <c r="C213" s="97" t="s">
        <v>618</v>
      </c>
      <c r="D213" s="98">
        <v>2011</v>
      </c>
      <c r="E213" s="99">
        <f t="shared" si="59"/>
        <v>60</v>
      </c>
      <c r="F213" s="100" t="s">
        <v>401</v>
      </c>
      <c r="G213" s="65"/>
      <c r="H213" s="55" t="s">
        <v>619</v>
      </c>
      <c r="I213" s="55" t="s">
        <v>620</v>
      </c>
      <c r="J213" s="28">
        <f t="shared" si="60"/>
        <v>0</v>
      </c>
      <c r="K213" s="29"/>
      <c r="L213" s="30"/>
      <c r="M213" s="31"/>
      <c r="N213" s="30"/>
      <c r="O213" s="31"/>
      <c r="P213" s="32"/>
      <c r="Q213" s="28">
        <f t="shared" si="61"/>
        <v>0</v>
      </c>
      <c r="R213" s="29"/>
      <c r="S213" s="32"/>
      <c r="T213" s="28">
        <f t="shared" si="62"/>
        <v>0</v>
      </c>
      <c r="U213" s="29"/>
      <c r="V213" s="30"/>
      <c r="W213" s="31"/>
      <c r="X213" s="32"/>
      <c r="Y213" s="33">
        <f t="shared" si="63"/>
        <v>0</v>
      </c>
      <c r="Z213" s="89"/>
      <c r="AA213" s="35"/>
      <c r="AB213" s="89"/>
      <c r="AC213" s="35"/>
      <c r="AD213" s="89"/>
      <c r="AE213" s="35"/>
      <c r="AF213" s="89"/>
      <c r="AG213" s="35"/>
      <c r="AH213" s="89"/>
      <c r="AI213" s="35"/>
      <c r="AJ213" s="89"/>
      <c r="AK213" s="35"/>
      <c r="AL213" s="89"/>
      <c r="AM213" s="35"/>
      <c r="AN213" s="89"/>
      <c r="AO213" s="90"/>
      <c r="AP213" s="33">
        <f t="shared" si="64"/>
        <v>0</v>
      </c>
      <c r="AQ213" s="89"/>
      <c r="AR213" s="35"/>
      <c r="AS213" s="89"/>
      <c r="AT213" s="35"/>
      <c r="AU213" s="89"/>
      <c r="AV213" s="35"/>
      <c r="AW213" s="89"/>
      <c r="AX213" s="35"/>
      <c r="AY213" s="89"/>
      <c r="AZ213" s="35"/>
      <c r="BA213" s="89"/>
      <c r="BB213" s="75"/>
      <c r="BC213" s="33">
        <f t="shared" si="65"/>
        <v>0</v>
      </c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>
        <f t="shared" si="66"/>
        <v>0</v>
      </c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2"/>
      <c r="CA213" s="33">
        <f t="shared" si="72"/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32"/>
      <c r="CR213" s="33">
        <f t="shared" si="68"/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33">
        <f t="shared" si="69"/>
        <v>0</v>
      </c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>
        <f t="shared" si="70"/>
        <v>0</v>
      </c>
      <c r="DQ213" s="31"/>
      <c r="DR213" s="30"/>
      <c r="DS213" s="31"/>
      <c r="DT213" s="30"/>
      <c r="DU213" s="31"/>
      <c r="DV213" s="30"/>
      <c r="DW213" s="31"/>
      <c r="DX213" s="32"/>
      <c r="DY213" s="101">
        <f t="shared" si="71"/>
        <v>60</v>
      </c>
      <c r="DZ213" s="31"/>
      <c r="EA213" s="30"/>
      <c r="EB213" s="31"/>
      <c r="EC213" s="30"/>
      <c r="ED213" s="31"/>
      <c r="EE213" s="30"/>
      <c r="EF213" s="31"/>
      <c r="EG213" s="30"/>
      <c r="EH213" s="92">
        <v>1</v>
      </c>
      <c r="EI213" s="30">
        <f>80*0.3</f>
        <v>24</v>
      </c>
      <c r="EJ213" s="77">
        <v>1</v>
      </c>
      <c r="EK213" s="78">
        <f>80*0.3*1.5</f>
        <v>36</v>
      </c>
      <c r="EL213" s="31"/>
      <c r="EM213" s="30"/>
      <c r="EN213" s="31"/>
      <c r="EO213" s="32"/>
    </row>
    <row r="214" spans="1:145" s="1" customFormat="1" ht="15" hidden="1" customHeight="1" x14ac:dyDescent="0.3">
      <c r="A214" s="5"/>
      <c r="B214" s="15">
        <v>9446</v>
      </c>
      <c r="C214" s="8" t="s">
        <v>320</v>
      </c>
      <c r="D214" s="16">
        <v>2010</v>
      </c>
      <c r="E214" s="17">
        <f t="shared" si="59"/>
        <v>0</v>
      </c>
      <c r="F214" s="55"/>
      <c r="G214" s="55"/>
      <c r="H214" s="55"/>
      <c r="I214" s="55"/>
      <c r="J214" s="28">
        <f t="shared" si="60"/>
        <v>0</v>
      </c>
      <c r="K214" s="29"/>
      <c r="L214" s="30"/>
      <c r="M214" s="31"/>
      <c r="N214" s="30"/>
      <c r="O214" s="31"/>
      <c r="P214" s="32"/>
      <c r="Q214" s="28">
        <f t="shared" si="61"/>
        <v>0</v>
      </c>
      <c r="R214" s="29"/>
      <c r="S214" s="32"/>
      <c r="T214" s="28">
        <f t="shared" si="62"/>
        <v>0</v>
      </c>
      <c r="U214" s="29"/>
      <c r="V214" s="30"/>
      <c r="W214" s="31"/>
      <c r="X214" s="32"/>
      <c r="Y214" s="33">
        <f t="shared" si="63"/>
        <v>0</v>
      </c>
      <c r="Z214" s="89"/>
      <c r="AA214" s="35"/>
      <c r="AB214" s="89"/>
      <c r="AC214" s="35"/>
      <c r="AD214" s="89"/>
      <c r="AE214" s="35"/>
      <c r="AF214" s="89"/>
      <c r="AG214" s="35"/>
      <c r="AH214" s="89"/>
      <c r="AI214" s="35"/>
      <c r="AJ214" s="89"/>
      <c r="AK214" s="35"/>
      <c r="AL214" s="89"/>
      <c r="AM214" s="35"/>
      <c r="AN214" s="89"/>
      <c r="AO214" s="90"/>
      <c r="AP214" s="33">
        <f t="shared" si="64"/>
        <v>0</v>
      </c>
      <c r="AQ214" s="89"/>
      <c r="AR214" s="35"/>
      <c r="AS214" s="89"/>
      <c r="AT214" s="35"/>
      <c r="AU214" s="89"/>
      <c r="AV214" s="35"/>
      <c r="AW214" s="89"/>
      <c r="AX214" s="35"/>
      <c r="AY214" s="89"/>
      <c r="AZ214" s="35"/>
      <c r="BA214" s="89"/>
      <c r="BB214" s="75"/>
      <c r="BC214" s="33">
        <f t="shared" si="65"/>
        <v>0</v>
      </c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>
        <f t="shared" si="66"/>
        <v>0</v>
      </c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2"/>
      <c r="CA214" s="33">
        <f t="shared" si="72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32"/>
      <c r="CR214" s="33">
        <f t="shared" si="68"/>
        <v>0</v>
      </c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33">
        <f t="shared" si="69"/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>
        <f t="shared" si="70"/>
        <v>0</v>
      </c>
      <c r="DQ214" s="31"/>
      <c r="DR214" s="30"/>
      <c r="DS214" s="31"/>
      <c r="DT214" s="30"/>
      <c r="DU214" s="31"/>
      <c r="DV214" s="30"/>
      <c r="DW214" s="31"/>
      <c r="DX214" s="32"/>
      <c r="DY214" s="33">
        <f t="shared" si="71"/>
        <v>0</v>
      </c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</row>
    <row r="215" spans="1:145" s="1" customFormat="1" ht="15" hidden="1" customHeight="1" x14ac:dyDescent="0.3">
      <c r="A215" s="5"/>
      <c r="B215" s="15">
        <v>9650</v>
      </c>
      <c r="C215" s="8" t="s">
        <v>329</v>
      </c>
      <c r="D215" s="16">
        <v>2009</v>
      </c>
      <c r="E215" s="17">
        <f t="shared" si="59"/>
        <v>0</v>
      </c>
      <c r="F215" s="55"/>
      <c r="G215" s="55"/>
      <c r="H215" s="55"/>
      <c r="I215" s="55"/>
      <c r="J215" s="28">
        <f t="shared" si="60"/>
        <v>0</v>
      </c>
      <c r="K215" s="29"/>
      <c r="L215" s="30"/>
      <c r="M215" s="31"/>
      <c r="N215" s="30"/>
      <c r="O215" s="31"/>
      <c r="P215" s="32"/>
      <c r="Q215" s="28">
        <f t="shared" si="61"/>
        <v>0</v>
      </c>
      <c r="R215" s="29"/>
      <c r="S215" s="32"/>
      <c r="T215" s="28">
        <f t="shared" si="62"/>
        <v>0</v>
      </c>
      <c r="U215" s="29"/>
      <c r="V215" s="30"/>
      <c r="W215" s="31"/>
      <c r="X215" s="32"/>
      <c r="Y215" s="33">
        <f t="shared" si="63"/>
        <v>0</v>
      </c>
      <c r="Z215" s="89"/>
      <c r="AA215" s="35"/>
      <c r="AB215" s="89"/>
      <c r="AC215" s="35"/>
      <c r="AD215" s="89"/>
      <c r="AE215" s="35"/>
      <c r="AF215" s="89"/>
      <c r="AG215" s="35"/>
      <c r="AH215" s="89"/>
      <c r="AI215" s="35"/>
      <c r="AJ215" s="89"/>
      <c r="AK215" s="35"/>
      <c r="AL215" s="89"/>
      <c r="AM215" s="35"/>
      <c r="AN215" s="89"/>
      <c r="AO215" s="90"/>
      <c r="AP215" s="33">
        <f t="shared" si="64"/>
        <v>0</v>
      </c>
      <c r="AQ215" s="89"/>
      <c r="AR215" s="35"/>
      <c r="AS215" s="89"/>
      <c r="AT215" s="35"/>
      <c r="AU215" s="89"/>
      <c r="AV215" s="35"/>
      <c r="AW215" s="89"/>
      <c r="AX215" s="35"/>
      <c r="AY215" s="89"/>
      <c r="AZ215" s="35"/>
      <c r="BA215" s="89"/>
      <c r="BB215" s="75"/>
      <c r="BC215" s="33">
        <f t="shared" si="65"/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 t="shared" si="66"/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2"/>
      <c r="CA215" s="33">
        <f t="shared" si="72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32"/>
      <c r="CR215" s="33">
        <f t="shared" si="68"/>
        <v>0</v>
      </c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33">
        <f t="shared" si="69"/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 t="shared" si="70"/>
        <v>0</v>
      </c>
      <c r="DQ215" s="31"/>
      <c r="DR215" s="30"/>
      <c r="DS215" s="31"/>
      <c r="DT215" s="30"/>
      <c r="DU215" s="31"/>
      <c r="DV215" s="30"/>
      <c r="DW215" s="31"/>
      <c r="DX215" s="32"/>
      <c r="DY215" s="33">
        <f t="shared" si="71"/>
        <v>0</v>
      </c>
      <c r="DZ215" s="31"/>
      <c r="EA215" s="30"/>
      <c r="EB215" s="31"/>
      <c r="EC215" s="30"/>
      <c r="ED215" s="31"/>
      <c r="EE215" s="30"/>
      <c r="EF215" s="30"/>
      <c r="EG215" s="30"/>
      <c r="EH215" s="30"/>
      <c r="EI215" s="30"/>
      <c r="EJ215" s="30"/>
      <c r="EK215" s="30"/>
      <c r="EL215" s="31"/>
      <c r="EM215" s="30"/>
      <c r="EN215" s="31"/>
      <c r="EO215" s="32"/>
    </row>
    <row r="216" spans="1:145" s="1" customFormat="1" ht="15" hidden="1" customHeight="1" x14ac:dyDescent="0.3">
      <c r="A216" s="5"/>
      <c r="B216" s="15">
        <v>7432</v>
      </c>
      <c r="C216" s="8" t="s">
        <v>231</v>
      </c>
      <c r="D216" s="16">
        <v>2009</v>
      </c>
      <c r="E216" s="17">
        <f t="shared" si="59"/>
        <v>0</v>
      </c>
      <c r="F216" s="55"/>
      <c r="G216" s="55"/>
      <c r="H216" s="55"/>
      <c r="I216" s="55"/>
      <c r="J216" s="28">
        <f t="shared" si="60"/>
        <v>0</v>
      </c>
      <c r="K216" s="29"/>
      <c r="L216" s="30"/>
      <c r="M216" s="31"/>
      <c r="N216" s="30"/>
      <c r="O216" s="31"/>
      <c r="P216" s="32"/>
      <c r="Q216" s="28">
        <f t="shared" si="61"/>
        <v>0</v>
      </c>
      <c r="R216" s="29"/>
      <c r="S216" s="32"/>
      <c r="T216" s="28">
        <f t="shared" si="62"/>
        <v>0</v>
      </c>
      <c r="U216" s="29"/>
      <c r="V216" s="30"/>
      <c r="W216" s="31"/>
      <c r="X216" s="32"/>
      <c r="Y216" s="33">
        <f t="shared" ref="Y216:Y247" si="73">AA216+AC216+AE216+AG216+AI216+AK216+AM216+AO216</f>
        <v>0</v>
      </c>
      <c r="Z216" s="89"/>
      <c r="AA216" s="35"/>
      <c r="AB216" s="89"/>
      <c r="AC216" s="35"/>
      <c r="AD216" s="89"/>
      <c r="AE216" s="35"/>
      <c r="AF216" s="89"/>
      <c r="AG216" s="35"/>
      <c r="AH216" s="89"/>
      <c r="AI216" s="35"/>
      <c r="AJ216" s="89"/>
      <c r="AK216" s="35"/>
      <c r="AL216" s="89"/>
      <c r="AM216" s="35"/>
      <c r="AN216" s="89"/>
      <c r="AO216" s="90"/>
      <c r="AP216" s="33">
        <f t="shared" si="64"/>
        <v>0</v>
      </c>
      <c r="AQ216" s="89"/>
      <c r="AR216" s="35"/>
      <c r="AS216" s="89"/>
      <c r="AT216" s="35"/>
      <c r="AU216" s="89"/>
      <c r="AV216" s="35"/>
      <c r="AW216" s="89"/>
      <c r="AX216" s="35"/>
      <c r="AY216" s="89"/>
      <c r="AZ216" s="35"/>
      <c r="BA216" s="89"/>
      <c r="BB216" s="75"/>
      <c r="BC216" s="33">
        <f t="shared" ref="BC216:BC247" si="74">BE216+BG216+BI216+BK216+BM216</f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 t="shared" ref="BN216:BN247" si="75">BP216+BR216+BT216+BV216+BX216+BZ216</f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2"/>
      <c r="CA216" s="33">
        <f t="shared" si="72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32"/>
      <c r="CR216" s="33">
        <f t="shared" si="68"/>
        <v>0</v>
      </c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33">
        <f t="shared" si="69"/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 t="shared" si="70"/>
        <v>0</v>
      </c>
      <c r="DQ216" s="31"/>
      <c r="DR216" s="30"/>
      <c r="DS216" s="31"/>
      <c r="DT216" s="30"/>
      <c r="DU216" s="31"/>
      <c r="DV216" s="30"/>
      <c r="DW216" s="31"/>
      <c r="DX216" s="32"/>
      <c r="DY216" s="33">
        <f t="shared" ref="DY216:DY247" si="76">EA216+EC216+EE216+EG216+EI216+EK216+EM216+EO216</f>
        <v>0</v>
      </c>
      <c r="DZ216" s="31"/>
      <c r="EA216" s="30"/>
      <c r="EB216" s="31"/>
      <c r="EC216" s="30"/>
      <c r="ED216" s="31"/>
      <c r="EE216" s="30"/>
      <c r="EF216" s="30"/>
      <c r="EG216" s="30"/>
      <c r="EH216" s="30"/>
      <c r="EI216" s="30"/>
      <c r="EJ216" s="30"/>
      <c r="EK216" s="30"/>
      <c r="EL216" s="31"/>
      <c r="EM216" s="30"/>
      <c r="EN216" s="31"/>
      <c r="EO216" s="32"/>
    </row>
    <row r="217" spans="1:145" s="1" customFormat="1" ht="15" hidden="1" customHeight="1" x14ac:dyDescent="0.3">
      <c r="A217" s="5"/>
      <c r="B217" s="15">
        <v>5864</v>
      </c>
      <c r="C217" s="8" t="s">
        <v>151</v>
      </c>
      <c r="D217" s="16">
        <v>2007</v>
      </c>
      <c r="E217" s="17">
        <f t="shared" si="59"/>
        <v>0</v>
      </c>
      <c r="F217" s="55"/>
      <c r="G217" s="55"/>
      <c r="H217" s="55"/>
      <c r="I217" s="55"/>
      <c r="J217" s="28">
        <f t="shared" si="60"/>
        <v>0</v>
      </c>
      <c r="K217" s="29"/>
      <c r="L217" s="30"/>
      <c r="M217" s="31"/>
      <c r="N217" s="30"/>
      <c r="O217" s="31"/>
      <c r="P217" s="32"/>
      <c r="Q217" s="28">
        <f t="shared" si="61"/>
        <v>0</v>
      </c>
      <c r="R217" s="29"/>
      <c r="S217" s="32"/>
      <c r="T217" s="28">
        <f t="shared" si="62"/>
        <v>0</v>
      </c>
      <c r="U217" s="29"/>
      <c r="V217" s="30"/>
      <c r="W217" s="31"/>
      <c r="X217" s="32"/>
      <c r="Y217" s="33">
        <f t="shared" si="73"/>
        <v>0</v>
      </c>
      <c r="Z217" s="89"/>
      <c r="AA217" s="35"/>
      <c r="AB217" s="89"/>
      <c r="AC217" s="35"/>
      <c r="AD217" s="89"/>
      <c r="AE217" s="35"/>
      <c r="AF217" s="89"/>
      <c r="AG217" s="35"/>
      <c r="AH217" s="89"/>
      <c r="AI217" s="35"/>
      <c r="AJ217" s="89"/>
      <c r="AK217" s="35"/>
      <c r="AL217" s="89"/>
      <c r="AM217" s="35"/>
      <c r="AN217" s="89"/>
      <c r="AO217" s="90"/>
      <c r="AP217" s="33">
        <f t="shared" si="64"/>
        <v>0</v>
      </c>
      <c r="AQ217" s="89"/>
      <c r="AR217" s="35"/>
      <c r="AS217" s="89"/>
      <c r="AT217" s="35"/>
      <c r="AU217" s="89"/>
      <c r="AV217" s="35"/>
      <c r="AW217" s="89"/>
      <c r="AX217" s="35"/>
      <c r="AY217" s="89"/>
      <c r="AZ217" s="35"/>
      <c r="BA217" s="89"/>
      <c r="BB217" s="75"/>
      <c r="BC217" s="33">
        <f t="shared" si="74"/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 t="shared" si="75"/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2"/>
      <c r="CA217" s="33">
        <f t="shared" si="72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32"/>
      <c r="CR217" s="33">
        <f t="shared" si="68"/>
        <v>0</v>
      </c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33">
        <f t="shared" si="69"/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 t="shared" si="70"/>
        <v>0</v>
      </c>
      <c r="DQ217" s="31"/>
      <c r="DR217" s="30"/>
      <c r="DS217" s="31"/>
      <c r="DT217" s="30"/>
      <c r="DU217" s="31"/>
      <c r="DV217" s="30"/>
      <c r="DW217" s="31"/>
      <c r="DX217" s="32"/>
      <c r="DY217" s="33">
        <f t="shared" si="76"/>
        <v>0</v>
      </c>
      <c r="DZ217" s="31"/>
      <c r="EA217" s="30"/>
      <c r="EB217" s="31"/>
      <c r="EC217" s="30"/>
      <c r="ED217" s="31"/>
      <c r="EE217" s="30"/>
      <c r="EF217" s="30"/>
      <c r="EG217" s="30"/>
      <c r="EH217" s="30"/>
      <c r="EI217" s="30"/>
      <c r="EJ217" s="30"/>
      <c r="EK217" s="30"/>
      <c r="EL217" s="31"/>
      <c r="EM217" s="30"/>
      <c r="EN217" s="31"/>
      <c r="EO217" s="32"/>
    </row>
    <row r="218" spans="1:145" s="1" customFormat="1" ht="15" hidden="1" customHeight="1" x14ac:dyDescent="0.3">
      <c r="A218" s="5"/>
      <c r="B218" s="15">
        <v>4123</v>
      </c>
      <c r="C218" s="8" t="s">
        <v>67</v>
      </c>
      <c r="D218" s="16">
        <v>2001</v>
      </c>
      <c r="E218" s="17">
        <f t="shared" si="59"/>
        <v>0</v>
      </c>
      <c r="F218" s="55"/>
      <c r="G218" s="55"/>
      <c r="H218" s="55"/>
      <c r="I218" s="55"/>
      <c r="J218" s="28">
        <f t="shared" si="60"/>
        <v>0</v>
      </c>
      <c r="K218" s="29"/>
      <c r="L218" s="30"/>
      <c r="M218" s="31"/>
      <c r="N218" s="30"/>
      <c r="O218" s="31"/>
      <c r="P218" s="32"/>
      <c r="Q218" s="28">
        <f t="shared" si="61"/>
        <v>0</v>
      </c>
      <c r="R218" s="29"/>
      <c r="S218" s="32"/>
      <c r="T218" s="28">
        <f t="shared" si="62"/>
        <v>0</v>
      </c>
      <c r="U218" s="29"/>
      <c r="V218" s="30"/>
      <c r="W218" s="31"/>
      <c r="X218" s="32"/>
      <c r="Y218" s="33">
        <f t="shared" si="73"/>
        <v>0</v>
      </c>
      <c r="Z218" s="89"/>
      <c r="AA218" s="35"/>
      <c r="AB218" s="89"/>
      <c r="AC218" s="35"/>
      <c r="AD218" s="89"/>
      <c r="AE218" s="35"/>
      <c r="AF218" s="89"/>
      <c r="AG218" s="35"/>
      <c r="AH218" s="89"/>
      <c r="AI218" s="35"/>
      <c r="AJ218" s="89"/>
      <c r="AK218" s="35"/>
      <c r="AL218" s="89"/>
      <c r="AM218" s="35"/>
      <c r="AN218" s="89"/>
      <c r="AO218" s="90"/>
      <c r="AP218" s="33">
        <f t="shared" si="64"/>
        <v>0</v>
      </c>
      <c r="AQ218" s="89"/>
      <c r="AR218" s="35"/>
      <c r="AS218" s="89"/>
      <c r="AT218" s="35"/>
      <c r="AU218" s="89"/>
      <c r="AV218" s="35"/>
      <c r="AW218" s="89"/>
      <c r="AX218" s="35"/>
      <c r="AY218" s="89"/>
      <c r="AZ218" s="35"/>
      <c r="BA218" s="89"/>
      <c r="BB218" s="75"/>
      <c r="BC218" s="33">
        <f t="shared" si="74"/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 t="shared" si="75"/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2"/>
      <c r="CA218" s="33">
        <f t="shared" si="72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32"/>
      <c r="CR218" s="33">
        <f t="shared" si="68"/>
        <v>0</v>
      </c>
      <c r="CS218" s="31"/>
      <c r="CT218" s="30"/>
      <c r="CU218" s="31"/>
      <c r="CV218" s="30"/>
      <c r="CW218" s="31"/>
      <c r="CX218" s="30"/>
      <c r="CY218" s="31"/>
      <c r="CZ218" s="30"/>
      <c r="DA218" s="31"/>
      <c r="DB218" s="30"/>
      <c r="DC218" s="31"/>
      <c r="DD218" s="32"/>
      <c r="DE218" s="33">
        <f t="shared" si="69"/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 t="shared" si="70"/>
        <v>0</v>
      </c>
      <c r="DQ218" s="31"/>
      <c r="DR218" s="30"/>
      <c r="DS218" s="31"/>
      <c r="DT218" s="30"/>
      <c r="DU218" s="31"/>
      <c r="DV218" s="30"/>
      <c r="DW218" s="31"/>
      <c r="DX218" s="32"/>
      <c r="DY218" s="33">
        <f t="shared" si="76"/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</row>
    <row r="219" spans="1:145" s="1" customFormat="1" ht="15" customHeight="1" x14ac:dyDescent="0.3">
      <c r="A219" s="5"/>
      <c r="B219" s="15">
        <v>9598</v>
      </c>
      <c r="C219" s="8" t="s">
        <v>355</v>
      </c>
      <c r="D219" s="16">
        <v>2011</v>
      </c>
      <c r="E219" s="17">
        <f t="shared" si="59"/>
        <v>60</v>
      </c>
      <c r="F219" s="55" t="s">
        <v>401</v>
      </c>
      <c r="G219" s="65"/>
      <c r="H219" s="55" t="s">
        <v>537</v>
      </c>
      <c r="I219" s="55" t="s">
        <v>654</v>
      </c>
      <c r="J219" s="28">
        <f t="shared" si="60"/>
        <v>0</v>
      </c>
      <c r="K219" s="29"/>
      <c r="L219" s="30"/>
      <c r="M219" s="31"/>
      <c r="N219" s="30"/>
      <c r="O219" s="31"/>
      <c r="P219" s="32"/>
      <c r="Q219" s="28">
        <f t="shared" si="61"/>
        <v>0</v>
      </c>
      <c r="R219" s="29"/>
      <c r="S219" s="32"/>
      <c r="T219" s="28">
        <f t="shared" si="62"/>
        <v>0</v>
      </c>
      <c r="U219" s="29"/>
      <c r="V219" s="30"/>
      <c r="W219" s="31"/>
      <c r="X219" s="32"/>
      <c r="Y219" s="33">
        <f t="shared" si="73"/>
        <v>0</v>
      </c>
      <c r="Z219" s="89"/>
      <c r="AA219" s="35"/>
      <c r="AB219" s="89"/>
      <c r="AC219" s="35"/>
      <c r="AD219" s="89"/>
      <c r="AE219" s="35"/>
      <c r="AF219" s="89"/>
      <c r="AG219" s="35"/>
      <c r="AH219" s="89"/>
      <c r="AI219" s="35"/>
      <c r="AJ219" s="89"/>
      <c r="AK219" s="35"/>
      <c r="AL219" s="89"/>
      <c r="AM219" s="35"/>
      <c r="AN219" s="89"/>
      <c r="AO219" s="90"/>
      <c r="AP219" s="33">
        <f t="shared" si="64"/>
        <v>0</v>
      </c>
      <c r="AQ219" s="89"/>
      <c r="AR219" s="35"/>
      <c r="AS219" s="89"/>
      <c r="AT219" s="35"/>
      <c r="AU219" s="89"/>
      <c r="AV219" s="35"/>
      <c r="AW219" s="89"/>
      <c r="AX219" s="35"/>
      <c r="AY219" s="89"/>
      <c r="AZ219" s="35"/>
      <c r="BA219" s="89"/>
      <c r="BB219" s="75"/>
      <c r="BC219" s="33">
        <f t="shared" si="74"/>
        <v>0</v>
      </c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>
        <f t="shared" si="75"/>
        <v>0</v>
      </c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2"/>
      <c r="CA219" s="33">
        <f t="shared" si="72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32"/>
      <c r="CR219" s="33">
        <f t="shared" si="68"/>
        <v>0</v>
      </c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33">
        <f t="shared" si="69"/>
        <v>0</v>
      </c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>
        <f t="shared" si="70"/>
        <v>0</v>
      </c>
      <c r="DQ219" s="31"/>
      <c r="DR219" s="30"/>
      <c r="DS219" s="31"/>
      <c r="DT219" s="30"/>
      <c r="DU219" s="31"/>
      <c r="DV219" s="30"/>
      <c r="DW219" s="31"/>
      <c r="DX219" s="32"/>
      <c r="DY219" s="33">
        <f t="shared" si="76"/>
        <v>60</v>
      </c>
      <c r="DZ219" s="31"/>
      <c r="EA219" s="30"/>
      <c r="EB219" s="31"/>
      <c r="EC219" s="30"/>
      <c r="ED219" s="31"/>
      <c r="EE219" s="30"/>
      <c r="EF219" s="31"/>
      <c r="EG219" s="30"/>
      <c r="EH219" s="92">
        <v>1</v>
      </c>
      <c r="EI219" s="30">
        <f>80*0.3</f>
        <v>24</v>
      </c>
      <c r="EJ219" s="77">
        <v>1</v>
      </c>
      <c r="EK219" s="78">
        <f>80*0.3*1.5</f>
        <v>36</v>
      </c>
      <c r="EL219" s="31"/>
      <c r="EM219" s="30"/>
      <c r="EN219" s="31"/>
      <c r="EO219" s="32"/>
    </row>
    <row r="220" spans="1:145" s="1" customFormat="1" ht="15" hidden="1" customHeight="1" x14ac:dyDescent="0.3">
      <c r="A220" s="5"/>
      <c r="B220" s="15">
        <v>7257</v>
      </c>
      <c r="C220" s="8" t="s">
        <v>286</v>
      </c>
      <c r="D220" s="16">
        <v>2007</v>
      </c>
      <c r="E220" s="17">
        <f t="shared" si="59"/>
        <v>0</v>
      </c>
      <c r="F220" s="55"/>
      <c r="G220" s="55"/>
      <c r="H220" s="55"/>
      <c r="I220" s="55"/>
      <c r="J220" s="28">
        <f t="shared" si="60"/>
        <v>0</v>
      </c>
      <c r="K220" s="29"/>
      <c r="L220" s="30"/>
      <c r="M220" s="31"/>
      <c r="N220" s="30"/>
      <c r="O220" s="31"/>
      <c r="P220" s="32"/>
      <c r="Q220" s="28">
        <f t="shared" si="61"/>
        <v>0</v>
      </c>
      <c r="R220" s="29"/>
      <c r="S220" s="32"/>
      <c r="T220" s="28">
        <f t="shared" si="62"/>
        <v>0</v>
      </c>
      <c r="U220" s="29"/>
      <c r="V220" s="30"/>
      <c r="W220" s="31"/>
      <c r="X220" s="32"/>
      <c r="Y220" s="33">
        <f t="shared" si="73"/>
        <v>0</v>
      </c>
      <c r="Z220" s="89"/>
      <c r="AA220" s="35"/>
      <c r="AB220" s="89"/>
      <c r="AC220" s="35"/>
      <c r="AD220" s="89"/>
      <c r="AE220" s="35"/>
      <c r="AF220" s="89"/>
      <c r="AG220" s="35"/>
      <c r="AH220" s="89"/>
      <c r="AI220" s="35"/>
      <c r="AJ220" s="89"/>
      <c r="AK220" s="35"/>
      <c r="AL220" s="89"/>
      <c r="AM220" s="35"/>
      <c r="AN220" s="89"/>
      <c r="AO220" s="90"/>
      <c r="AP220" s="33">
        <f t="shared" si="64"/>
        <v>0</v>
      </c>
      <c r="AQ220" s="89"/>
      <c r="AR220" s="35"/>
      <c r="AS220" s="89"/>
      <c r="AT220" s="35"/>
      <c r="AU220" s="89"/>
      <c r="AV220" s="35"/>
      <c r="AW220" s="89"/>
      <c r="AX220" s="35"/>
      <c r="AY220" s="89"/>
      <c r="AZ220" s="35"/>
      <c r="BA220" s="89"/>
      <c r="BB220" s="75"/>
      <c r="BC220" s="33">
        <f t="shared" si="74"/>
        <v>0</v>
      </c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>
        <f t="shared" si="75"/>
        <v>0</v>
      </c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2"/>
      <c r="CA220" s="33">
        <f t="shared" si="72"/>
        <v>0</v>
      </c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32"/>
      <c r="CR220" s="33">
        <f t="shared" si="68"/>
        <v>0</v>
      </c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33">
        <f t="shared" si="69"/>
        <v>0</v>
      </c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>
        <f t="shared" si="70"/>
        <v>0</v>
      </c>
      <c r="DQ220" s="31"/>
      <c r="DR220" s="30"/>
      <c r="DS220" s="31"/>
      <c r="DT220" s="30"/>
      <c r="DU220" s="31"/>
      <c r="DV220" s="30"/>
      <c r="DW220" s="31"/>
      <c r="DX220" s="32"/>
      <c r="DY220" s="33">
        <f t="shared" si="76"/>
        <v>0</v>
      </c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</row>
    <row r="221" spans="1:145" s="1" customFormat="1" ht="15" hidden="1" customHeight="1" x14ac:dyDescent="0.3">
      <c r="A221" s="5"/>
      <c r="B221" s="15">
        <v>45</v>
      </c>
      <c r="C221" s="8" t="s">
        <v>289</v>
      </c>
      <c r="D221" s="16">
        <v>1986</v>
      </c>
      <c r="E221" s="17">
        <f t="shared" si="59"/>
        <v>0</v>
      </c>
      <c r="F221" s="55"/>
      <c r="G221" s="55"/>
      <c r="H221" s="55"/>
      <c r="I221" s="55"/>
      <c r="J221" s="28">
        <f t="shared" si="60"/>
        <v>0</v>
      </c>
      <c r="K221" s="29"/>
      <c r="L221" s="30"/>
      <c r="M221" s="31"/>
      <c r="N221" s="30"/>
      <c r="O221" s="31"/>
      <c r="P221" s="32"/>
      <c r="Q221" s="28">
        <f t="shared" si="61"/>
        <v>0</v>
      </c>
      <c r="R221" s="29"/>
      <c r="S221" s="32"/>
      <c r="T221" s="28">
        <f t="shared" si="62"/>
        <v>0</v>
      </c>
      <c r="U221" s="29"/>
      <c r="V221" s="30"/>
      <c r="W221" s="31"/>
      <c r="X221" s="32"/>
      <c r="Y221" s="33">
        <f t="shared" si="73"/>
        <v>0</v>
      </c>
      <c r="Z221" s="89"/>
      <c r="AA221" s="35"/>
      <c r="AB221" s="89"/>
      <c r="AC221" s="35"/>
      <c r="AD221" s="89"/>
      <c r="AE221" s="35"/>
      <c r="AF221" s="89"/>
      <c r="AG221" s="35"/>
      <c r="AH221" s="89"/>
      <c r="AI221" s="35"/>
      <c r="AJ221" s="89"/>
      <c r="AK221" s="35"/>
      <c r="AL221" s="89"/>
      <c r="AM221" s="35"/>
      <c r="AN221" s="89"/>
      <c r="AO221" s="90"/>
      <c r="AP221" s="33">
        <f t="shared" si="64"/>
        <v>0</v>
      </c>
      <c r="AQ221" s="89"/>
      <c r="AR221" s="35"/>
      <c r="AS221" s="89"/>
      <c r="AT221" s="35"/>
      <c r="AU221" s="89"/>
      <c r="AV221" s="35"/>
      <c r="AW221" s="89"/>
      <c r="AX221" s="35"/>
      <c r="AY221" s="89"/>
      <c r="AZ221" s="35"/>
      <c r="BA221" s="89"/>
      <c r="BB221" s="75"/>
      <c r="BC221" s="33">
        <f t="shared" si="74"/>
        <v>0</v>
      </c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>
        <f t="shared" si="75"/>
        <v>0</v>
      </c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2"/>
      <c r="CA221" s="33">
        <f t="shared" si="72"/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42"/>
      <c r="CR221" s="33">
        <f t="shared" si="68"/>
        <v>0</v>
      </c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33">
        <f t="shared" si="69"/>
        <v>0</v>
      </c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>
        <f t="shared" si="70"/>
        <v>0</v>
      </c>
      <c r="DQ221" s="31"/>
      <c r="DR221" s="30"/>
      <c r="DS221" s="31"/>
      <c r="DT221" s="30"/>
      <c r="DU221" s="31"/>
      <c r="DV221" s="30"/>
      <c r="DW221" s="31"/>
      <c r="DX221" s="32"/>
      <c r="DY221" s="33">
        <f t="shared" si="76"/>
        <v>0</v>
      </c>
      <c r="DZ221" s="31"/>
      <c r="EA221" s="30"/>
      <c r="EB221" s="31"/>
      <c r="EC221" s="30"/>
      <c r="ED221" s="31"/>
      <c r="EE221" s="30"/>
      <c r="EF221" s="30"/>
      <c r="EG221" s="30"/>
      <c r="EH221" s="30"/>
      <c r="EI221" s="30"/>
      <c r="EJ221" s="30"/>
      <c r="EK221" s="30"/>
      <c r="EL221" s="31"/>
      <c r="EM221" s="30"/>
      <c r="EN221" s="31"/>
      <c r="EO221" s="42"/>
    </row>
    <row r="222" spans="1:145" s="1" customFormat="1" ht="15" hidden="1" customHeight="1" x14ac:dyDescent="0.3">
      <c r="A222" s="5"/>
      <c r="B222" s="15">
        <v>7238</v>
      </c>
      <c r="C222" s="8" t="s">
        <v>195</v>
      </c>
      <c r="D222" s="16">
        <v>2009</v>
      </c>
      <c r="E222" s="17">
        <f t="shared" si="59"/>
        <v>0</v>
      </c>
      <c r="F222" s="55"/>
      <c r="G222" s="55"/>
      <c r="H222" s="55"/>
      <c r="I222" s="55"/>
      <c r="J222" s="28">
        <f t="shared" si="60"/>
        <v>0</v>
      </c>
      <c r="K222" s="29"/>
      <c r="L222" s="30"/>
      <c r="M222" s="31"/>
      <c r="N222" s="30"/>
      <c r="O222" s="31"/>
      <c r="P222" s="32"/>
      <c r="Q222" s="28">
        <f t="shared" si="61"/>
        <v>0</v>
      </c>
      <c r="R222" s="29"/>
      <c r="S222" s="32"/>
      <c r="T222" s="28">
        <f t="shared" si="62"/>
        <v>0</v>
      </c>
      <c r="U222" s="29"/>
      <c r="V222" s="30"/>
      <c r="W222" s="31"/>
      <c r="X222" s="32"/>
      <c r="Y222" s="33">
        <f t="shared" si="73"/>
        <v>0</v>
      </c>
      <c r="Z222" s="89"/>
      <c r="AA222" s="35"/>
      <c r="AB222" s="89"/>
      <c r="AC222" s="35"/>
      <c r="AD222" s="89"/>
      <c r="AE222" s="35"/>
      <c r="AF222" s="89"/>
      <c r="AG222" s="35"/>
      <c r="AH222" s="89"/>
      <c r="AI222" s="35"/>
      <c r="AJ222" s="89"/>
      <c r="AK222" s="35"/>
      <c r="AL222" s="89"/>
      <c r="AM222" s="35"/>
      <c r="AN222" s="89"/>
      <c r="AO222" s="90"/>
      <c r="AP222" s="33">
        <f t="shared" si="64"/>
        <v>0</v>
      </c>
      <c r="AQ222" s="89"/>
      <c r="AR222" s="35"/>
      <c r="AS222" s="89"/>
      <c r="AT222" s="35"/>
      <c r="AU222" s="89"/>
      <c r="AV222" s="35"/>
      <c r="AW222" s="89"/>
      <c r="AX222" s="35"/>
      <c r="AY222" s="89"/>
      <c r="AZ222" s="35"/>
      <c r="BA222" s="89"/>
      <c r="BB222" s="75"/>
      <c r="BC222" s="33">
        <f t="shared" si="74"/>
        <v>0</v>
      </c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>
        <f t="shared" si="75"/>
        <v>0</v>
      </c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2"/>
      <c r="CA222" s="33">
        <f t="shared" si="72"/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32"/>
      <c r="CR222" s="33">
        <f t="shared" si="68"/>
        <v>0</v>
      </c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33">
        <f t="shared" si="69"/>
        <v>0</v>
      </c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>
        <f t="shared" si="70"/>
        <v>0</v>
      </c>
      <c r="DQ222" s="31"/>
      <c r="DR222" s="30"/>
      <c r="DS222" s="31"/>
      <c r="DT222" s="30"/>
      <c r="DU222" s="31"/>
      <c r="DV222" s="30"/>
      <c r="DW222" s="31"/>
      <c r="DX222" s="32"/>
      <c r="DY222" s="33">
        <f t="shared" si="76"/>
        <v>0</v>
      </c>
      <c r="DZ222" s="31"/>
      <c r="EA222" s="30"/>
      <c r="EB222" s="31"/>
      <c r="EC222" s="30"/>
      <c r="ED222" s="31"/>
      <c r="EE222" s="30"/>
      <c r="EF222" s="30"/>
      <c r="EG222" s="30"/>
      <c r="EH222" s="30"/>
      <c r="EI222" s="30"/>
      <c r="EJ222" s="30"/>
      <c r="EK222" s="30"/>
      <c r="EL222" s="31"/>
      <c r="EM222" s="30"/>
      <c r="EN222" s="31"/>
      <c r="EO222" s="32"/>
    </row>
    <row r="223" spans="1:145" s="1" customFormat="1" ht="15" hidden="1" customHeight="1" x14ac:dyDescent="0.3">
      <c r="A223" s="5"/>
      <c r="B223" s="15">
        <v>5137</v>
      </c>
      <c r="C223" s="8" t="s">
        <v>271</v>
      </c>
      <c r="D223" s="16">
        <v>2004</v>
      </c>
      <c r="E223" s="17">
        <f t="shared" si="59"/>
        <v>0</v>
      </c>
      <c r="F223" s="55"/>
      <c r="G223" s="55"/>
      <c r="H223" s="55"/>
      <c r="I223" s="55"/>
      <c r="J223" s="28">
        <f t="shared" si="60"/>
        <v>0</v>
      </c>
      <c r="K223" s="29"/>
      <c r="L223" s="30"/>
      <c r="M223" s="31"/>
      <c r="N223" s="30"/>
      <c r="O223" s="31"/>
      <c r="P223" s="32"/>
      <c r="Q223" s="28">
        <f t="shared" si="61"/>
        <v>0</v>
      </c>
      <c r="R223" s="29"/>
      <c r="S223" s="32"/>
      <c r="T223" s="28">
        <f t="shared" si="62"/>
        <v>0</v>
      </c>
      <c r="U223" s="29"/>
      <c r="V223" s="30"/>
      <c r="W223" s="31"/>
      <c r="X223" s="32"/>
      <c r="Y223" s="33">
        <f t="shared" si="73"/>
        <v>0</v>
      </c>
      <c r="Z223" s="89"/>
      <c r="AA223" s="35"/>
      <c r="AB223" s="89"/>
      <c r="AC223" s="35"/>
      <c r="AD223" s="89"/>
      <c r="AE223" s="35"/>
      <c r="AF223" s="89"/>
      <c r="AG223" s="35"/>
      <c r="AH223" s="89"/>
      <c r="AI223" s="35"/>
      <c r="AJ223" s="89"/>
      <c r="AK223" s="35"/>
      <c r="AL223" s="89"/>
      <c r="AM223" s="35"/>
      <c r="AN223" s="89"/>
      <c r="AO223" s="90"/>
      <c r="AP223" s="33">
        <f t="shared" si="64"/>
        <v>0</v>
      </c>
      <c r="AQ223" s="89"/>
      <c r="AR223" s="35"/>
      <c r="AS223" s="89"/>
      <c r="AT223" s="35"/>
      <c r="AU223" s="89"/>
      <c r="AV223" s="35"/>
      <c r="AW223" s="89"/>
      <c r="AX223" s="35"/>
      <c r="AY223" s="89"/>
      <c r="AZ223" s="35"/>
      <c r="BA223" s="89"/>
      <c r="BB223" s="75"/>
      <c r="BC223" s="33">
        <f t="shared" si="74"/>
        <v>0</v>
      </c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>
        <f t="shared" si="75"/>
        <v>0</v>
      </c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2"/>
      <c r="CA223" s="33">
        <f t="shared" si="72"/>
        <v>0</v>
      </c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32"/>
      <c r="CR223" s="33">
        <f t="shared" si="68"/>
        <v>0</v>
      </c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33">
        <f t="shared" si="69"/>
        <v>0</v>
      </c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>
        <f t="shared" si="70"/>
        <v>0</v>
      </c>
      <c r="DQ223" s="31"/>
      <c r="DR223" s="30"/>
      <c r="DS223" s="31"/>
      <c r="DT223" s="30"/>
      <c r="DU223" s="31"/>
      <c r="DV223" s="30"/>
      <c r="DW223" s="31"/>
      <c r="DX223" s="32"/>
      <c r="DY223" s="33">
        <f t="shared" si="76"/>
        <v>0</v>
      </c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</row>
    <row r="224" spans="1:145" s="1" customFormat="1" ht="15" customHeight="1" x14ac:dyDescent="0.3">
      <c r="A224" s="95">
        <v>5</v>
      </c>
      <c r="B224" s="96">
        <v>9726</v>
      </c>
      <c r="C224" s="97" t="s">
        <v>383</v>
      </c>
      <c r="D224" s="98">
        <v>2011</v>
      </c>
      <c r="E224" s="99">
        <f t="shared" si="59"/>
        <v>57</v>
      </c>
      <c r="F224" s="100" t="s">
        <v>404</v>
      </c>
      <c r="G224" s="65"/>
      <c r="H224" s="55" t="s">
        <v>608</v>
      </c>
      <c r="I224" s="55"/>
      <c r="J224" s="28">
        <f t="shared" si="60"/>
        <v>0</v>
      </c>
      <c r="K224" s="29"/>
      <c r="L224" s="30"/>
      <c r="M224" s="31"/>
      <c r="N224" s="30"/>
      <c r="O224" s="31"/>
      <c r="P224" s="32"/>
      <c r="Q224" s="28">
        <f t="shared" si="61"/>
        <v>0</v>
      </c>
      <c r="R224" s="29"/>
      <c r="S224" s="32"/>
      <c r="T224" s="28">
        <f t="shared" si="62"/>
        <v>0</v>
      </c>
      <c r="U224" s="29"/>
      <c r="V224" s="30"/>
      <c r="W224" s="31"/>
      <c r="X224" s="32"/>
      <c r="Y224" s="33">
        <f t="shared" si="73"/>
        <v>0</v>
      </c>
      <c r="Z224" s="89"/>
      <c r="AA224" s="35"/>
      <c r="AB224" s="89"/>
      <c r="AC224" s="35"/>
      <c r="AD224" s="89"/>
      <c r="AE224" s="35"/>
      <c r="AF224" s="89"/>
      <c r="AG224" s="35"/>
      <c r="AH224" s="89"/>
      <c r="AI224" s="35"/>
      <c r="AJ224" s="89"/>
      <c r="AK224" s="35"/>
      <c r="AL224" s="89"/>
      <c r="AM224" s="35"/>
      <c r="AN224" s="89"/>
      <c r="AO224" s="90"/>
      <c r="AP224" s="33">
        <f t="shared" si="64"/>
        <v>0</v>
      </c>
      <c r="AQ224" s="89"/>
      <c r="AR224" s="35"/>
      <c r="AS224" s="89"/>
      <c r="AT224" s="35"/>
      <c r="AU224" s="89"/>
      <c r="AV224" s="35"/>
      <c r="AW224" s="89"/>
      <c r="AX224" s="35"/>
      <c r="AY224" s="89"/>
      <c r="AZ224" s="35"/>
      <c r="BA224" s="89"/>
      <c r="BB224" s="75"/>
      <c r="BC224" s="33">
        <f t="shared" si="74"/>
        <v>0</v>
      </c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>
        <f t="shared" si="75"/>
        <v>0</v>
      </c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2"/>
      <c r="CA224" s="33">
        <f t="shared" si="72"/>
        <v>0</v>
      </c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32"/>
      <c r="CR224" s="33">
        <f t="shared" si="68"/>
        <v>0</v>
      </c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33">
        <f t="shared" si="69"/>
        <v>0</v>
      </c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>
        <f t="shared" si="70"/>
        <v>0</v>
      </c>
      <c r="DQ224" s="31"/>
      <c r="DR224" s="30"/>
      <c r="DS224" s="31"/>
      <c r="DT224" s="30"/>
      <c r="DU224" s="31"/>
      <c r="DV224" s="30"/>
      <c r="DW224" s="31"/>
      <c r="DX224" s="32"/>
      <c r="DY224" s="101">
        <f t="shared" si="76"/>
        <v>57</v>
      </c>
      <c r="DZ224" s="31">
        <v>2</v>
      </c>
      <c r="EA224" s="30">
        <f>80*0.3</f>
        <v>24</v>
      </c>
      <c r="EB224" s="31">
        <v>1</v>
      </c>
      <c r="EC224" s="30">
        <f>110*0.3</f>
        <v>33</v>
      </c>
      <c r="ED224" s="31"/>
      <c r="EE224" s="30"/>
      <c r="EF224" s="31"/>
      <c r="EG224" s="30"/>
      <c r="EH224" s="92"/>
      <c r="EI224" s="30"/>
      <c r="EJ224" s="31"/>
      <c r="EK224" s="30"/>
      <c r="EL224" s="31"/>
      <c r="EM224" s="30"/>
      <c r="EN224" s="31"/>
      <c r="EO224" s="32"/>
    </row>
    <row r="225" spans="1:145" s="1" customFormat="1" ht="15" hidden="1" customHeight="1" x14ac:dyDescent="0.3">
      <c r="A225" s="5"/>
      <c r="B225" s="15">
        <v>6981</v>
      </c>
      <c r="C225" s="8" t="s">
        <v>162</v>
      </c>
      <c r="D225" s="16">
        <v>2007</v>
      </c>
      <c r="E225" s="17">
        <f t="shared" si="59"/>
        <v>0</v>
      </c>
      <c r="F225" s="55"/>
      <c r="G225" s="55"/>
      <c r="H225" s="55"/>
      <c r="I225" s="55"/>
      <c r="J225" s="28">
        <f t="shared" si="60"/>
        <v>0</v>
      </c>
      <c r="K225" s="29"/>
      <c r="L225" s="30"/>
      <c r="M225" s="31"/>
      <c r="N225" s="30"/>
      <c r="O225" s="31"/>
      <c r="P225" s="32"/>
      <c r="Q225" s="28">
        <f t="shared" si="61"/>
        <v>0</v>
      </c>
      <c r="R225" s="29"/>
      <c r="S225" s="32"/>
      <c r="T225" s="28">
        <f t="shared" si="62"/>
        <v>0</v>
      </c>
      <c r="U225" s="29"/>
      <c r="V225" s="30"/>
      <c r="W225" s="31"/>
      <c r="X225" s="32"/>
      <c r="Y225" s="33">
        <f t="shared" si="73"/>
        <v>0</v>
      </c>
      <c r="Z225" s="89"/>
      <c r="AA225" s="35"/>
      <c r="AB225" s="89"/>
      <c r="AC225" s="35"/>
      <c r="AD225" s="89"/>
      <c r="AE225" s="35"/>
      <c r="AF225" s="89"/>
      <c r="AG225" s="35"/>
      <c r="AH225" s="89"/>
      <c r="AI225" s="35"/>
      <c r="AJ225" s="89"/>
      <c r="AK225" s="35"/>
      <c r="AL225" s="89"/>
      <c r="AM225" s="35"/>
      <c r="AN225" s="89"/>
      <c r="AO225" s="90"/>
      <c r="AP225" s="33">
        <f t="shared" si="64"/>
        <v>0</v>
      </c>
      <c r="AQ225" s="89"/>
      <c r="AR225" s="35"/>
      <c r="AS225" s="89"/>
      <c r="AT225" s="35"/>
      <c r="AU225" s="89"/>
      <c r="AV225" s="35"/>
      <c r="AW225" s="89"/>
      <c r="AX225" s="35"/>
      <c r="AY225" s="89"/>
      <c r="AZ225" s="35"/>
      <c r="BA225" s="89"/>
      <c r="BB225" s="75"/>
      <c r="BC225" s="33">
        <f t="shared" si="74"/>
        <v>0</v>
      </c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>
        <f t="shared" si="75"/>
        <v>0</v>
      </c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2"/>
      <c r="CA225" s="33">
        <f t="shared" ref="CA225:CA256" si="77">CC225+CE225+CG225+CI225+CK225+CM225+CO225+CQ225</f>
        <v>0</v>
      </c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32"/>
      <c r="CR225" s="33">
        <f t="shared" si="68"/>
        <v>0</v>
      </c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33">
        <f t="shared" si="69"/>
        <v>0</v>
      </c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>
        <f t="shared" si="70"/>
        <v>0</v>
      </c>
      <c r="DQ225" s="31"/>
      <c r="DR225" s="30"/>
      <c r="DS225" s="31"/>
      <c r="DT225" s="30"/>
      <c r="DU225" s="31"/>
      <c r="DV225" s="30"/>
      <c r="DW225" s="31"/>
      <c r="DX225" s="32"/>
      <c r="DY225" s="33">
        <f t="shared" si="76"/>
        <v>0</v>
      </c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</row>
    <row r="226" spans="1:145" s="1" customFormat="1" ht="15" customHeight="1" x14ac:dyDescent="0.3">
      <c r="A226" s="5">
        <v>6</v>
      </c>
      <c r="B226" s="15">
        <v>982</v>
      </c>
      <c r="C226" s="8" t="s">
        <v>582</v>
      </c>
      <c r="D226" s="16">
        <v>2012</v>
      </c>
      <c r="E226" s="17">
        <f t="shared" si="59"/>
        <v>54.75</v>
      </c>
      <c r="F226" s="55" t="s">
        <v>418</v>
      </c>
      <c r="G226" s="65"/>
      <c r="H226" s="55" t="s">
        <v>583</v>
      </c>
      <c r="I226" s="55" t="s">
        <v>584</v>
      </c>
      <c r="J226" s="28">
        <f t="shared" si="60"/>
        <v>0</v>
      </c>
      <c r="K226" s="29"/>
      <c r="L226" s="30"/>
      <c r="M226" s="31"/>
      <c r="N226" s="30"/>
      <c r="O226" s="31"/>
      <c r="P226" s="32"/>
      <c r="Q226" s="28">
        <f t="shared" si="61"/>
        <v>0</v>
      </c>
      <c r="R226" s="29"/>
      <c r="S226" s="32"/>
      <c r="T226" s="28">
        <f t="shared" si="62"/>
        <v>0</v>
      </c>
      <c r="U226" s="29"/>
      <c r="V226" s="30"/>
      <c r="W226" s="31"/>
      <c r="X226" s="32"/>
      <c r="Y226" s="33">
        <f t="shared" si="73"/>
        <v>0</v>
      </c>
      <c r="Z226" s="89"/>
      <c r="AA226" s="35"/>
      <c r="AB226" s="89"/>
      <c r="AC226" s="35"/>
      <c r="AD226" s="89"/>
      <c r="AE226" s="35"/>
      <c r="AF226" s="89"/>
      <c r="AG226" s="35"/>
      <c r="AH226" s="89"/>
      <c r="AI226" s="35"/>
      <c r="AJ226" s="89"/>
      <c r="AK226" s="35"/>
      <c r="AL226" s="89"/>
      <c r="AM226" s="35"/>
      <c r="AN226" s="89"/>
      <c r="AO226" s="90"/>
      <c r="AP226" s="33">
        <f t="shared" si="64"/>
        <v>0</v>
      </c>
      <c r="AQ226" s="89"/>
      <c r="AR226" s="35"/>
      <c r="AS226" s="89"/>
      <c r="AT226" s="35"/>
      <c r="AU226" s="89"/>
      <c r="AV226" s="35"/>
      <c r="AW226" s="89"/>
      <c r="AX226" s="35"/>
      <c r="AY226" s="89"/>
      <c r="AZ226" s="35"/>
      <c r="BA226" s="89"/>
      <c r="BB226" s="75"/>
      <c r="BC226" s="33">
        <f t="shared" si="74"/>
        <v>0</v>
      </c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>
        <f t="shared" si="75"/>
        <v>0</v>
      </c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2"/>
      <c r="CA226" s="33">
        <f t="shared" si="77"/>
        <v>0</v>
      </c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32"/>
      <c r="CR226" s="33">
        <f t="shared" si="68"/>
        <v>0</v>
      </c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33">
        <f t="shared" si="69"/>
        <v>0</v>
      </c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>
        <f t="shared" si="70"/>
        <v>0</v>
      </c>
      <c r="DQ226" s="31"/>
      <c r="DR226" s="30"/>
      <c r="DS226" s="31"/>
      <c r="DT226" s="30"/>
      <c r="DU226" s="31"/>
      <c r="DV226" s="30"/>
      <c r="DW226" s="31"/>
      <c r="DX226" s="32"/>
      <c r="DY226" s="33">
        <f t="shared" si="76"/>
        <v>54.75</v>
      </c>
      <c r="DZ226" s="31"/>
      <c r="EA226" s="30"/>
      <c r="EB226" s="31"/>
      <c r="EC226" s="30"/>
      <c r="ED226" s="31"/>
      <c r="EE226" s="30"/>
      <c r="EF226" s="31"/>
      <c r="EG226" s="30"/>
      <c r="EH226" s="92"/>
      <c r="EI226" s="30"/>
      <c r="EJ226" s="77">
        <v>3</v>
      </c>
      <c r="EK226" s="78">
        <f>45*0.3*1.5</f>
        <v>20.25</v>
      </c>
      <c r="EL226" s="31">
        <v>2</v>
      </c>
      <c r="EM226" s="30">
        <f>60*0.3</f>
        <v>18</v>
      </c>
      <c r="EN226" s="31">
        <v>1</v>
      </c>
      <c r="EO226" s="32">
        <f>55*0.3</f>
        <v>16.5</v>
      </c>
    </row>
    <row r="227" spans="1:145" s="1" customFormat="1" ht="15" hidden="1" customHeight="1" x14ac:dyDescent="0.3">
      <c r="A227" s="5"/>
      <c r="B227" s="15">
        <v>5434</v>
      </c>
      <c r="C227" s="8" t="s">
        <v>183</v>
      </c>
      <c r="D227" s="16">
        <v>2007</v>
      </c>
      <c r="E227" s="17">
        <f t="shared" si="59"/>
        <v>0</v>
      </c>
      <c r="F227" s="55"/>
      <c r="G227" s="55"/>
      <c r="H227" s="55"/>
      <c r="I227" s="55"/>
      <c r="J227" s="28">
        <f t="shared" si="60"/>
        <v>0</v>
      </c>
      <c r="K227" s="29"/>
      <c r="L227" s="30"/>
      <c r="M227" s="31"/>
      <c r="N227" s="30"/>
      <c r="O227" s="31"/>
      <c r="P227" s="32"/>
      <c r="Q227" s="28">
        <f t="shared" si="61"/>
        <v>0</v>
      </c>
      <c r="R227" s="29"/>
      <c r="S227" s="32"/>
      <c r="T227" s="28">
        <f t="shared" si="62"/>
        <v>0</v>
      </c>
      <c r="U227" s="29"/>
      <c r="V227" s="30"/>
      <c r="W227" s="31"/>
      <c r="X227" s="32"/>
      <c r="Y227" s="33">
        <f t="shared" si="73"/>
        <v>0</v>
      </c>
      <c r="Z227" s="89"/>
      <c r="AA227" s="35"/>
      <c r="AB227" s="89"/>
      <c r="AC227" s="35"/>
      <c r="AD227" s="89"/>
      <c r="AE227" s="35"/>
      <c r="AF227" s="89"/>
      <c r="AG227" s="35"/>
      <c r="AH227" s="89"/>
      <c r="AI227" s="35"/>
      <c r="AJ227" s="89"/>
      <c r="AK227" s="35"/>
      <c r="AL227" s="89"/>
      <c r="AM227" s="35"/>
      <c r="AN227" s="89"/>
      <c r="AO227" s="90"/>
      <c r="AP227" s="33">
        <f t="shared" si="64"/>
        <v>0</v>
      </c>
      <c r="AQ227" s="89"/>
      <c r="AR227" s="35"/>
      <c r="AS227" s="89"/>
      <c r="AT227" s="35"/>
      <c r="AU227" s="89"/>
      <c r="AV227" s="35"/>
      <c r="AW227" s="89"/>
      <c r="AX227" s="35"/>
      <c r="AY227" s="89"/>
      <c r="AZ227" s="35"/>
      <c r="BA227" s="89"/>
      <c r="BB227" s="75"/>
      <c r="BC227" s="33">
        <f t="shared" si="74"/>
        <v>0</v>
      </c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>
        <f t="shared" si="75"/>
        <v>0</v>
      </c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2"/>
      <c r="CA227" s="33">
        <f t="shared" si="77"/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32"/>
      <c r="CR227" s="33">
        <f t="shared" si="68"/>
        <v>0</v>
      </c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33">
        <f t="shared" si="69"/>
        <v>0</v>
      </c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>
        <f t="shared" si="70"/>
        <v>0</v>
      </c>
      <c r="DQ227" s="31"/>
      <c r="DR227" s="30"/>
      <c r="DS227" s="31"/>
      <c r="DT227" s="30"/>
      <c r="DU227" s="31"/>
      <c r="DV227" s="30"/>
      <c r="DW227" s="31"/>
      <c r="DX227" s="32"/>
      <c r="DY227" s="33">
        <f t="shared" si="76"/>
        <v>0</v>
      </c>
      <c r="DZ227" s="31"/>
      <c r="EA227" s="30"/>
      <c r="EB227" s="31"/>
      <c r="EC227" s="30"/>
      <c r="ED227" s="31"/>
      <c r="EE227" s="30"/>
      <c r="EF227" s="30"/>
      <c r="EG227" s="30"/>
      <c r="EH227" s="30"/>
      <c r="EI227" s="30"/>
      <c r="EJ227" s="30"/>
      <c r="EK227" s="30"/>
      <c r="EL227" s="31"/>
      <c r="EM227" s="30"/>
      <c r="EN227" s="31"/>
      <c r="EO227" s="32"/>
    </row>
    <row r="228" spans="1:145" s="1" customFormat="1" ht="15" hidden="1" customHeight="1" x14ac:dyDescent="0.3">
      <c r="A228" s="5"/>
      <c r="B228" s="15">
        <v>7347</v>
      </c>
      <c r="C228" s="8" t="s">
        <v>379</v>
      </c>
      <c r="D228" s="16">
        <v>2010</v>
      </c>
      <c r="E228" s="17">
        <f t="shared" si="59"/>
        <v>0</v>
      </c>
      <c r="F228" s="55"/>
      <c r="G228" s="55"/>
      <c r="H228" s="55"/>
      <c r="I228" s="55"/>
      <c r="J228" s="28">
        <f t="shared" si="60"/>
        <v>0</v>
      </c>
      <c r="K228" s="29"/>
      <c r="L228" s="30"/>
      <c r="M228" s="31"/>
      <c r="N228" s="30"/>
      <c r="O228" s="31"/>
      <c r="P228" s="32"/>
      <c r="Q228" s="28">
        <f t="shared" si="61"/>
        <v>0</v>
      </c>
      <c r="R228" s="29"/>
      <c r="S228" s="32"/>
      <c r="T228" s="28">
        <f t="shared" si="62"/>
        <v>0</v>
      </c>
      <c r="U228" s="29"/>
      <c r="V228" s="30"/>
      <c r="W228" s="31"/>
      <c r="X228" s="32"/>
      <c r="Y228" s="33">
        <f t="shared" si="73"/>
        <v>0</v>
      </c>
      <c r="Z228" s="89"/>
      <c r="AA228" s="35"/>
      <c r="AB228" s="89"/>
      <c r="AC228" s="35"/>
      <c r="AD228" s="89"/>
      <c r="AE228" s="35"/>
      <c r="AF228" s="89"/>
      <c r="AG228" s="35"/>
      <c r="AH228" s="89"/>
      <c r="AI228" s="35"/>
      <c r="AJ228" s="89"/>
      <c r="AK228" s="35"/>
      <c r="AL228" s="89"/>
      <c r="AM228" s="35"/>
      <c r="AN228" s="89"/>
      <c r="AO228" s="90"/>
      <c r="AP228" s="33">
        <f t="shared" si="64"/>
        <v>0</v>
      </c>
      <c r="AQ228" s="89"/>
      <c r="AR228" s="35"/>
      <c r="AS228" s="89"/>
      <c r="AT228" s="35"/>
      <c r="AU228" s="89"/>
      <c r="AV228" s="35"/>
      <c r="AW228" s="89"/>
      <c r="AX228" s="35"/>
      <c r="AY228" s="89"/>
      <c r="AZ228" s="35"/>
      <c r="BA228" s="89"/>
      <c r="BB228" s="75"/>
      <c r="BC228" s="33">
        <f t="shared" si="74"/>
        <v>0</v>
      </c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>
        <f t="shared" si="75"/>
        <v>0</v>
      </c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2"/>
      <c r="CA228" s="33">
        <f t="shared" si="77"/>
        <v>0</v>
      </c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32"/>
      <c r="CR228" s="33">
        <f t="shared" si="68"/>
        <v>0</v>
      </c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33">
        <f t="shared" si="69"/>
        <v>0</v>
      </c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>
        <f t="shared" si="70"/>
        <v>0</v>
      </c>
      <c r="DQ228" s="31"/>
      <c r="DR228" s="30"/>
      <c r="DS228" s="31"/>
      <c r="DT228" s="30"/>
      <c r="DU228" s="31"/>
      <c r="DV228" s="30"/>
      <c r="DW228" s="31"/>
      <c r="DX228" s="32"/>
      <c r="DY228" s="33">
        <f t="shared" si="76"/>
        <v>0</v>
      </c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</row>
    <row r="229" spans="1:145" s="1" customFormat="1" ht="15" hidden="1" customHeight="1" x14ac:dyDescent="0.3">
      <c r="A229" s="5"/>
      <c r="B229" s="15">
        <v>5632</v>
      </c>
      <c r="C229" s="8" t="s">
        <v>279</v>
      </c>
      <c r="D229" s="16">
        <v>2003</v>
      </c>
      <c r="E229" s="17">
        <f t="shared" si="59"/>
        <v>0</v>
      </c>
      <c r="F229" s="55"/>
      <c r="G229" s="55"/>
      <c r="H229" s="55"/>
      <c r="I229" s="55"/>
      <c r="J229" s="28">
        <f t="shared" si="60"/>
        <v>0</v>
      </c>
      <c r="K229" s="29"/>
      <c r="L229" s="30"/>
      <c r="M229" s="31"/>
      <c r="N229" s="30"/>
      <c r="O229" s="31"/>
      <c r="P229" s="32"/>
      <c r="Q229" s="28">
        <f t="shared" si="61"/>
        <v>0</v>
      </c>
      <c r="R229" s="29"/>
      <c r="S229" s="32"/>
      <c r="T229" s="28">
        <f t="shared" si="62"/>
        <v>0</v>
      </c>
      <c r="U229" s="29"/>
      <c r="V229" s="30"/>
      <c r="W229" s="31"/>
      <c r="X229" s="32"/>
      <c r="Y229" s="33">
        <f t="shared" si="73"/>
        <v>0</v>
      </c>
      <c r="Z229" s="89"/>
      <c r="AA229" s="35"/>
      <c r="AB229" s="89"/>
      <c r="AC229" s="35"/>
      <c r="AD229" s="89"/>
      <c r="AE229" s="35"/>
      <c r="AF229" s="89"/>
      <c r="AG229" s="35"/>
      <c r="AH229" s="89"/>
      <c r="AI229" s="35"/>
      <c r="AJ229" s="89"/>
      <c r="AK229" s="35"/>
      <c r="AL229" s="89"/>
      <c r="AM229" s="35"/>
      <c r="AN229" s="89"/>
      <c r="AO229" s="90"/>
      <c r="AP229" s="33">
        <f t="shared" si="64"/>
        <v>0</v>
      </c>
      <c r="AQ229" s="89"/>
      <c r="AR229" s="35"/>
      <c r="AS229" s="89"/>
      <c r="AT229" s="35"/>
      <c r="AU229" s="89"/>
      <c r="AV229" s="35"/>
      <c r="AW229" s="89"/>
      <c r="AX229" s="35"/>
      <c r="AY229" s="89"/>
      <c r="AZ229" s="35"/>
      <c r="BA229" s="89"/>
      <c r="BB229" s="75"/>
      <c r="BC229" s="33">
        <f t="shared" si="74"/>
        <v>0</v>
      </c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>
        <f t="shared" si="75"/>
        <v>0</v>
      </c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2"/>
      <c r="CA229" s="33">
        <f t="shared" si="77"/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32"/>
      <c r="CR229" s="33">
        <f t="shared" si="68"/>
        <v>0</v>
      </c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33">
        <f t="shared" si="69"/>
        <v>0</v>
      </c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>
        <f t="shared" si="70"/>
        <v>0</v>
      </c>
      <c r="DQ229" s="31"/>
      <c r="DR229" s="30"/>
      <c r="DS229" s="31"/>
      <c r="DT229" s="30"/>
      <c r="DU229" s="31"/>
      <c r="DV229" s="30"/>
      <c r="DW229" s="31"/>
      <c r="DX229" s="32"/>
      <c r="DY229" s="33">
        <f t="shared" si="76"/>
        <v>0</v>
      </c>
      <c r="DZ229" s="31"/>
      <c r="EA229" s="30"/>
      <c r="EB229" s="31"/>
      <c r="EC229" s="30"/>
      <c r="ED229" s="31"/>
      <c r="EE229" s="30"/>
      <c r="EF229" s="30"/>
      <c r="EG229" s="30"/>
      <c r="EH229" s="30"/>
      <c r="EI229" s="30"/>
      <c r="EJ229" s="30"/>
      <c r="EK229" s="30"/>
      <c r="EL229" s="31"/>
      <c r="EM229" s="30"/>
      <c r="EN229" s="31"/>
      <c r="EO229" s="32"/>
    </row>
    <row r="230" spans="1:145" s="1" customFormat="1" ht="15" hidden="1" customHeight="1" x14ac:dyDescent="0.3">
      <c r="A230" s="5"/>
      <c r="B230" s="15">
        <v>6615</v>
      </c>
      <c r="C230" s="8" t="s">
        <v>173</v>
      </c>
      <c r="D230" s="16">
        <v>2007</v>
      </c>
      <c r="E230" s="17">
        <f t="shared" si="59"/>
        <v>0</v>
      </c>
      <c r="F230" s="55"/>
      <c r="G230" s="55"/>
      <c r="H230" s="55"/>
      <c r="I230" s="55"/>
      <c r="J230" s="28">
        <f t="shared" si="60"/>
        <v>0</v>
      </c>
      <c r="K230" s="29"/>
      <c r="L230" s="30"/>
      <c r="M230" s="31"/>
      <c r="N230" s="30"/>
      <c r="O230" s="31"/>
      <c r="P230" s="32"/>
      <c r="Q230" s="28">
        <f t="shared" si="61"/>
        <v>0</v>
      </c>
      <c r="R230" s="29"/>
      <c r="S230" s="32"/>
      <c r="T230" s="28">
        <f t="shared" si="62"/>
        <v>0</v>
      </c>
      <c r="U230" s="29"/>
      <c r="V230" s="30"/>
      <c r="W230" s="31"/>
      <c r="X230" s="32"/>
      <c r="Y230" s="33">
        <f t="shared" si="73"/>
        <v>0</v>
      </c>
      <c r="Z230" s="89"/>
      <c r="AA230" s="35"/>
      <c r="AB230" s="89"/>
      <c r="AC230" s="35"/>
      <c r="AD230" s="89"/>
      <c r="AE230" s="35"/>
      <c r="AF230" s="89"/>
      <c r="AG230" s="35"/>
      <c r="AH230" s="89"/>
      <c r="AI230" s="35"/>
      <c r="AJ230" s="89"/>
      <c r="AK230" s="35"/>
      <c r="AL230" s="89"/>
      <c r="AM230" s="35"/>
      <c r="AN230" s="89"/>
      <c r="AO230" s="90"/>
      <c r="AP230" s="33">
        <f t="shared" si="64"/>
        <v>0</v>
      </c>
      <c r="AQ230" s="89"/>
      <c r="AR230" s="35"/>
      <c r="AS230" s="89"/>
      <c r="AT230" s="35"/>
      <c r="AU230" s="89"/>
      <c r="AV230" s="35"/>
      <c r="AW230" s="89"/>
      <c r="AX230" s="35"/>
      <c r="AY230" s="89"/>
      <c r="AZ230" s="35"/>
      <c r="BA230" s="89"/>
      <c r="BB230" s="75"/>
      <c r="BC230" s="33">
        <f t="shared" si="74"/>
        <v>0</v>
      </c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>
        <f t="shared" si="75"/>
        <v>0</v>
      </c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2"/>
      <c r="CA230" s="33">
        <f t="shared" si="77"/>
        <v>0</v>
      </c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32"/>
      <c r="CR230" s="33">
        <f t="shared" si="68"/>
        <v>0</v>
      </c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33">
        <f t="shared" si="69"/>
        <v>0</v>
      </c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>
        <f t="shared" si="70"/>
        <v>0</v>
      </c>
      <c r="DQ230" s="31"/>
      <c r="DR230" s="30"/>
      <c r="DS230" s="31"/>
      <c r="DT230" s="30"/>
      <c r="DU230" s="31"/>
      <c r="DV230" s="30"/>
      <c r="DW230" s="31"/>
      <c r="DX230" s="32"/>
      <c r="DY230" s="33">
        <f t="shared" si="76"/>
        <v>0</v>
      </c>
      <c r="DZ230" s="31"/>
      <c r="EA230" s="30"/>
      <c r="EB230" s="31"/>
      <c r="EC230" s="30"/>
      <c r="ED230" s="31"/>
      <c r="EE230" s="30"/>
      <c r="EF230" s="30"/>
      <c r="EG230" s="30"/>
      <c r="EH230" s="30"/>
      <c r="EI230" s="30"/>
      <c r="EJ230" s="30"/>
      <c r="EK230" s="30"/>
      <c r="EL230" s="31"/>
      <c r="EM230" s="30"/>
      <c r="EN230" s="31"/>
      <c r="EO230" s="32"/>
    </row>
    <row r="231" spans="1:145" s="1" customFormat="1" ht="15" hidden="1" customHeight="1" x14ac:dyDescent="0.3">
      <c r="A231" s="5"/>
      <c r="B231" s="15">
        <v>7393</v>
      </c>
      <c r="C231" s="8" t="s">
        <v>216</v>
      </c>
      <c r="D231" s="16">
        <v>2009</v>
      </c>
      <c r="E231" s="17">
        <f t="shared" si="59"/>
        <v>0</v>
      </c>
      <c r="F231" s="55"/>
      <c r="G231" s="55"/>
      <c r="H231" s="55"/>
      <c r="I231" s="55"/>
      <c r="J231" s="28">
        <f t="shared" si="60"/>
        <v>0</v>
      </c>
      <c r="K231" s="29"/>
      <c r="L231" s="30"/>
      <c r="M231" s="31"/>
      <c r="N231" s="30"/>
      <c r="O231" s="31"/>
      <c r="P231" s="32"/>
      <c r="Q231" s="28">
        <f t="shared" si="61"/>
        <v>0</v>
      </c>
      <c r="R231" s="29"/>
      <c r="S231" s="32"/>
      <c r="T231" s="28">
        <f t="shared" si="62"/>
        <v>0</v>
      </c>
      <c r="U231" s="29"/>
      <c r="V231" s="30"/>
      <c r="W231" s="31"/>
      <c r="X231" s="32"/>
      <c r="Y231" s="33">
        <f t="shared" si="73"/>
        <v>0</v>
      </c>
      <c r="Z231" s="89"/>
      <c r="AA231" s="35"/>
      <c r="AB231" s="89"/>
      <c r="AC231" s="35"/>
      <c r="AD231" s="89"/>
      <c r="AE231" s="35"/>
      <c r="AF231" s="89"/>
      <c r="AG231" s="35"/>
      <c r="AH231" s="89"/>
      <c r="AI231" s="35"/>
      <c r="AJ231" s="89"/>
      <c r="AK231" s="35"/>
      <c r="AL231" s="89"/>
      <c r="AM231" s="35"/>
      <c r="AN231" s="89"/>
      <c r="AO231" s="90"/>
      <c r="AP231" s="33">
        <f t="shared" si="64"/>
        <v>0</v>
      </c>
      <c r="AQ231" s="89"/>
      <c r="AR231" s="35"/>
      <c r="AS231" s="89"/>
      <c r="AT231" s="35"/>
      <c r="AU231" s="89"/>
      <c r="AV231" s="35"/>
      <c r="AW231" s="89"/>
      <c r="AX231" s="35"/>
      <c r="AY231" s="89"/>
      <c r="AZ231" s="35"/>
      <c r="BA231" s="89"/>
      <c r="BB231" s="75"/>
      <c r="BC231" s="33">
        <f t="shared" si="74"/>
        <v>0</v>
      </c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>
        <f t="shared" si="75"/>
        <v>0</v>
      </c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2"/>
      <c r="CA231" s="33">
        <f t="shared" si="77"/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32"/>
      <c r="CR231" s="33">
        <f t="shared" si="68"/>
        <v>0</v>
      </c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33">
        <f t="shared" si="69"/>
        <v>0</v>
      </c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>
        <f t="shared" si="70"/>
        <v>0</v>
      </c>
      <c r="DQ231" s="31"/>
      <c r="DR231" s="30"/>
      <c r="DS231" s="31"/>
      <c r="DT231" s="30"/>
      <c r="DU231" s="31"/>
      <c r="DV231" s="30"/>
      <c r="DW231" s="31"/>
      <c r="DX231" s="32"/>
      <c r="DY231" s="33">
        <f t="shared" si="76"/>
        <v>0</v>
      </c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</row>
    <row r="232" spans="1:145" s="1" customFormat="1" ht="15" hidden="1" customHeight="1" x14ac:dyDescent="0.3">
      <c r="A232" s="5"/>
      <c r="B232" s="15">
        <v>7127</v>
      </c>
      <c r="C232" s="8" t="s">
        <v>357</v>
      </c>
      <c r="D232" s="16">
        <v>2010</v>
      </c>
      <c r="E232" s="17">
        <f t="shared" si="59"/>
        <v>0</v>
      </c>
      <c r="F232" s="55"/>
      <c r="G232" s="55"/>
      <c r="H232" s="55"/>
      <c r="I232" s="55"/>
      <c r="J232" s="28">
        <f t="shared" si="60"/>
        <v>0</v>
      </c>
      <c r="K232" s="29"/>
      <c r="L232" s="30"/>
      <c r="M232" s="31"/>
      <c r="N232" s="30"/>
      <c r="O232" s="31"/>
      <c r="P232" s="32"/>
      <c r="Q232" s="28">
        <f t="shared" si="61"/>
        <v>0</v>
      </c>
      <c r="R232" s="29"/>
      <c r="S232" s="32"/>
      <c r="T232" s="28">
        <f t="shared" si="62"/>
        <v>0</v>
      </c>
      <c r="U232" s="29"/>
      <c r="V232" s="30"/>
      <c r="W232" s="31"/>
      <c r="X232" s="32"/>
      <c r="Y232" s="33">
        <f t="shared" si="73"/>
        <v>0</v>
      </c>
      <c r="Z232" s="89"/>
      <c r="AA232" s="35"/>
      <c r="AB232" s="89"/>
      <c r="AC232" s="35"/>
      <c r="AD232" s="89"/>
      <c r="AE232" s="35"/>
      <c r="AF232" s="89"/>
      <c r="AG232" s="35"/>
      <c r="AH232" s="89"/>
      <c r="AI232" s="35"/>
      <c r="AJ232" s="89"/>
      <c r="AK232" s="35"/>
      <c r="AL232" s="89"/>
      <c r="AM232" s="35"/>
      <c r="AN232" s="89"/>
      <c r="AO232" s="90"/>
      <c r="AP232" s="33">
        <f t="shared" si="64"/>
        <v>0</v>
      </c>
      <c r="AQ232" s="89"/>
      <c r="AR232" s="35"/>
      <c r="AS232" s="89"/>
      <c r="AT232" s="35"/>
      <c r="AU232" s="89"/>
      <c r="AV232" s="35"/>
      <c r="AW232" s="89"/>
      <c r="AX232" s="35"/>
      <c r="AY232" s="89"/>
      <c r="AZ232" s="35"/>
      <c r="BA232" s="89"/>
      <c r="BB232" s="75"/>
      <c r="BC232" s="33">
        <f t="shared" si="74"/>
        <v>0</v>
      </c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>
        <f t="shared" si="75"/>
        <v>0</v>
      </c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2"/>
      <c r="CA232" s="33">
        <f t="shared" si="77"/>
        <v>0</v>
      </c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32"/>
      <c r="CR232" s="33">
        <f t="shared" si="68"/>
        <v>0</v>
      </c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33">
        <f t="shared" si="69"/>
        <v>0</v>
      </c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>
        <f t="shared" si="70"/>
        <v>0</v>
      </c>
      <c r="DQ232" s="31"/>
      <c r="DR232" s="30"/>
      <c r="DS232" s="31"/>
      <c r="DT232" s="30"/>
      <c r="DU232" s="31"/>
      <c r="DV232" s="30"/>
      <c r="DW232" s="31"/>
      <c r="DX232" s="32"/>
      <c r="DY232" s="33">
        <f t="shared" si="76"/>
        <v>0</v>
      </c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</row>
    <row r="233" spans="1:145" s="1" customFormat="1" ht="15" hidden="1" customHeight="1" x14ac:dyDescent="0.3">
      <c r="A233" s="5"/>
      <c r="B233" s="15">
        <v>6803</v>
      </c>
      <c r="C233" s="8" t="s">
        <v>293</v>
      </c>
      <c r="D233" s="16">
        <v>2008</v>
      </c>
      <c r="E233" s="17">
        <f t="shared" si="59"/>
        <v>0</v>
      </c>
      <c r="F233" s="55" t="s">
        <v>421</v>
      </c>
      <c r="G233" s="55"/>
      <c r="H233" s="55" t="s">
        <v>541</v>
      </c>
      <c r="I233" s="55"/>
      <c r="J233" s="28">
        <f t="shared" si="60"/>
        <v>0</v>
      </c>
      <c r="K233" s="29"/>
      <c r="L233" s="30"/>
      <c r="M233" s="31"/>
      <c r="N233" s="30"/>
      <c r="O233" s="31"/>
      <c r="P233" s="32"/>
      <c r="Q233" s="28">
        <f t="shared" si="61"/>
        <v>0</v>
      </c>
      <c r="R233" s="29"/>
      <c r="S233" s="32"/>
      <c r="T233" s="28">
        <f t="shared" si="62"/>
        <v>0</v>
      </c>
      <c r="U233" s="29"/>
      <c r="V233" s="30"/>
      <c r="W233" s="31"/>
      <c r="X233" s="32"/>
      <c r="Y233" s="33">
        <f t="shared" si="73"/>
        <v>0</v>
      </c>
      <c r="Z233" s="89"/>
      <c r="AA233" s="35"/>
      <c r="AB233" s="89"/>
      <c r="AC233" s="35"/>
      <c r="AD233" s="89"/>
      <c r="AE233" s="35"/>
      <c r="AF233" s="89"/>
      <c r="AG233" s="35"/>
      <c r="AH233" s="89"/>
      <c r="AI233" s="35"/>
      <c r="AJ233" s="89"/>
      <c r="AK233" s="35"/>
      <c r="AL233" s="89"/>
      <c r="AM233" s="35"/>
      <c r="AN233" s="89"/>
      <c r="AO233" s="90"/>
      <c r="AP233" s="33">
        <f t="shared" si="64"/>
        <v>0</v>
      </c>
      <c r="AQ233" s="89"/>
      <c r="AR233" s="35"/>
      <c r="AS233" s="89"/>
      <c r="AT233" s="35"/>
      <c r="AU233" s="89"/>
      <c r="AV233" s="35"/>
      <c r="AW233" s="89"/>
      <c r="AX233" s="35"/>
      <c r="AY233" s="89"/>
      <c r="AZ233" s="35"/>
      <c r="BA233" s="89"/>
      <c r="BB233" s="75"/>
      <c r="BC233" s="33">
        <f t="shared" si="74"/>
        <v>0</v>
      </c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>
        <f t="shared" si="75"/>
        <v>0</v>
      </c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58" t="s">
        <v>291</v>
      </c>
      <c r="BZ233" s="61"/>
      <c r="CA233" s="33">
        <f t="shared" si="77"/>
        <v>0</v>
      </c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32"/>
      <c r="CR233" s="33">
        <f t="shared" si="68"/>
        <v>0</v>
      </c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33">
        <f t="shared" si="69"/>
        <v>0</v>
      </c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>
        <f t="shared" si="70"/>
        <v>0</v>
      </c>
      <c r="DQ233" s="31"/>
      <c r="DR233" s="30"/>
      <c r="DS233" s="31"/>
      <c r="DT233" s="30"/>
      <c r="DU233" s="31"/>
      <c r="DV233" s="30"/>
      <c r="DW233" s="31"/>
      <c r="DX233" s="32"/>
      <c r="DY233" s="33">
        <f t="shared" si="76"/>
        <v>0</v>
      </c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</row>
    <row r="234" spans="1:145" s="1" customFormat="1" ht="15" hidden="1" customHeight="1" x14ac:dyDescent="0.3">
      <c r="A234" s="5"/>
      <c r="B234" s="15">
        <v>7062</v>
      </c>
      <c r="C234" s="8" t="s">
        <v>222</v>
      </c>
      <c r="D234" s="16">
        <v>2009</v>
      </c>
      <c r="E234" s="17">
        <f t="shared" si="59"/>
        <v>0</v>
      </c>
      <c r="F234" s="55"/>
      <c r="G234" s="55"/>
      <c r="H234" s="55"/>
      <c r="I234" s="55"/>
      <c r="J234" s="28">
        <f t="shared" si="60"/>
        <v>0</v>
      </c>
      <c r="K234" s="29"/>
      <c r="L234" s="30"/>
      <c r="M234" s="31"/>
      <c r="N234" s="30"/>
      <c r="O234" s="31"/>
      <c r="P234" s="32"/>
      <c r="Q234" s="28">
        <f t="shared" si="61"/>
        <v>0</v>
      </c>
      <c r="R234" s="29"/>
      <c r="S234" s="32"/>
      <c r="T234" s="28">
        <f t="shared" si="62"/>
        <v>0</v>
      </c>
      <c r="U234" s="29"/>
      <c r="V234" s="30"/>
      <c r="W234" s="31"/>
      <c r="X234" s="32"/>
      <c r="Y234" s="33">
        <f t="shared" si="73"/>
        <v>0</v>
      </c>
      <c r="Z234" s="89"/>
      <c r="AA234" s="35"/>
      <c r="AB234" s="89"/>
      <c r="AC234" s="35"/>
      <c r="AD234" s="89"/>
      <c r="AE234" s="35"/>
      <c r="AF234" s="89"/>
      <c r="AG234" s="35"/>
      <c r="AH234" s="89"/>
      <c r="AI234" s="35"/>
      <c r="AJ234" s="89"/>
      <c r="AK234" s="35"/>
      <c r="AL234" s="89"/>
      <c r="AM234" s="35"/>
      <c r="AN234" s="89"/>
      <c r="AO234" s="90"/>
      <c r="AP234" s="33">
        <f t="shared" si="64"/>
        <v>0</v>
      </c>
      <c r="AQ234" s="89"/>
      <c r="AR234" s="35"/>
      <c r="AS234" s="89"/>
      <c r="AT234" s="35"/>
      <c r="AU234" s="89"/>
      <c r="AV234" s="35"/>
      <c r="AW234" s="89"/>
      <c r="AX234" s="35"/>
      <c r="AY234" s="89"/>
      <c r="AZ234" s="35"/>
      <c r="BA234" s="89"/>
      <c r="BB234" s="75"/>
      <c r="BC234" s="33">
        <f t="shared" si="74"/>
        <v>0</v>
      </c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>
        <f t="shared" si="75"/>
        <v>0</v>
      </c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2"/>
      <c r="CA234" s="33">
        <f t="shared" si="77"/>
        <v>0</v>
      </c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32"/>
      <c r="CR234" s="33">
        <f t="shared" si="68"/>
        <v>0</v>
      </c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33">
        <f t="shared" si="69"/>
        <v>0</v>
      </c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>
        <f t="shared" si="70"/>
        <v>0</v>
      </c>
      <c r="DQ234" s="31"/>
      <c r="DR234" s="30"/>
      <c r="DS234" s="31"/>
      <c r="DT234" s="30"/>
      <c r="DU234" s="31"/>
      <c r="DV234" s="30"/>
      <c r="DW234" s="31"/>
      <c r="DX234" s="32"/>
      <c r="DY234" s="33">
        <f t="shared" si="76"/>
        <v>0</v>
      </c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</row>
    <row r="235" spans="1:145" s="1" customFormat="1" ht="15" hidden="1" customHeight="1" x14ac:dyDescent="0.3">
      <c r="A235" s="5"/>
      <c r="B235" s="15">
        <v>52</v>
      </c>
      <c r="C235" s="8" t="s">
        <v>85</v>
      </c>
      <c r="D235" s="16">
        <v>1971</v>
      </c>
      <c r="E235" s="17">
        <f t="shared" si="59"/>
        <v>0</v>
      </c>
      <c r="F235" s="55"/>
      <c r="G235" s="55"/>
      <c r="H235" s="55"/>
      <c r="I235" s="55"/>
      <c r="J235" s="28">
        <f t="shared" si="60"/>
        <v>0</v>
      </c>
      <c r="K235" s="29"/>
      <c r="L235" s="30"/>
      <c r="M235" s="31"/>
      <c r="N235" s="30"/>
      <c r="O235" s="31"/>
      <c r="P235" s="32"/>
      <c r="Q235" s="28">
        <f t="shared" si="61"/>
        <v>0</v>
      </c>
      <c r="R235" s="29"/>
      <c r="S235" s="32"/>
      <c r="T235" s="28">
        <f t="shared" si="62"/>
        <v>0</v>
      </c>
      <c r="U235" s="29"/>
      <c r="V235" s="30"/>
      <c r="W235" s="31"/>
      <c r="X235" s="32"/>
      <c r="Y235" s="33">
        <f t="shared" si="73"/>
        <v>0</v>
      </c>
      <c r="Z235" s="89"/>
      <c r="AA235" s="35"/>
      <c r="AB235" s="89"/>
      <c r="AC235" s="35"/>
      <c r="AD235" s="89"/>
      <c r="AE235" s="35"/>
      <c r="AF235" s="89"/>
      <c r="AG235" s="35"/>
      <c r="AH235" s="89"/>
      <c r="AI235" s="35"/>
      <c r="AJ235" s="89"/>
      <c r="AK235" s="35"/>
      <c r="AL235" s="89"/>
      <c r="AM235" s="35"/>
      <c r="AN235" s="89"/>
      <c r="AO235" s="90"/>
      <c r="AP235" s="33">
        <f t="shared" si="64"/>
        <v>0</v>
      </c>
      <c r="AQ235" s="89"/>
      <c r="AR235" s="35"/>
      <c r="AS235" s="89"/>
      <c r="AT235" s="35"/>
      <c r="AU235" s="89"/>
      <c r="AV235" s="35"/>
      <c r="AW235" s="89"/>
      <c r="AX235" s="35"/>
      <c r="AY235" s="89"/>
      <c r="AZ235" s="35"/>
      <c r="BA235" s="89"/>
      <c r="BB235" s="75"/>
      <c r="BC235" s="33">
        <f t="shared" si="74"/>
        <v>0</v>
      </c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>
        <f t="shared" si="75"/>
        <v>0</v>
      </c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2"/>
      <c r="CA235" s="33">
        <f t="shared" si="77"/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32"/>
      <c r="CR235" s="33">
        <f t="shared" si="68"/>
        <v>0</v>
      </c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33">
        <f t="shared" si="69"/>
        <v>0</v>
      </c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>
        <f t="shared" si="70"/>
        <v>0</v>
      </c>
      <c r="DQ235" s="31"/>
      <c r="DR235" s="30"/>
      <c r="DS235" s="31"/>
      <c r="DT235" s="30"/>
      <c r="DU235" s="31"/>
      <c r="DV235" s="30"/>
      <c r="DW235" s="31"/>
      <c r="DX235" s="32"/>
      <c r="DY235" s="33">
        <f t="shared" si="76"/>
        <v>0</v>
      </c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</row>
    <row r="236" spans="1:145" s="1" customFormat="1" ht="15" hidden="1" customHeight="1" x14ac:dyDescent="0.3">
      <c r="A236" s="5"/>
      <c r="B236" s="15">
        <v>9777</v>
      </c>
      <c r="C236" s="8" t="s">
        <v>333</v>
      </c>
      <c r="D236" s="16">
        <v>2008</v>
      </c>
      <c r="E236" s="17">
        <f t="shared" si="59"/>
        <v>0</v>
      </c>
      <c r="F236" s="55"/>
      <c r="G236" s="55"/>
      <c r="H236" s="55"/>
      <c r="I236" s="55"/>
      <c r="J236" s="28">
        <f t="shared" si="60"/>
        <v>0</v>
      </c>
      <c r="K236" s="29"/>
      <c r="L236" s="30"/>
      <c r="M236" s="31"/>
      <c r="N236" s="30"/>
      <c r="O236" s="31"/>
      <c r="P236" s="32"/>
      <c r="Q236" s="28">
        <f t="shared" si="61"/>
        <v>0</v>
      </c>
      <c r="R236" s="29"/>
      <c r="S236" s="32"/>
      <c r="T236" s="28">
        <f t="shared" si="62"/>
        <v>0</v>
      </c>
      <c r="U236" s="29"/>
      <c r="V236" s="30"/>
      <c r="W236" s="31"/>
      <c r="X236" s="32"/>
      <c r="Y236" s="33">
        <f t="shared" si="73"/>
        <v>0</v>
      </c>
      <c r="Z236" s="89"/>
      <c r="AA236" s="35"/>
      <c r="AB236" s="89"/>
      <c r="AC236" s="35"/>
      <c r="AD236" s="89"/>
      <c r="AE236" s="35"/>
      <c r="AF236" s="89"/>
      <c r="AG236" s="35"/>
      <c r="AH236" s="89"/>
      <c r="AI236" s="35"/>
      <c r="AJ236" s="89"/>
      <c r="AK236" s="35"/>
      <c r="AL236" s="89"/>
      <c r="AM236" s="35"/>
      <c r="AN236" s="89"/>
      <c r="AO236" s="90"/>
      <c r="AP236" s="33">
        <f t="shared" si="64"/>
        <v>0</v>
      </c>
      <c r="AQ236" s="89"/>
      <c r="AR236" s="35"/>
      <c r="AS236" s="89"/>
      <c r="AT236" s="35"/>
      <c r="AU236" s="89"/>
      <c r="AV236" s="35"/>
      <c r="AW236" s="89"/>
      <c r="AX236" s="35"/>
      <c r="AY236" s="89"/>
      <c r="AZ236" s="35"/>
      <c r="BA236" s="89"/>
      <c r="BB236" s="75"/>
      <c r="BC236" s="33">
        <f t="shared" si="74"/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>
        <f t="shared" si="75"/>
        <v>0</v>
      </c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2"/>
      <c r="CA236" s="33">
        <f t="shared" si="77"/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32"/>
      <c r="CR236" s="33">
        <f t="shared" si="68"/>
        <v>0</v>
      </c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33">
        <f t="shared" si="69"/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>
        <f t="shared" si="70"/>
        <v>0</v>
      </c>
      <c r="DQ236" s="31"/>
      <c r="DR236" s="30"/>
      <c r="DS236" s="31"/>
      <c r="DT236" s="30"/>
      <c r="DU236" s="31"/>
      <c r="DV236" s="30"/>
      <c r="DW236" s="31"/>
      <c r="DX236" s="32"/>
      <c r="DY236" s="33">
        <f t="shared" si="76"/>
        <v>0</v>
      </c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</row>
    <row r="237" spans="1:145" s="1" customFormat="1" ht="15" hidden="1" customHeight="1" x14ac:dyDescent="0.3">
      <c r="A237" s="5"/>
      <c r="B237" s="15">
        <v>54</v>
      </c>
      <c r="C237" s="8" t="s">
        <v>120</v>
      </c>
      <c r="D237" s="18">
        <v>1988</v>
      </c>
      <c r="E237" s="17">
        <f t="shared" si="59"/>
        <v>0</v>
      </c>
      <c r="F237" s="55"/>
      <c r="G237" s="55"/>
      <c r="H237" s="55"/>
      <c r="I237" s="55"/>
      <c r="J237" s="28">
        <f t="shared" si="60"/>
        <v>0</v>
      </c>
      <c r="K237" s="29"/>
      <c r="L237" s="30"/>
      <c r="M237" s="31"/>
      <c r="N237" s="30"/>
      <c r="O237" s="31"/>
      <c r="P237" s="32"/>
      <c r="Q237" s="28">
        <f t="shared" si="61"/>
        <v>0</v>
      </c>
      <c r="R237" s="29"/>
      <c r="S237" s="32"/>
      <c r="T237" s="28">
        <f t="shared" si="62"/>
        <v>0</v>
      </c>
      <c r="U237" s="29"/>
      <c r="V237" s="30"/>
      <c r="W237" s="31"/>
      <c r="X237" s="32"/>
      <c r="Y237" s="33">
        <f t="shared" si="73"/>
        <v>0</v>
      </c>
      <c r="Z237" s="89"/>
      <c r="AA237" s="35"/>
      <c r="AB237" s="89"/>
      <c r="AC237" s="35"/>
      <c r="AD237" s="89"/>
      <c r="AE237" s="35"/>
      <c r="AF237" s="89"/>
      <c r="AG237" s="35"/>
      <c r="AH237" s="89"/>
      <c r="AI237" s="35"/>
      <c r="AJ237" s="89"/>
      <c r="AK237" s="35"/>
      <c r="AL237" s="89"/>
      <c r="AM237" s="35"/>
      <c r="AN237" s="89"/>
      <c r="AO237" s="90"/>
      <c r="AP237" s="33">
        <f t="shared" si="64"/>
        <v>0</v>
      </c>
      <c r="AQ237" s="89"/>
      <c r="AR237" s="35"/>
      <c r="AS237" s="89"/>
      <c r="AT237" s="35"/>
      <c r="AU237" s="89"/>
      <c r="AV237" s="35"/>
      <c r="AW237" s="89"/>
      <c r="AX237" s="35"/>
      <c r="AY237" s="89"/>
      <c r="AZ237" s="35"/>
      <c r="BA237" s="89"/>
      <c r="BB237" s="75"/>
      <c r="BC237" s="33">
        <f t="shared" si="74"/>
        <v>0</v>
      </c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>
        <f t="shared" si="75"/>
        <v>0</v>
      </c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2"/>
      <c r="CA237" s="33">
        <f t="shared" si="77"/>
        <v>0</v>
      </c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32"/>
      <c r="CR237" s="33">
        <f t="shared" si="68"/>
        <v>0</v>
      </c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33">
        <f t="shared" si="69"/>
        <v>0</v>
      </c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>
        <f t="shared" si="70"/>
        <v>0</v>
      </c>
      <c r="DQ237" s="31"/>
      <c r="DR237" s="30"/>
      <c r="DS237" s="31"/>
      <c r="DT237" s="30"/>
      <c r="DU237" s="31"/>
      <c r="DV237" s="30"/>
      <c r="DW237" s="31"/>
      <c r="DX237" s="32"/>
      <c r="DY237" s="33">
        <f t="shared" si="76"/>
        <v>0</v>
      </c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</row>
    <row r="238" spans="1:145" s="1" customFormat="1" ht="15" hidden="1" customHeight="1" x14ac:dyDescent="0.3">
      <c r="A238" s="5"/>
      <c r="B238" s="15">
        <v>5865</v>
      </c>
      <c r="C238" s="8" t="s">
        <v>180</v>
      </c>
      <c r="D238" s="16">
        <v>2007</v>
      </c>
      <c r="E238" s="17">
        <f t="shared" si="59"/>
        <v>0</v>
      </c>
      <c r="F238" s="55"/>
      <c r="G238" s="55"/>
      <c r="H238" s="55"/>
      <c r="I238" s="55"/>
      <c r="J238" s="28">
        <f t="shared" si="60"/>
        <v>0</v>
      </c>
      <c r="K238" s="29"/>
      <c r="L238" s="30"/>
      <c r="M238" s="31"/>
      <c r="N238" s="30"/>
      <c r="O238" s="31"/>
      <c r="P238" s="32"/>
      <c r="Q238" s="28">
        <f t="shared" si="61"/>
        <v>0</v>
      </c>
      <c r="R238" s="29"/>
      <c r="S238" s="32"/>
      <c r="T238" s="28">
        <f t="shared" si="62"/>
        <v>0</v>
      </c>
      <c r="U238" s="29"/>
      <c r="V238" s="30"/>
      <c r="W238" s="31"/>
      <c r="X238" s="32"/>
      <c r="Y238" s="33">
        <f t="shared" si="73"/>
        <v>0</v>
      </c>
      <c r="Z238" s="89"/>
      <c r="AA238" s="35"/>
      <c r="AB238" s="89"/>
      <c r="AC238" s="35"/>
      <c r="AD238" s="89"/>
      <c r="AE238" s="35"/>
      <c r="AF238" s="89"/>
      <c r="AG238" s="35"/>
      <c r="AH238" s="89"/>
      <c r="AI238" s="35"/>
      <c r="AJ238" s="89"/>
      <c r="AK238" s="35"/>
      <c r="AL238" s="89"/>
      <c r="AM238" s="35"/>
      <c r="AN238" s="89"/>
      <c r="AO238" s="90"/>
      <c r="AP238" s="33">
        <f t="shared" si="64"/>
        <v>0</v>
      </c>
      <c r="AQ238" s="89"/>
      <c r="AR238" s="35"/>
      <c r="AS238" s="89"/>
      <c r="AT238" s="35"/>
      <c r="AU238" s="89"/>
      <c r="AV238" s="35"/>
      <c r="AW238" s="89"/>
      <c r="AX238" s="35"/>
      <c r="AY238" s="89"/>
      <c r="AZ238" s="35"/>
      <c r="BA238" s="89"/>
      <c r="BB238" s="75"/>
      <c r="BC238" s="33">
        <f t="shared" si="74"/>
        <v>0</v>
      </c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>
        <f t="shared" si="75"/>
        <v>0</v>
      </c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2"/>
      <c r="CA238" s="33">
        <f t="shared" si="77"/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32"/>
      <c r="CR238" s="33">
        <f t="shared" si="68"/>
        <v>0</v>
      </c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33">
        <f t="shared" si="69"/>
        <v>0</v>
      </c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>
        <f t="shared" si="70"/>
        <v>0</v>
      </c>
      <c r="DQ238" s="31"/>
      <c r="DR238" s="30"/>
      <c r="DS238" s="31"/>
      <c r="DT238" s="30"/>
      <c r="DU238" s="31"/>
      <c r="DV238" s="30"/>
      <c r="DW238" s="31"/>
      <c r="DX238" s="32"/>
      <c r="DY238" s="33">
        <f t="shared" si="76"/>
        <v>0</v>
      </c>
      <c r="DZ238" s="31"/>
      <c r="EA238" s="30"/>
      <c r="EB238" s="31"/>
      <c r="EC238" s="30"/>
      <c r="ED238" s="31"/>
      <c r="EE238" s="30"/>
      <c r="EF238" s="30"/>
      <c r="EG238" s="30"/>
      <c r="EH238" s="30"/>
      <c r="EI238" s="30"/>
      <c r="EJ238" s="30"/>
      <c r="EK238" s="30"/>
      <c r="EL238" s="31"/>
      <c r="EM238" s="30"/>
      <c r="EN238" s="31"/>
      <c r="EO238" s="32"/>
    </row>
    <row r="239" spans="1:145" s="1" customFormat="1" ht="15" hidden="1" customHeight="1" x14ac:dyDescent="0.3">
      <c r="A239" s="5"/>
      <c r="B239" s="15">
        <v>7356</v>
      </c>
      <c r="C239" s="8" t="s">
        <v>202</v>
      </c>
      <c r="D239" s="16">
        <v>2010</v>
      </c>
      <c r="E239" s="17">
        <f t="shared" si="59"/>
        <v>0</v>
      </c>
      <c r="F239" s="55"/>
      <c r="G239" s="55"/>
      <c r="H239" s="55"/>
      <c r="I239" s="55"/>
      <c r="J239" s="28">
        <f t="shared" si="60"/>
        <v>0</v>
      </c>
      <c r="K239" s="29"/>
      <c r="L239" s="30"/>
      <c r="M239" s="31"/>
      <c r="N239" s="30"/>
      <c r="O239" s="31"/>
      <c r="P239" s="32"/>
      <c r="Q239" s="28">
        <f t="shared" si="61"/>
        <v>0</v>
      </c>
      <c r="R239" s="29"/>
      <c r="S239" s="32"/>
      <c r="T239" s="28">
        <f t="shared" si="62"/>
        <v>0</v>
      </c>
      <c r="U239" s="29"/>
      <c r="V239" s="30"/>
      <c r="W239" s="31"/>
      <c r="X239" s="32"/>
      <c r="Y239" s="33">
        <f t="shared" si="73"/>
        <v>0</v>
      </c>
      <c r="Z239" s="89"/>
      <c r="AA239" s="35"/>
      <c r="AB239" s="89"/>
      <c r="AC239" s="35"/>
      <c r="AD239" s="89"/>
      <c r="AE239" s="35"/>
      <c r="AF239" s="89"/>
      <c r="AG239" s="35"/>
      <c r="AH239" s="89"/>
      <c r="AI239" s="35"/>
      <c r="AJ239" s="89"/>
      <c r="AK239" s="35"/>
      <c r="AL239" s="89"/>
      <c r="AM239" s="35"/>
      <c r="AN239" s="89"/>
      <c r="AO239" s="90"/>
      <c r="AP239" s="33">
        <f t="shared" si="64"/>
        <v>0</v>
      </c>
      <c r="AQ239" s="89"/>
      <c r="AR239" s="35"/>
      <c r="AS239" s="89"/>
      <c r="AT239" s="35"/>
      <c r="AU239" s="89"/>
      <c r="AV239" s="35"/>
      <c r="AW239" s="89"/>
      <c r="AX239" s="35"/>
      <c r="AY239" s="89"/>
      <c r="AZ239" s="35"/>
      <c r="BA239" s="89"/>
      <c r="BB239" s="75"/>
      <c r="BC239" s="33">
        <f t="shared" si="74"/>
        <v>0</v>
      </c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>
        <f t="shared" si="75"/>
        <v>0</v>
      </c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2"/>
      <c r="CA239" s="33">
        <f t="shared" si="77"/>
        <v>0</v>
      </c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32"/>
      <c r="CR239" s="33">
        <f t="shared" si="68"/>
        <v>0</v>
      </c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33">
        <f t="shared" si="69"/>
        <v>0</v>
      </c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>
        <f t="shared" si="70"/>
        <v>0</v>
      </c>
      <c r="DQ239" s="31"/>
      <c r="DR239" s="30"/>
      <c r="DS239" s="31"/>
      <c r="DT239" s="30"/>
      <c r="DU239" s="31"/>
      <c r="DV239" s="30"/>
      <c r="DW239" s="31"/>
      <c r="DX239" s="32"/>
      <c r="DY239" s="33">
        <f t="shared" si="76"/>
        <v>0</v>
      </c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</row>
    <row r="240" spans="1:145" s="1" customFormat="1" ht="15" hidden="1" customHeight="1" x14ac:dyDescent="0.3">
      <c r="A240" s="5"/>
      <c r="B240" s="15">
        <v>525</v>
      </c>
      <c r="C240" s="8" t="s">
        <v>41</v>
      </c>
      <c r="D240" s="16">
        <v>1997</v>
      </c>
      <c r="E240" s="17">
        <f t="shared" si="59"/>
        <v>0</v>
      </c>
      <c r="F240" s="55"/>
      <c r="G240" s="55"/>
      <c r="H240" s="55"/>
      <c r="I240" s="55"/>
      <c r="J240" s="28">
        <f t="shared" si="60"/>
        <v>0</v>
      </c>
      <c r="K240" s="29"/>
      <c r="L240" s="30"/>
      <c r="M240" s="31"/>
      <c r="N240" s="30"/>
      <c r="O240" s="31"/>
      <c r="P240" s="32"/>
      <c r="Q240" s="28">
        <f t="shared" si="61"/>
        <v>0</v>
      </c>
      <c r="R240" s="29"/>
      <c r="S240" s="32"/>
      <c r="T240" s="28">
        <f t="shared" si="62"/>
        <v>0</v>
      </c>
      <c r="U240" s="29"/>
      <c r="V240" s="30"/>
      <c r="W240" s="31"/>
      <c r="X240" s="32"/>
      <c r="Y240" s="33">
        <f t="shared" si="73"/>
        <v>0</v>
      </c>
      <c r="Z240" s="89"/>
      <c r="AA240" s="35"/>
      <c r="AB240" s="89"/>
      <c r="AC240" s="35"/>
      <c r="AD240" s="89"/>
      <c r="AE240" s="35"/>
      <c r="AF240" s="89"/>
      <c r="AG240" s="35"/>
      <c r="AH240" s="89"/>
      <c r="AI240" s="35"/>
      <c r="AJ240" s="89"/>
      <c r="AK240" s="35"/>
      <c r="AL240" s="89"/>
      <c r="AM240" s="35"/>
      <c r="AN240" s="89"/>
      <c r="AO240" s="90"/>
      <c r="AP240" s="33">
        <f t="shared" si="64"/>
        <v>0</v>
      </c>
      <c r="AQ240" s="89"/>
      <c r="AR240" s="35"/>
      <c r="AS240" s="89"/>
      <c r="AT240" s="35"/>
      <c r="AU240" s="89"/>
      <c r="AV240" s="35"/>
      <c r="AW240" s="89"/>
      <c r="AX240" s="35"/>
      <c r="AY240" s="89"/>
      <c r="AZ240" s="35"/>
      <c r="BA240" s="89"/>
      <c r="BB240" s="75"/>
      <c r="BC240" s="33">
        <f t="shared" si="74"/>
        <v>0</v>
      </c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>
        <f t="shared" si="75"/>
        <v>0</v>
      </c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2"/>
      <c r="CA240" s="33">
        <f t="shared" si="77"/>
        <v>0</v>
      </c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32"/>
      <c r="CR240" s="33">
        <f t="shared" si="68"/>
        <v>0</v>
      </c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33">
        <f t="shared" si="69"/>
        <v>0</v>
      </c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>
        <f t="shared" si="70"/>
        <v>0</v>
      </c>
      <c r="DQ240" s="31"/>
      <c r="DR240" s="30"/>
      <c r="DS240" s="31"/>
      <c r="DT240" s="30"/>
      <c r="DU240" s="31"/>
      <c r="DV240" s="30"/>
      <c r="DW240" s="31"/>
      <c r="DX240" s="32"/>
      <c r="DY240" s="33">
        <f t="shared" si="76"/>
        <v>0</v>
      </c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</row>
    <row r="241" spans="1:145" s="1" customFormat="1" ht="15" hidden="1" customHeight="1" x14ac:dyDescent="0.3">
      <c r="A241" s="5"/>
      <c r="B241" s="15">
        <v>7239</v>
      </c>
      <c r="C241" s="8" t="s">
        <v>200</v>
      </c>
      <c r="D241" s="16">
        <v>2010</v>
      </c>
      <c r="E241" s="17">
        <f t="shared" si="59"/>
        <v>0</v>
      </c>
      <c r="F241" s="55"/>
      <c r="G241" s="55"/>
      <c r="H241" s="55"/>
      <c r="I241" s="55"/>
      <c r="J241" s="28">
        <f t="shared" si="60"/>
        <v>0</v>
      </c>
      <c r="K241" s="29"/>
      <c r="L241" s="30"/>
      <c r="M241" s="31"/>
      <c r="N241" s="30"/>
      <c r="O241" s="31"/>
      <c r="P241" s="32"/>
      <c r="Q241" s="28">
        <f t="shared" si="61"/>
        <v>0</v>
      </c>
      <c r="R241" s="29"/>
      <c r="S241" s="32"/>
      <c r="T241" s="28">
        <f t="shared" si="62"/>
        <v>0</v>
      </c>
      <c r="U241" s="29"/>
      <c r="V241" s="30"/>
      <c r="W241" s="31"/>
      <c r="X241" s="32"/>
      <c r="Y241" s="33">
        <f t="shared" si="73"/>
        <v>0</v>
      </c>
      <c r="Z241" s="89"/>
      <c r="AA241" s="35"/>
      <c r="AB241" s="89"/>
      <c r="AC241" s="35"/>
      <c r="AD241" s="89"/>
      <c r="AE241" s="35"/>
      <c r="AF241" s="89"/>
      <c r="AG241" s="35"/>
      <c r="AH241" s="89"/>
      <c r="AI241" s="35"/>
      <c r="AJ241" s="89"/>
      <c r="AK241" s="35"/>
      <c r="AL241" s="89"/>
      <c r="AM241" s="35"/>
      <c r="AN241" s="89"/>
      <c r="AO241" s="90"/>
      <c r="AP241" s="33">
        <f t="shared" si="64"/>
        <v>0</v>
      </c>
      <c r="AQ241" s="89"/>
      <c r="AR241" s="35"/>
      <c r="AS241" s="89"/>
      <c r="AT241" s="35"/>
      <c r="AU241" s="89"/>
      <c r="AV241" s="35"/>
      <c r="AW241" s="89"/>
      <c r="AX241" s="35"/>
      <c r="AY241" s="89"/>
      <c r="AZ241" s="35"/>
      <c r="BA241" s="89"/>
      <c r="BB241" s="75"/>
      <c r="BC241" s="33">
        <f t="shared" si="74"/>
        <v>0</v>
      </c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>
        <f t="shared" si="75"/>
        <v>0</v>
      </c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2"/>
      <c r="CA241" s="33">
        <f t="shared" si="77"/>
        <v>0</v>
      </c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32"/>
      <c r="CR241" s="33">
        <f t="shared" si="68"/>
        <v>0</v>
      </c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33">
        <f t="shared" si="69"/>
        <v>0</v>
      </c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>
        <f t="shared" si="70"/>
        <v>0</v>
      </c>
      <c r="DQ241" s="31"/>
      <c r="DR241" s="30"/>
      <c r="DS241" s="31"/>
      <c r="DT241" s="30"/>
      <c r="DU241" s="31"/>
      <c r="DV241" s="30"/>
      <c r="DW241" s="31"/>
      <c r="DX241" s="32"/>
      <c r="DY241" s="33">
        <f t="shared" si="76"/>
        <v>0</v>
      </c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</row>
    <row r="242" spans="1:145" s="1" customFormat="1" ht="15" hidden="1" customHeight="1" x14ac:dyDescent="0.3">
      <c r="A242" s="5"/>
      <c r="B242" s="15">
        <v>5886</v>
      </c>
      <c r="C242" s="8" t="s">
        <v>136</v>
      </c>
      <c r="D242" s="16">
        <v>2007</v>
      </c>
      <c r="E242" s="17">
        <f t="shared" si="59"/>
        <v>0</v>
      </c>
      <c r="F242" s="55"/>
      <c r="G242" s="55"/>
      <c r="H242" s="55"/>
      <c r="I242" s="55"/>
      <c r="J242" s="28">
        <f t="shared" si="60"/>
        <v>0</v>
      </c>
      <c r="K242" s="29"/>
      <c r="L242" s="30"/>
      <c r="M242" s="31"/>
      <c r="N242" s="30"/>
      <c r="O242" s="31"/>
      <c r="P242" s="32"/>
      <c r="Q242" s="28">
        <f t="shared" si="61"/>
        <v>0</v>
      </c>
      <c r="R242" s="29"/>
      <c r="S242" s="32"/>
      <c r="T242" s="28">
        <f t="shared" si="62"/>
        <v>0</v>
      </c>
      <c r="U242" s="29"/>
      <c r="V242" s="30"/>
      <c r="W242" s="31"/>
      <c r="X242" s="32"/>
      <c r="Y242" s="33">
        <f t="shared" si="73"/>
        <v>0</v>
      </c>
      <c r="Z242" s="89"/>
      <c r="AA242" s="35"/>
      <c r="AB242" s="89"/>
      <c r="AC242" s="35"/>
      <c r="AD242" s="89"/>
      <c r="AE242" s="35"/>
      <c r="AF242" s="89"/>
      <c r="AG242" s="35"/>
      <c r="AH242" s="89"/>
      <c r="AI242" s="35"/>
      <c r="AJ242" s="89"/>
      <c r="AK242" s="35"/>
      <c r="AL242" s="89"/>
      <c r="AM242" s="35"/>
      <c r="AN242" s="89"/>
      <c r="AO242" s="90"/>
      <c r="AP242" s="33">
        <f t="shared" si="64"/>
        <v>0</v>
      </c>
      <c r="AQ242" s="89"/>
      <c r="AR242" s="35"/>
      <c r="AS242" s="89"/>
      <c r="AT242" s="35"/>
      <c r="AU242" s="89"/>
      <c r="AV242" s="35"/>
      <c r="AW242" s="89"/>
      <c r="AX242" s="35"/>
      <c r="AY242" s="89"/>
      <c r="AZ242" s="35"/>
      <c r="BA242" s="89"/>
      <c r="BB242" s="75"/>
      <c r="BC242" s="33">
        <f t="shared" si="74"/>
        <v>0</v>
      </c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>
        <f t="shared" si="75"/>
        <v>0</v>
      </c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2"/>
      <c r="CA242" s="33">
        <f t="shared" si="77"/>
        <v>0</v>
      </c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32"/>
      <c r="CR242" s="33">
        <f t="shared" si="68"/>
        <v>0</v>
      </c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33">
        <f t="shared" si="69"/>
        <v>0</v>
      </c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>
        <f t="shared" si="70"/>
        <v>0</v>
      </c>
      <c r="DQ242" s="31"/>
      <c r="DR242" s="30"/>
      <c r="DS242" s="31"/>
      <c r="DT242" s="30"/>
      <c r="DU242" s="31"/>
      <c r="DV242" s="30"/>
      <c r="DW242" s="31"/>
      <c r="DX242" s="32"/>
      <c r="DY242" s="33">
        <f t="shared" si="76"/>
        <v>0</v>
      </c>
      <c r="DZ242" s="31"/>
      <c r="EA242" s="30"/>
      <c r="EB242" s="31"/>
      <c r="EC242" s="30"/>
      <c r="ED242" s="31"/>
      <c r="EE242" s="30"/>
      <c r="EF242" s="30"/>
      <c r="EG242" s="30"/>
      <c r="EH242" s="30"/>
      <c r="EI242" s="30"/>
      <c r="EJ242" s="30"/>
      <c r="EK242" s="30"/>
      <c r="EL242" s="31"/>
      <c r="EM242" s="30"/>
      <c r="EN242" s="31"/>
      <c r="EO242" s="32"/>
    </row>
    <row r="243" spans="1:145" s="1" customFormat="1" ht="15" hidden="1" customHeight="1" x14ac:dyDescent="0.3">
      <c r="A243" s="5"/>
      <c r="B243" s="15">
        <v>6087</v>
      </c>
      <c r="C243" s="8" t="s">
        <v>121</v>
      </c>
      <c r="D243" s="16">
        <v>2007</v>
      </c>
      <c r="E243" s="17">
        <f t="shared" si="59"/>
        <v>0</v>
      </c>
      <c r="F243" s="55"/>
      <c r="G243" s="55"/>
      <c r="H243" s="55"/>
      <c r="I243" s="55"/>
      <c r="J243" s="28">
        <f t="shared" si="60"/>
        <v>0</v>
      </c>
      <c r="K243" s="29"/>
      <c r="L243" s="30"/>
      <c r="M243" s="31"/>
      <c r="N243" s="30"/>
      <c r="O243" s="31"/>
      <c r="P243" s="32"/>
      <c r="Q243" s="28">
        <f t="shared" si="61"/>
        <v>0</v>
      </c>
      <c r="R243" s="29"/>
      <c r="S243" s="32"/>
      <c r="T243" s="28">
        <f t="shared" si="62"/>
        <v>0</v>
      </c>
      <c r="U243" s="29"/>
      <c r="V243" s="30"/>
      <c r="W243" s="31"/>
      <c r="X243" s="32"/>
      <c r="Y243" s="33">
        <f t="shared" si="73"/>
        <v>0</v>
      </c>
      <c r="Z243" s="89"/>
      <c r="AA243" s="35"/>
      <c r="AB243" s="89"/>
      <c r="AC243" s="35"/>
      <c r="AD243" s="89"/>
      <c r="AE243" s="35"/>
      <c r="AF243" s="89"/>
      <c r="AG243" s="35"/>
      <c r="AH243" s="89"/>
      <c r="AI243" s="35"/>
      <c r="AJ243" s="89"/>
      <c r="AK243" s="35"/>
      <c r="AL243" s="89"/>
      <c r="AM243" s="35"/>
      <c r="AN243" s="89"/>
      <c r="AO243" s="90"/>
      <c r="AP243" s="33">
        <f t="shared" si="64"/>
        <v>0</v>
      </c>
      <c r="AQ243" s="89"/>
      <c r="AR243" s="35"/>
      <c r="AS243" s="89"/>
      <c r="AT243" s="35"/>
      <c r="AU243" s="89"/>
      <c r="AV243" s="35"/>
      <c r="AW243" s="89"/>
      <c r="AX243" s="35"/>
      <c r="AY243" s="89"/>
      <c r="AZ243" s="35"/>
      <c r="BA243" s="89"/>
      <c r="BB243" s="75"/>
      <c r="BC243" s="33">
        <f t="shared" si="74"/>
        <v>0</v>
      </c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>
        <f t="shared" si="75"/>
        <v>0</v>
      </c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2"/>
      <c r="CA243" s="33">
        <f t="shared" si="77"/>
        <v>0</v>
      </c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32"/>
      <c r="CR243" s="33">
        <f t="shared" si="68"/>
        <v>0</v>
      </c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33">
        <f t="shared" si="69"/>
        <v>0</v>
      </c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>
        <f t="shared" si="70"/>
        <v>0</v>
      </c>
      <c r="DQ243" s="31"/>
      <c r="DR243" s="30"/>
      <c r="DS243" s="31"/>
      <c r="DT243" s="30"/>
      <c r="DU243" s="31"/>
      <c r="DV243" s="30"/>
      <c r="DW243" s="31"/>
      <c r="DX243" s="32"/>
      <c r="DY243" s="33">
        <f t="shared" si="76"/>
        <v>0</v>
      </c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</row>
    <row r="244" spans="1:145" s="1" customFormat="1" ht="15" hidden="1" customHeight="1" x14ac:dyDescent="0.3">
      <c r="A244" s="5"/>
      <c r="B244" s="15">
        <v>9685</v>
      </c>
      <c r="C244" s="8" t="s">
        <v>323</v>
      </c>
      <c r="D244" s="16">
        <v>2009</v>
      </c>
      <c r="E244" s="17">
        <f t="shared" si="59"/>
        <v>0</v>
      </c>
      <c r="F244" s="55"/>
      <c r="G244" s="55"/>
      <c r="H244" s="55"/>
      <c r="I244" s="55"/>
      <c r="J244" s="28">
        <f t="shared" si="60"/>
        <v>0</v>
      </c>
      <c r="K244" s="29"/>
      <c r="L244" s="30"/>
      <c r="M244" s="31"/>
      <c r="N244" s="30"/>
      <c r="O244" s="31"/>
      <c r="P244" s="32"/>
      <c r="Q244" s="28">
        <f t="shared" si="61"/>
        <v>0</v>
      </c>
      <c r="R244" s="29"/>
      <c r="S244" s="32"/>
      <c r="T244" s="28">
        <f t="shared" si="62"/>
        <v>0</v>
      </c>
      <c r="U244" s="29"/>
      <c r="V244" s="30"/>
      <c r="W244" s="31"/>
      <c r="X244" s="32"/>
      <c r="Y244" s="33">
        <f t="shared" si="73"/>
        <v>0</v>
      </c>
      <c r="Z244" s="89"/>
      <c r="AA244" s="35"/>
      <c r="AB244" s="89"/>
      <c r="AC244" s="35"/>
      <c r="AD244" s="89"/>
      <c r="AE244" s="35"/>
      <c r="AF244" s="89"/>
      <c r="AG244" s="35"/>
      <c r="AH244" s="89"/>
      <c r="AI244" s="35"/>
      <c r="AJ244" s="89"/>
      <c r="AK244" s="35"/>
      <c r="AL244" s="89"/>
      <c r="AM244" s="35"/>
      <c r="AN244" s="89"/>
      <c r="AO244" s="90"/>
      <c r="AP244" s="33">
        <f t="shared" si="64"/>
        <v>0</v>
      </c>
      <c r="AQ244" s="89"/>
      <c r="AR244" s="35"/>
      <c r="AS244" s="89"/>
      <c r="AT244" s="35"/>
      <c r="AU244" s="89"/>
      <c r="AV244" s="35"/>
      <c r="AW244" s="89"/>
      <c r="AX244" s="35"/>
      <c r="AY244" s="89"/>
      <c r="AZ244" s="35"/>
      <c r="BA244" s="89"/>
      <c r="BB244" s="75"/>
      <c r="BC244" s="33">
        <f t="shared" si="74"/>
        <v>0</v>
      </c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>
        <f t="shared" si="75"/>
        <v>0</v>
      </c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2"/>
      <c r="CA244" s="33">
        <f t="shared" si="77"/>
        <v>0</v>
      </c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32"/>
      <c r="CR244" s="33">
        <f t="shared" si="68"/>
        <v>0</v>
      </c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33">
        <f t="shared" si="69"/>
        <v>0</v>
      </c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>
        <f t="shared" si="70"/>
        <v>0</v>
      </c>
      <c r="DQ244" s="31"/>
      <c r="DR244" s="30"/>
      <c r="DS244" s="31"/>
      <c r="DT244" s="30"/>
      <c r="DU244" s="31"/>
      <c r="DV244" s="30"/>
      <c r="DW244" s="31"/>
      <c r="DX244" s="32"/>
      <c r="DY244" s="33">
        <f t="shared" si="76"/>
        <v>0</v>
      </c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</row>
    <row r="245" spans="1:145" s="1" customFormat="1" ht="15" hidden="1" customHeight="1" x14ac:dyDescent="0.3">
      <c r="A245" s="5"/>
      <c r="B245" s="15">
        <v>1488</v>
      </c>
      <c r="C245" s="8" t="s">
        <v>122</v>
      </c>
      <c r="D245" s="16">
        <v>1999</v>
      </c>
      <c r="E245" s="17">
        <f t="shared" si="59"/>
        <v>0</v>
      </c>
      <c r="F245" s="55"/>
      <c r="G245" s="55"/>
      <c r="H245" s="55"/>
      <c r="I245" s="55"/>
      <c r="J245" s="28">
        <f t="shared" si="60"/>
        <v>0</v>
      </c>
      <c r="K245" s="29"/>
      <c r="L245" s="30"/>
      <c r="M245" s="31"/>
      <c r="N245" s="30"/>
      <c r="O245" s="31"/>
      <c r="P245" s="32"/>
      <c r="Q245" s="28">
        <f t="shared" si="61"/>
        <v>0</v>
      </c>
      <c r="R245" s="29"/>
      <c r="S245" s="32"/>
      <c r="T245" s="28">
        <f t="shared" si="62"/>
        <v>0</v>
      </c>
      <c r="U245" s="29"/>
      <c r="V245" s="30"/>
      <c r="W245" s="31"/>
      <c r="X245" s="32"/>
      <c r="Y245" s="33">
        <f t="shared" si="73"/>
        <v>0</v>
      </c>
      <c r="Z245" s="89"/>
      <c r="AA245" s="35"/>
      <c r="AB245" s="89"/>
      <c r="AC245" s="35"/>
      <c r="AD245" s="89"/>
      <c r="AE245" s="35"/>
      <c r="AF245" s="89"/>
      <c r="AG245" s="35"/>
      <c r="AH245" s="89"/>
      <c r="AI245" s="35"/>
      <c r="AJ245" s="89"/>
      <c r="AK245" s="35"/>
      <c r="AL245" s="89"/>
      <c r="AM245" s="35"/>
      <c r="AN245" s="89"/>
      <c r="AO245" s="90"/>
      <c r="AP245" s="33">
        <f t="shared" si="64"/>
        <v>0</v>
      </c>
      <c r="AQ245" s="89"/>
      <c r="AR245" s="35"/>
      <c r="AS245" s="89"/>
      <c r="AT245" s="35"/>
      <c r="AU245" s="89"/>
      <c r="AV245" s="35"/>
      <c r="AW245" s="89"/>
      <c r="AX245" s="35"/>
      <c r="AY245" s="89"/>
      <c r="AZ245" s="35"/>
      <c r="BA245" s="89"/>
      <c r="BB245" s="75"/>
      <c r="BC245" s="33">
        <f t="shared" si="74"/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>
        <f t="shared" si="75"/>
        <v>0</v>
      </c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2"/>
      <c r="CA245" s="33">
        <f t="shared" si="77"/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32"/>
      <c r="CR245" s="33">
        <f t="shared" si="68"/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33">
        <f t="shared" si="69"/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>
        <f t="shared" si="70"/>
        <v>0</v>
      </c>
      <c r="DQ245" s="31"/>
      <c r="DR245" s="30"/>
      <c r="DS245" s="31"/>
      <c r="DT245" s="30"/>
      <c r="DU245" s="31"/>
      <c r="DV245" s="30"/>
      <c r="DW245" s="31"/>
      <c r="DX245" s="32"/>
      <c r="DY245" s="33">
        <f t="shared" si="76"/>
        <v>0</v>
      </c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</row>
    <row r="246" spans="1:145" s="1" customFormat="1" ht="15" hidden="1" customHeight="1" x14ac:dyDescent="0.3">
      <c r="A246" s="5"/>
      <c r="B246" s="15">
        <v>7392</v>
      </c>
      <c r="C246" s="8" t="s">
        <v>309</v>
      </c>
      <c r="D246" s="16">
        <v>2007</v>
      </c>
      <c r="E246" s="17">
        <f t="shared" si="59"/>
        <v>0</v>
      </c>
      <c r="F246" s="55"/>
      <c r="G246" s="55"/>
      <c r="H246" s="55"/>
      <c r="I246" s="55"/>
      <c r="J246" s="28">
        <f t="shared" si="60"/>
        <v>0</v>
      </c>
      <c r="K246" s="29"/>
      <c r="L246" s="30"/>
      <c r="M246" s="31"/>
      <c r="N246" s="30"/>
      <c r="O246" s="31"/>
      <c r="P246" s="32"/>
      <c r="Q246" s="28">
        <f t="shared" si="61"/>
        <v>0</v>
      </c>
      <c r="R246" s="29"/>
      <c r="S246" s="32"/>
      <c r="T246" s="28">
        <f t="shared" si="62"/>
        <v>0</v>
      </c>
      <c r="U246" s="29"/>
      <c r="V246" s="30"/>
      <c r="W246" s="31"/>
      <c r="X246" s="32"/>
      <c r="Y246" s="33">
        <f t="shared" si="73"/>
        <v>0</v>
      </c>
      <c r="Z246" s="89"/>
      <c r="AA246" s="35"/>
      <c r="AB246" s="89"/>
      <c r="AC246" s="35"/>
      <c r="AD246" s="89"/>
      <c r="AE246" s="35"/>
      <c r="AF246" s="89"/>
      <c r="AG246" s="35"/>
      <c r="AH246" s="89"/>
      <c r="AI246" s="35"/>
      <c r="AJ246" s="89"/>
      <c r="AK246" s="35"/>
      <c r="AL246" s="89"/>
      <c r="AM246" s="35"/>
      <c r="AN246" s="89"/>
      <c r="AO246" s="90"/>
      <c r="AP246" s="33">
        <f t="shared" si="64"/>
        <v>0</v>
      </c>
      <c r="AQ246" s="89"/>
      <c r="AR246" s="35"/>
      <c r="AS246" s="89"/>
      <c r="AT246" s="35"/>
      <c r="AU246" s="89"/>
      <c r="AV246" s="35"/>
      <c r="AW246" s="89"/>
      <c r="AX246" s="35"/>
      <c r="AY246" s="89"/>
      <c r="AZ246" s="35"/>
      <c r="BA246" s="89"/>
      <c r="BB246" s="75"/>
      <c r="BC246" s="33">
        <f t="shared" si="74"/>
        <v>0</v>
      </c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>
        <f t="shared" si="75"/>
        <v>0</v>
      </c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2"/>
      <c r="CA246" s="33">
        <f t="shared" si="77"/>
        <v>0</v>
      </c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32"/>
      <c r="CR246" s="33">
        <f t="shared" si="68"/>
        <v>0</v>
      </c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33">
        <f t="shared" si="69"/>
        <v>0</v>
      </c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>
        <f t="shared" si="70"/>
        <v>0</v>
      </c>
      <c r="DQ246" s="31"/>
      <c r="DR246" s="30"/>
      <c r="DS246" s="31"/>
      <c r="DT246" s="30"/>
      <c r="DU246" s="31"/>
      <c r="DV246" s="30"/>
      <c r="DW246" s="31"/>
      <c r="DX246" s="32"/>
      <c r="DY246" s="33">
        <f t="shared" si="76"/>
        <v>0</v>
      </c>
      <c r="DZ246" s="31"/>
      <c r="EA246" s="30"/>
      <c r="EB246" s="31"/>
      <c r="EC246" s="30"/>
      <c r="ED246" s="31"/>
      <c r="EE246" s="30"/>
      <c r="EF246" s="30"/>
      <c r="EG246" s="30"/>
      <c r="EH246" s="30"/>
      <c r="EI246" s="30"/>
      <c r="EJ246" s="30"/>
      <c r="EK246" s="30"/>
      <c r="EL246" s="31"/>
      <c r="EM246" s="30"/>
      <c r="EN246" s="31"/>
      <c r="EO246" s="32"/>
    </row>
    <row r="247" spans="1:145" s="1" customFormat="1" ht="15" hidden="1" customHeight="1" x14ac:dyDescent="0.3">
      <c r="A247" s="5"/>
      <c r="B247" s="15">
        <v>6404</v>
      </c>
      <c r="C247" s="8" t="s">
        <v>184</v>
      </c>
      <c r="D247" s="16">
        <v>2009</v>
      </c>
      <c r="E247" s="17">
        <f t="shared" si="59"/>
        <v>0</v>
      </c>
      <c r="F247" s="55"/>
      <c r="G247" s="55"/>
      <c r="H247" s="55"/>
      <c r="I247" s="55"/>
      <c r="J247" s="28">
        <f t="shared" si="60"/>
        <v>0</v>
      </c>
      <c r="K247" s="29"/>
      <c r="L247" s="30"/>
      <c r="M247" s="31"/>
      <c r="N247" s="30"/>
      <c r="O247" s="31"/>
      <c r="P247" s="32"/>
      <c r="Q247" s="28">
        <f t="shared" si="61"/>
        <v>0</v>
      </c>
      <c r="R247" s="29"/>
      <c r="S247" s="32"/>
      <c r="T247" s="28">
        <f t="shared" si="62"/>
        <v>0</v>
      </c>
      <c r="U247" s="29"/>
      <c r="V247" s="30"/>
      <c r="W247" s="31"/>
      <c r="X247" s="32"/>
      <c r="Y247" s="33">
        <f t="shared" si="73"/>
        <v>0</v>
      </c>
      <c r="Z247" s="89"/>
      <c r="AA247" s="35"/>
      <c r="AB247" s="89"/>
      <c r="AC247" s="35"/>
      <c r="AD247" s="89"/>
      <c r="AE247" s="35"/>
      <c r="AF247" s="89"/>
      <c r="AG247" s="35"/>
      <c r="AH247" s="89"/>
      <c r="AI247" s="35"/>
      <c r="AJ247" s="89"/>
      <c r="AK247" s="35"/>
      <c r="AL247" s="89"/>
      <c r="AM247" s="35"/>
      <c r="AN247" s="89"/>
      <c r="AO247" s="90"/>
      <c r="AP247" s="33">
        <f t="shared" si="64"/>
        <v>0</v>
      </c>
      <c r="AQ247" s="89"/>
      <c r="AR247" s="35"/>
      <c r="AS247" s="89"/>
      <c r="AT247" s="35"/>
      <c r="AU247" s="89"/>
      <c r="AV247" s="35"/>
      <c r="AW247" s="89"/>
      <c r="AX247" s="35"/>
      <c r="AY247" s="89"/>
      <c r="AZ247" s="35"/>
      <c r="BA247" s="89"/>
      <c r="BB247" s="75"/>
      <c r="BC247" s="33">
        <f t="shared" si="74"/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 t="shared" si="75"/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2"/>
      <c r="CA247" s="33">
        <f t="shared" si="77"/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32"/>
      <c r="CR247" s="33">
        <f t="shared" si="68"/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33">
        <f t="shared" si="69"/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 t="shared" si="70"/>
        <v>0</v>
      </c>
      <c r="DQ247" s="31"/>
      <c r="DR247" s="30"/>
      <c r="DS247" s="31"/>
      <c r="DT247" s="30"/>
      <c r="DU247" s="31"/>
      <c r="DV247" s="30"/>
      <c r="DW247" s="31"/>
      <c r="DX247" s="32"/>
      <c r="DY247" s="33">
        <f t="shared" si="76"/>
        <v>0</v>
      </c>
      <c r="DZ247" s="31"/>
      <c r="EA247" s="30"/>
      <c r="EB247" s="31"/>
      <c r="EC247" s="30"/>
      <c r="ED247" s="31"/>
      <c r="EE247" s="30"/>
      <c r="EF247" s="30"/>
      <c r="EG247" s="30"/>
      <c r="EH247" s="30"/>
      <c r="EI247" s="30"/>
      <c r="EJ247" s="30"/>
      <c r="EK247" s="30"/>
      <c r="EL247" s="31"/>
      <c r="EM247" s="30"/>
      <c r="EN247" s="31"/>
      <c r="EO247" s="32"/>
    </row>
    <row r="248" spans="1:145" s="1" customFormat="1" ht="15" hidden="1" customHeight="1" x14ac:dyDescent="0.3">
      <c r="A248" s="5"/>
      <c r="B248" s="15">
        <v>5210</v>
      </c>
      <c r="C248" s="8" t="s">
        <v>240</v>
      </c>
      <c r="D248" s="16">
        <v>2005</v>
      </c>
      <c r="E248" s="17">
        <f t="shared" ref="E248:E311" si="78">J248+Q248+T248+Y248+AP248+BC248+BN248+CA248+CR248+DE248+DP248+DY248</f>
        <v>0</v>
      </c>
      <c r="F248" s="55"/>
      <c r="G248" s="55"/>
      <c r="H248" s="55"/>
      <c r="I248" s="55"/>
      <c r="J248" s="28">
        <f t="shared" ref="J248:J311" si="79">L248+N248+P248</f>
        <v>0</v>
      </c>
      <c r="K248" s="29"/>
      <c r="L248" s="30"/>
      <c r="M248" s="31"/>
      <c r="N248" s="30"/>
      <c r="O248" s="31"/>
      <c r="P248" s="32"/>
      <c r="Q248" s="28">
        <f t="shared" ref="Q248:Q311" si="80">S248</f>
        <v>0</v>
      </c>
      <c r="R248" s="29"/>
      <c r="S248" s="32"/>
      <c r="T248" s="28">
        <f t="shared" ref="T248:T311" si="81">V248+X248</f>
        <v>0</v>
      </c>
      <c r="U248" s="29"/>
      <c r="V248" s="30"/>
      <c r="W248" s="31"/>
      <c r="X248" s="32"/>
      <c r="Y248" s="33">
        <f t="shared" ref="Y248:Y267" si="82">AA248+AC248+AE248+AG248+AI248+AK248+AM248+AO248</f>
        <v>0</v>
      </c>
      <c r="Z248" s="89"/>
      <c r="AA248" s="35"/>
      <c r="AB248" s="89"/>
      <c r="AC248" s="35"/>
      <c r="AD248" s="89"/>
      <c r="AE248" s="35"/>
      <c r="AF248" s="89"/>
      <c r="AG248" s="35"/>
      <c r="AH248" s="89"/>
      <c r="AI248" s="35"/>
      <c r="AJ248" s="89"/>
      <c r="AK248" s="35"/>
      <c r="AL248" s="89"/>
      <c r="AM248" s="35"/>
      <c r="AN248" s="89"/>
      <c r="AO248" s="90"/>
      <c r="AP248" s="33">
        <f t="shared" ref="AP248:AP311" si="83">AR248+AT248+AV248+AX248+AZ248+BB248</f>
        <v>0</v>
      </c>
      <c r="AQ248" s="89"/>
      <c r="AR248" s="35"/>
      <c r="AS248" s="89"/>
      <c r="AT248" s="35"/>
      <c r="AU248" s="89"/>
      <c r="AV248" s="35"/>
      <c r="AW248" s="89"/>
      <c r="AX248" s="35"/>
      <c r="AY248" s="89"/>
      <c r="AZ248" s="35"/>
      <c r="BA248" s="89"/>
      <c r="BB248" s="75"/>
      <c r="BC248" s="33">
        <f t="shared" ref="BC248:BC279" si="84">BE248+BG248+BI248+BK248+BM248</f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 t="shared" ref="BN248:BN256" si="85">BP248+BR248+BT248+BV248+BX248+BZ248</f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2"/>
      <c r="CA248" s="33">
        <f t="shared" si="77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32"/>
      <c r="CR248" s="33">
        <f t="shared" ref="CR248:CR311" si="86">CT248+CV248+CX248+CZ248+DB248+DD248</f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33">
        <f t="shared" ref="DE248:DE311" si="87">DG248+DI248+DK248+DM248+DO248</f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 t="shared" ref="DP248:DP311" si="88">DR248+DT248+DV248+DX248</f>
        <v>0</v>
      </c>
      <c r="DQ248" s="31"/>
      <c r="DR248" s="30"/>
      <c r="DS248" s="31"/>
      <c r="DT248" s="30"/>
      <c r="DU248" s="31"/>
      <c r="DV248" s="30"/>
      <c r="DW248" s="31"/>
      <c r="DX248" s="32"/>
      <c r="DY248" s="33">
        <f t="shared" ref="DY248:DY279" si="89">EA248+EC248+EE248+EG248+EI248+EK248+EM248+EO248</f>
        <v>0</v>
      </c>
      <c r="DZ248" s="31"/>
      <c r="EA248" s="30"/>
      <c r="EB248" s="31"/>
      <c r="EC248" s="30"/>
      <c r="ED248" s="31"/>
      <c r="EE248" s="30"/>
      <c r="EF248" s="30"/>
      <c r="EG248" s="30"/>
      <c r="EH248" s="30"/>
      <c r="EI248" s="30"/>
      <c r="EJ248" s="30"/>
      <c r="EK248" s="30"/>
      <c r="EL248" s="31"/>
      <c r="EM248" s="30"/>
      <c r="EN248" s="31"/>
      <c r="EO248" s="32"/>
    </row>
    <row r="249" spans="1:145" s="1" customFormat="1" ht="15" hidden="1" customHeight="1" x14ac:dyDescent="0.3">
      <c r="A249" s="5"/>
      <c r="B249" s="15">
        <v>9265</v>
      </c>
      <c r="C249" s="8" t="s">
        <v>316</v>
      </c>
      <c r="D249" s="16">
        <v>2009</v>
      </c>
      <c r="E249" s="17">
        <f t="shared" si="78"/>
        <v>0</v>
      </c>
      <c r="F249" s="55"/>
      <c r="G249" s="55"/>
      <c r="H249" s="55"/>
      <c r="I249" s="55"/>
      <c r="J249" s="28">
        <f t="shared" si="79"/>
        <v>0</v>
      </c>
      <c r="K249" s="29"/>
      <c r="L249" s="30"/>
      <c r="M249" s="31"/>
      <c r="N249" s="30"/>
      <c r="O249" s="31"/>
      <c r="P249" s="32"/>
      <c r="Q249" s="28">
        <f t="shared" si="80"/>
        <v>0</v>
      </c>
      <c r="R249" s="29"/>
      <c r="S249" s="32"/>
      <c r="T249" s="28">
        <f t="shared" si="81"/>
        <v>0</v>
      </c>
      <c r="U249" s="29"/>
      <c r="V249" s="30"/>
      <c r="W249" s="31"/>
      <c r="X249" s="32"/>
      <c r="Y249" s="33">
        <f t="shared" si="82"/>
        <v>0</v>
      </c>
      <c r="Z249" s="89"/>
      <c r="AA249" s="35"/>
      <c r="AB249" s="89"/>
      <c r="AC249" s="35"/>
      <c r="AD249" s="89"/>
      <c r="AE249" s="35"/>
      <c r="AF249" s="89"/>
      <c r="AG249" s="35"/>
      <c r="AH249" s="89"/>
      <c r="AI249" s="35"/>
      <c r="AJ249" s="89"/>
      <c r="AK249" s="35"/>
      <c r="AL249" s="89"/>
      <c r="AM249" s="35"/>
      <c r="AN249" s="89"/>
      <c r="AO249" s="90"/>
      <c r="AP249" s="33">
        <f t="shared" si="83"/>
        <v>0</v>
      </c>
      <c r="AQ249" s="89"/>
      <c r="AR249" s="35"/>
      <c r="AS249" s="89"/>
      <c r="AT249" s="35"/>
      <c r="AU249" s="89"/>
      <c r="AV249" s="35"/>
      <c r="AW249" s="89"/>
      <c r="AX249" s="35"/>
      <c r="AY249" s="89"/>
      <c r="AZ249" s="35"/>
      <c r="BA249" s="89"/>
      <c r="BB249" s="75"/>
      <c r="BC249" s="33">
        <f t="shared" si="84"/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 t="shared" si="85"/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2"/>
      <c r="CA249" s="33">
        <f t="shared" si="77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32"/>
      <c r="CR249" s="33">
        <f t="shared" si="86"/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33">
        <f t="shared" si="87"/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 t="shared" si="88"/>
        <v>0</v>
      </c>
      <c r="DQ249" s="31"/>
      <c r="DR249" s="30"/>
      <c r="DS249" s="31"/>
      <c r="DT249" s="30"/>
      <c r="DU249" s="31"/>
      <c r="DV249" s="30"/>
      <c r="DW249" s="31"/>
      <c r="DX249" s="32"/>
      <c r="DY249" s="33">
        <f t="shared" si="89"/>
        <v>0</v>
      </c>
      <c r="DZ249" s="31"/>
      <c r="EA249" s="30"/>
      <c r="EB249" s="31"/>
      <c r="EC249" s="30"/>
      <c r="ED249" s="31"/>
      <c r="EE249" s="30"/>
      <c r="EF249" s="30"/>
      <c r="EG249" s="30"/>
      <c r="EH249" s="30"/>
      <c r="EI249" s="30"/>
      <c r="EJ249" s="30"/>
      <c r="EK249" s="30"/>
      <c r="EL249" s="31"/>
      <c r="EM249" s="30"/>
      <c r="EN249" s="31"/>
      <c r="EO249" s="32"/>
    </row>
    <row r="250" spans="1:145" s="1" customFormat="1" ht="15" hidden="1" customHeight="1" x14ac:dyDescent="0.3">
      <c r="A250" s="5"/>
      <c r="B250" s="15">
        <v>9349</v>
      </c>
      <c r="C250" s="8" t="s">
        <v>359</v>
      </c>
      <c r="D250" s="16">
        <v>2010</v>
      </c>
      <c r="E250" s="17">
        <f t="shared" si="78"/>
        <v>0</v>
      </c>
      <c r="F250" s="55"/>
      <c r="G250" s="55"/>
      <c r="H250" s="55"/>
      <c r="I250" s="55"/>
      <c r="J250" s="28">
        <f t="shared" si="79"/>
        <v>0</v>
      </c>
      <c r="K250" s="29"/>
      <c r="L250" s="30"/>
      <c r="M250" s="31"/>
      <c r="N250" s="30"/>
      <c r="O250" s="31"/>
      <c r="P250" s="32"/>
      <c r="Q250" s="28">
        <f t="shared" si="80"/>
        <v>0</v>
      </c>
      <c r="R250" s="29"/>
      <c r="S250" s="32"/>
      <c r="T250" s="28">
        <f t="shared" si="81"/>
        <v>0</v>
      </c>
      <c r="U250" s="29"/>
      <c r="V250" s="30"/>
      <c r="W250" s="31"/>
      <c r="X250" s="32"/>
      <c r="Y250" s="33">
        <f t="shared" si="82"/>
        <v>0</v>
      </c>
      <c r="Z250" s="89"/>
      <c r="AA250" s="35"/>
      <c r="AB250" s="89"/>
      <c r="AC250" s="35"/>
      <c r="AD250" s="89"/>
      <c r="AE250" s="35"/>
      <c r="AF250" s="89"/>
      <c r="AG250" s="35"/>
      <c r="AH250" s="89"/>
      <c r="AI250" s="35"/>
      <c r="AJ250" s="89"/>
      <c r="AK250" s="35"/>
      <c r="AL250" s="89"/>
      <c r="AM250" s="35"/>
      <c r="AN250" s="89"/>
      <c r="AO250" s="90"/>
      <c r="AP250" s="33">
        <f t="shared" si="83"/>
        <v>0</v>
      </c>
      <c r="AQ250" s="89"/>
      <c r="AR250" s="35"/>
      <c r="AS250" s="89"/>
      <c r="AT250" s="35"/>
      <c r="AU250" s="89"/>
      <c r="AV250" s="35"/>
      <c r="AW250" s="89"/>
      <c r="AX250" s="35"/>
      <c r="AY250" s="89"/>
      <c r="AZ250" s="35"/>
      <c r="BA250" s="89"/>
      <c r="BB250" s="75"/>
      <c r="BC250" s="33">
        <f t="shared" si="84"/>
        <v>0</v>
      </c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>
        <f t="shared" si="85"/>
        <v>0</v>
      </c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2"/>
      <c r="CA250" s="33">
        <f t="shared" si="77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32"/>
      <c r="CR250" s="33">
        <f t="shared" si="86"/>
        <v>0</v>
      </c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33">
        <f t="shared" si="87"/>
        <v>0</v>
      </c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>
        <f t="shared" si="88"/>
        <v>0</v>
      </c>
      <c r="DQ250" s="31"/>
      <c r="DR250" s="30"/>
      <c r="DS250" s="31"/>
      <c r="DT250" s="30"/>
      <c r="DU250" s="31"/>
      <c r="DV250" s="30"/>
      <c r="DW250" s="31"/>
      <c r="DX250" s="32"/>
      <c r="DY250" s="33">
        <f t="shared" si="89"/>
        <v>0</v>
      </c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</row>
    <row r="251" spans="1:145" s="1" customFormat="1" ht="15" hidden="1" customHeight="1" x14ac:dyDescent="0.3">
      <c r="A251" s="5"/>
      <c r="B251" s="15">
        <v>7026</v>
      </c>
      <c r="C251" s="8" t="s">
        <v>210</v>
      </c>
      <c r="D251" s="16">
        <v>2009</v>
      </c>
      <c r="E251" s="17">
        <f t="shared" si="78"/>
        <v>0</v>
      </c>
      <c r="F251" s="55"/>
      <c r="G251" s="55"/>
      <c r="H251" s="55"/>
      <c r="I251" s="55"/>
      <c r="J251" s="28">
        <f t="shared" si="79"/>
        <v>0</v>
      </c>
      <c r="K251" s="29"/>
      <c r="L251" s="30"/>
      <c r="M251" s="31"/>
      <c r="N251" s="30"/>
      <c r="O251" s="31"/>
      <c r="P251" s="32"/>
      <c r="Q251" s="28">
        <f t="shared" si="80"/>
        <v>0</v>
      </c>
      <c r="R251" s="29"/>
      <c r="S251" s="32"/>
      <c r="T251" s="28">
        <f t="shared" si="81"/>
        <v>0</v>
      </c>
      <c r="U251" s="29"/>
      <c r="V251" s="30"/>
      <c r="W251" s="31"/>
      <c r="X251" s="32"/>
      <c r="Y251" s="33">
        <f t="shared" si="82"/>
        <v>0</v>
      </c>
      <c r="Z251" s="89"/>
      <c r="AA251" s="35"/>
      <c r="AB251" s="89"/>
      <c r="AC251" s="35"/>
      <c r="AD251" s="89"/>
      <c r="AE251" s="35"/>
      <c r="AF251" s="89"/>
      <c r="AG251" s="35"/>
      <c r="AH251" s="89"/>
      <c r="AI251" s="35"/>
      <c r="AJ251" s="89"/>
      <c r="AK251" s="35"/>
      <c r="AL251" s="89"/>
      <c r="AM251" s="35"/>
      <c r="AN251" s="89"/>
      <c r="AO251" s="90"/>
      <c r="AP251" s="33">
        <f t="shared" si="83"/>
        <v>0</v>
      </c>
      <c r="AQ251" s="89"/>
      <c r="AR251" s="35"/>
      <c r="AS251" s="89"/>
      <c r="AT251" s="35"/>
      <c r="AU251" s="89"/>
      <c r="AV251" s="35"/>
      <c r="AW251" s="89"/>
      <c r="AX251" s="35"/>
      <c r="AY251" s="89"/>
      <c r="AZ251" s="35"/>
      <c r="BA251" s="89"/>
      <c r="BB251" s="75"/>
      <c r="BC251" s="33">
        <f t="shared" si="84"/>
        <v>0</v>
      </c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>
        <f t="shared" si="85"/>
        <v>0</v>
      </c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2"/>
      <c r="CA251" s="33">
        <f t="shared" si="77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32"/>
      <c r="CR251" s="33">
        <f t="shared" si="86"/>
        <v>0</v>
      </c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33">
        <f t="shared" si="87"/>
        <v>0</v>
      </c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>
        <f t="shared" si="88"/>
        <v>0</v>
      </c>
      <c r="DQ251" s="31"/>
      <c r="DR251" s="30"/>
      <c r="DS251" s="31"/>
      <c r="DT251" s="30"/>
      <c r="DU251" s="31"/>
      <c r="DV251" s="30"/>
      <c r="DW251" s="31"/>
      <c r="DX251" s="32"/>
      <c r="DY251" s="33">
        <f t="shared" si="89"/>
        <v>0</v>
      </c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</row>
    <row r="252" spans="1:145" s="1" customFormat="1" ht="15" hidden="1" customHeight="1" x14ac:dyDescent="0.3">
      <c r="A252" s="5"/>
      <c r="B252" s="15">
        <v>781</v>
      </c>
      <c r="C252" s="8" t="s">
        <v>283</v>
      </c>
      <c r="D252" s="16">
        <v>1993</v>
      </c>
      <c r="E252" s="17">
        <f t="shared" si="78"/>
        <v>0</v>
      </c>
      <c r="F252" s="55"/>
      <c r="G252" s="55"/>
      <c r="H252" s="55"/>
      <c r="I252" s="55"/>
      <c r="J252" s="28">
        <f t="shared" si="79"/>
        <v>0</v>
      </c>
      <c r="K252" s="29"/>
      <c r="L252" s="30"/>
      <c r="M252" s="31"/>
      <c r="N252" s="30"/>
      <c r="O252" s="31"/>
      <c r="P252" s="32"/>
      <c r="Q252" s="28">
        <f t="shared" si="80"/>
        <v>0</v>
      </c>
      <c r="R252" s="29"/>
      <c r="S252" s="32"/>
      <c r="T252" s="28">
        <f t="shared" si="81"/>
        <v>0</v>
      </c>
      <c r="U252" s="29"/>
      <c r="V252" s="30"/>
      <c r="W252" s="31"/>
      <c r="X252" s="32"/>
      <c r="Y252" s="33">
        <f t="shared" si="82"/>
        <v>0</v>
      </c>
      <c r="Z252" s="89"/>
      <c r="AA252" s="35"/>
      <c r="AB252" s="89"/>
      <c r="AC252" s="35"/>
      <c r="AD252" s="89"/>
      <c r="AE252" s="35"/>
      <c r="AF252" s="89"/>
      <c r="AG252" s="35"/>
      <c r="AH252" s="89"/>
      <c r="AI252" s="35"/>
      <c r="AJ252" s="89"/>
      <c r="AK252" s="35"/>
      <c r="AL252" s="89"/>
      <c r="AM252" s="35"/>
      <c r="AN252" s="89"/>
      <c r="AO252" s="90"/>
      <c r="AP252" s="33">
        <f t="shared" si="83"/>
        <v>0</v>
      </c>
      <c r="AQ252" s="89"/>
      <c r="AR252" s="35"/>
      <c r="AS252" s="89"/>
      <c r="AT252" s="35"/>
      <c r="AU252" s="89"/>
      <c r="AV252" s="35"/>
      <c r="AW252" s="89"/>
      <c r="AX252" s="35"/>
      <c r="AY252" s="89"/>
      <c r="AZ252" s="35"/>
      <c r="BA252" s="89"/>
      <c r="BB252" s="75"/>
      <c r="BC252" s="33">
        <f t="shared" si="84"/>
        <v>0</v>
      </c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>
        <f t="shared" si="85"/>
        <v>0</v>
      </c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2"/>
      <c r="CA252" s="33">
        <f t="shared" si="77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32"/>
      <c r="CR252" s="33">
        <f t="shared" si="86"/>
        <v>0</v>
      </c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33">
        <f t="shared" si="87"/>
        <v>0</v>
      </c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>
        <f t="shared" si="88"/>
        <v>0</v>
      </c>
      <c r="DQ252" s="31"/>
      <c r="DR252" s="30"/>
      <c r="DS252" s="31"/>
      <c r="DT252" s="30"/>
      <c r="DU252" s="31"/>
      <c r="DV252" s="30"/>
      <c r="DW252" s="31"/>
      <c r="DX252" s="32"/>
      <c r="DY252" s="33">
        <f t="shared" si="89"/>
        <v>0</v>
      </c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42"/>
    </row>
    <row r="253" spans="1:145" s="1" customFormat="1" ht="15" hidden="1" customHeight="1" x14ac:dyDescent="0.3">
      <c r="A253" s="5"/>
      <c r="B253" s="15">
        <v>3072</v>
      </c>
      <c r="C253" s="8" t="s">
        <v>268</v>
      </c>
      <c r="D253" s="16">
        <v>2002</v>
      </c>
      <c r="E253" s="17">
        <f t="shared" si="78"/>
        <v>0</v>
      </c>
      <c r="F253" s="55"/>
      <c r="G253" s="55"/>
      <c r="H253" s="55"/>
      <c r="I253" s="55"/>
      <c r="J253" s="28">
        <f t="shared" si="79"/>
        <v>0</v>
      </c>
      <c r="K253" s="29"/>
      <c r="L253" s="30"/>
      <c r="M253" s="31"/>
      <c r="N253" s="30"/>
      <c r="O253" s="31"/>
      <c r="P253" s="32"/>
      <c r="Q253" s="28">
        <f t="shared" si="80"/>
        <v>0</v>
      </c>
      <c r="R253" s="29"/>
      <c r="S253" s="32"/>
      <c r="T253" s="28">
        <f t="shared" si="81"/>
        <v>0</v>
      </c>
      <c r="U253" s="29"/>
      <c r="V253" s="30"/>
      <c r="W253" s="31"/>
      <c r="X253" s="32"/>
      <c r="Y253" s="33">
        <f t="shared" si="82"/>
        <v>0</v>
      </c>
      <c r="Z253" s="89"/>
      <c r="AA253" s="35"/>
      <c r="AB253" s="89"/>
      <c r="AC253" s="35"/>
      <c r="AD253" s="89"/>
      <c r="AE253" s="35"/>
      <c r="AF253" s="89"/>
      <c r="AG253" s="35"/>
      <c r="AH253" s="89"/>
      <c r="AI253" s="35"/>
      <c r="AJ253" s="89"/>
      <c r="AK253" s="35"/>
      <c r="AL253" s="89"/>
      <c r="AM253" s="35"/>
      <c r="AN253" s="89"/>
      <c r="AO253" s="90"/>
      <c r="AP253" s="33">
        <f t="shared" si="83"/>
        <v>0</v>
      </c>
      <c r="AQ253" s="89"/>
      <c r="AR253" s="35"/>
      <c r="AS253" s="89"/>
      <c r="AT253" s="35"/>
      <c r="AU253" s="89"/>
      <c r="AV253" s="35"/>
      <c r="AW253" s="89"/>
      <c r="AX253" s="35"/>
      <c r="AY253" s="89"/>
      <c r="AZ253" s="35"/>
      <c r="BA253" s="89"/>
      <c r="BB253" s="75"/>
      <c r="BC253" s="33">
        <f t="shared" si="84"/>
        <v>0</v>
      </c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>
        <f t="shared" si="85"/>
        <v>0</v>
      </c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2"/>
      <c r="CA253" s="33">
        <f t="shared" si="77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32"/>
      <c r="CR253" s="33">
        <f t="shared" si="86"/>
        <v>0</v>
      </c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33">
        <f t="shared" si="87"/>
        <v>0</v>
      </c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>
        <f t="shared" si="88"/>
        <v>0</v>
      </c>
      <c r="DQ253" s="31"/>
      <c r="DR253" s="30"/>
      <c r="DS253" s="31"/>
      <c r="DT253" s="30"/>
      <c r="DU253" s="31"/>
      <c r="DV253" s="30"/>
      <c r="DW253" s="31"/>
      <c r="DX253" s="32"/>
      <c r="DY253" s="33">
        <f t="shared" si="89"/>
        <v>0</v>
      </c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</row>
    <row r="254" spans="1:145" s="1" customFormat="1" ht="15" hidden="1" customHeight="1" x14ac:dyDescent="0.3">
      <c r="A254" s="5"/>
      <c r="B254" s="15">
        <v>9773</v>
      </c>
      <c r="C254" s="8" t="s">
        <v>332</v>
      </c>
      <c r="D254" s="16">
        <v>2008</v>
      </c>
      <c r="E254" s="17">
        <f t="shared" si="78"/>
        <v>0</v>
      </c>
      <c r="F254" s="55"/>
      <c r="G254" s="55"/>
      <c r="H254" s="55"/>
      <c r="I254" s="55"/>
      <c r="J254" s="28">
        <f t="shared" si="79"/>
        <v>0</v>
      </c>
      <c r="K254" s="29"/>
      <c r="L254" s="30"/>
      <c r="M254" s="31"/>
      <c r="N254" s="30"/>
      <c r="O254" s="31"/>
      <c r="P254" s="32"/>
      <c r="Q254" s="28">
        <f t="shared" si="80"/>
        <v>0</v>
      </c>
      <c r="R254" s="29"/>
      <c r="S254" s="32"/>
      <c r="T254" s="28">
        <f t="shared" si="81"/>
        <v>0</v>
      </c>
      <c r="U254" s="29"/>
      <c r="V254" s="30"/>
      <c r="W254" s="31"/>
      <c r="X254" s="32"/>
      <c r="Y254" s="33">
        <f t="shared" si="82"/>
        <v>0</v>
      </c>
      <c r="Z254" s="89"/>
      <c r="AA254" s="35"/>
      <c r="AB254" s="89"/>
      <c r="AC254" s="35"/>
      <c r="AD254" s="89"/>
      <c r="AE254" s="35"/>
      <c r="AF254" s="89"/>
      <c r="AG254" s="35"/>
      <c r="AH254" s="89"/>
      <c r="AI254" s="35"/>
      <c r="AJ254" s="89"/>
      <c r="AK254" s="35"/>
      <c r="AL254" s="89"/>
      <c r="AM254" s="35"/>
      <c r="AN254" s="89"/>
      <c r="AO254" s="90"/>
      <c r="AP254" s="33">
        <f t="shared" si="83"/>
        <v>0</v>
      </c>
      <c r="AQ254" s="89"/>
      <c r="AR254" s="35"/>
      <c r="AS254" s="89"/>
      <c r="AT254" s="35"/>
      <c r="AU254" s="89"/>
      <c r="AV254" s="35"/>
      <c r="AW254" s="89"/>
      <c r="AX254" s="35"/>
      <c r="AY254" s="89"/>
      <c r="AZ254" s="35"/>
      <c r="BA254" s="89"/>
      <c r="BB254" s="75"/>
      <c r="BC254" s="33">
        <f t="shared" si="84"/>
        <v>0</v>
      </c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>
        <f t="shared" si="85"/>
        <v>0</v>
      </c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2"/>
      <c r="CA254" s="33">
        <f t="shared" si="77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32"/>
      <c r="CR254" s="33">
        <f t="shared" si="86"/>
        <v>0</v>
      </c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33">
        <f t="shared" si="87"/>
        <v>0</v>
      </c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>
        <f t="shared" si="88"/>
        <v>0</v>
      </c>
      <c r="DQ254" s="31"/>
      <c r="DR254" s="30"/>
      <c r="DS254" s="31"/>
      <c r="DT254" s="30"/>
      <c r="DU254" s="31"/>
      <c r="DV254" s="30"/>
      <c r="DW254" s="31"/>
      <c r="DX254" s="32"/>
      <c r="DY254" s="33">
        <f t="shared" si="89"/>
        <v>0</v>
      </c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</row>
    <row r="255" spans="1:145" s="1" customFormat="1" ht="15" hidden="1" customHeight="1" x14ac:dyDescent="0.3">
      <c r="A255" s="5"/>
      <c r="B255" s="15">
        <v>7367</v>
      </c>
      <c r="C255" s="8" t="s">
        <v>219</v>
      </c>
      <c r="D255" s="16">
        <v>2009</v>
      </c>
      <c r="E255" s="17">
        <f t="shared" si="78"/>
        <v>0</v>
      </c>
      <c r="F255" s="55"/>
      <c r="G255" s="55"/>
      <c r="H255" s="55"/>
      <c r="I255" s="55"/>
      <c r="J255" s="28">
        <f t="shared" si="79"/>
        <v>0</v>
      </c>
      <c r="K255" s="29"/>
      <c r="L255" s="30"/>
      <c r="M255" s="31"/>
      <c r="N255" s="30"/>
      <c r="O255" s="31"/>
      <c r="P255" s="32"/>
      <c r="Q255" s="28">
        <f t="shared" si="80"/>
        <v>0</v>
      </c>
      <c r="R255" s="29"/>
      <c r="S255" s="32"/>
      <c r="T255" s="28">
        <f t="shared" si="81"/>
        <v>0</v>
      </c>
      <c r="U255" s="29"/>
      <c r="V255" s="30"/>
      <c r="W255" s="31"/>
      <c r="X255" s="32"/>
      <c r="Y255" s="33">
        <f t="shared" si="82"/>
        <v>0</v>
      </c>
      <c r="Z255" s="89"/>
      <c r="AA255" s="35"/>
      <c r="AB255" s="89"/>
      <c r="AC255" s="35"/>
      <c r="AD255" s="89"/>
      <c r="AE255" s="35"/>
      <c r="AF255" s="89"/>
      <c r="AG255" s="35"/>
      <c r="AH255" s="89"/>
      <c r="AI255" s="35"/>
      <c r="AJ255" s="89"/>
      <c r="AK255" s="35"/>
      <c r="AL255" s="89"/>
      <c r="AM255" s="35"/>
      <c r="AN255" s="89"/>
      <c r="AO255" s="90"/>
      <c r="AP255" s="33">
        <f t="shared" si="83"/>
        <v>0</v>
      </c>
      <c r="AQ255" s="89"/>
      <c r="AR255" s="35"/>
      <c r="AS255" s="89"/>
      <c r="AT255" s="35"/>
      <c r="AU255" s="89"/>
      <c r="AV255" s="35"/>
      <c r="AW255" s="89"/>
      <c r="AX255" s="35"/>
      <c r="AY255" s="89"/>
      <c r="AZ255" s="35"/>
      <c r="BA255" s="89"/>
      <c r="BB255" s="75"/>
      <c r="BC255" s="33">
        <f t="shared" si="84"/>
        <v>0</v>
      </c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>
        <f t="shared" si="85"/>
        <v>0</v>
      </c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2"/>
      <c r="CA255" s="33">
        <f t="shared" si="77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32"/>
      <c r="CR255" s="33">
        <f t="shared" si="86"/>
        <v>0</v>
      </c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33">
        <f t="shared" si="87"/>
        <v>0</v>
      </c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>
        <f t="shared" si="88"/>
        <v>0</v>
      </c>
      <c r="DQ255" s="31"/>
      <c r="DR255" s="30"/>
      <c r="DS255" s="31"/>
      <c r="DT255" s="30"/>
      <c r="DU255" s="31"/>
      <c r="DV255" s="30"/>
      <c r="DW255" s="31"/>
      <c r="DX255" s="32"/>
      <c r="DY255" s="33">
        <f t="shared" si="89"/>
        <v>0</v>
      </c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</row>
    <row r="256" spans="1:145" s="1" customFormat="1" ht="15" hidden="1" customHeight="1" x14ac:dyDescent="0.3">
      <c r="A256" s="5"/>
      <c r="B256" s="15">
        <v>5565</v>
      </c>
      <c r="C256" s="8" t="s">
        <v>260</v>
      </c>
      <c r="D256" s="16">
        <v>2006</v>
      </c>
      <c r="E256" s="17">
        <f t="shared" si="78"/>
        <v>0</v>
      </c>
      <c r="F256" s="55"/>
      <c r="G256" s="55"/>
      <c r="H256" s="55"/>
      <c r="I256" s="55"/>
      <c r="J256" s="28">
        <f t="shared" si="79"/>
        <v>0</v>
      </c>
      <c r="K256" s="29"/>
      <c r="L256" s="30"/>
      <c r="M256" s="31"/>
      <c r="N256" s="30"/>
      <c r="O256" s="31"/>
      <c r="P256" s="32"/>
      <c r="Q256" s="28">
        <f t="shared" si="80"/>
        <v>0</v>
      </c>
      <c r="R256" s="29"/>
      <c r="S256" s="32"/>
      <c r="T256" s="28">
        <f t="shared" si="81"/>
        <v>0</v>
      </c>
      <c r="U256" s="29"/>
      <c r="V256" s="30"/>
      <c r="W256" s="31"/>
      <c r="X256" s="32"/>
      <c r="Y256" s="33">
        <f t="shared" si="82"/>
        <v>0</v>
      </c>
      <c r="Z256" s="89"/>
      <c r="AA256" s="35"/>
      <c r="AB256" s="89"/>
      <c r="AC256" s="35"/>
      <c r="AD256" s="89"/>
      <c r="AE256" s="35"/>
      <c r="AF256" s="89"/>
      <c r="AG256" s="35"/>
      <c r="AH256" s="89"/>
      <c r="AI256" s="35"/>
      <c r="AJ256" s="89"/>
      <c r="AK256" s="35"/>
      <c r="AL256" s="89"/>
      <c r="AM256" s="35"/>
      <c r="AN256" s="89"/>
      <c r="AO256" s="90"/>
      <c r="AP256" s="33">
        <f t="shared" si="83"/>
        <v>0</v>
      </c>
      <c r="AQ256" s="89"/>
      <c r="AR256" s="35"/>
      <c r="AS256" s="89"/>
      <c r="AT256" s="35"/>
      <c r="AU256" s="89"/>
      <c r="AV256" s="35"/>
      <c r="AW256" s="89"/>
      <c r="AX256" s="35"/>
      <c r="AY256" s="89"/>
      <c r="AZ256" s="35"/>
      <c r="BA256" s="89"/>
      <c r="BB256" s="75"/>
      <c r="BC256" s="33">
        <f t="shared" si="84"/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 t="shared" si="85"/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2"/>
      <c r="CA256" s="33">
        <f t="shared" si="77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32"/>
      <c r="CR256" s="33">
        <f t="shared" si="86"/>
        <v>0</v>
      </c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33">
        <f t="shared" si="87"/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 t="shared" si="88"/>
        <v>0</v>
      </c>
      <c r="DQ256" s="31"/>
      <c r="DR256" s="30"/>
      <c r="DS256" s="31"/>
      <c r="DT256" s="30"/>
      <c r="DU256" s="31"/>
      <c r="DV256" s="30"/>
      <c r="DW256" s="31"/>
      <c r="DX256" s="32"/>
      <c r="DY256" s="33">
        <f t="shared" si="89"/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</row>
    <row r="257" spans="1:145" s="1" customFormat="1" ht="15" hidden="1" customHeight="1" x14ac:dyDescent="0.3">
      <c r="A257" s="5"/>
      <c r="B257" s="15">
        <v>6294</v>
      </c>
      <c r="C257" s="8" t="s">
        <v>175</v>
      </c>
      <c r="D257" s="16">
        <v>2007</v>
      </c>
      <c r="E257" s="17">
        <f t="shared" si="78"/>
        <v>0</v>
      </c>
      <c r="F257" s="55" t="s">
        <v>393</v>
      </c>
      <c r="G257" s="55"/>
      <c r="H257" s="55" t="s">
        <v>410</v>
      </c>
      <c r="I257" s="55" t="s">
        <v>411</v>
      </c>
      <c r="J257" s="28">
        <f t="shared" si="79"/>
        <v>0</v>
      </c>
      <c r="K257" s="29"/>
      <c r="L257" s="30"/>
      <c r="M257" s="31"/>
      <c r="N257" s="30"/>
      <c r="O257" s="31"/>
      <c r="P257" s="32"/>
      <c r="Q257" s="28">
        <f t="shared" si="80"/>
        <v>0</v>
      </c>
      <c r="R257" s="29"/>
      <c r="S257" s="32"/>
      <c r="T257" s="28">
        <f t="shared" si="81"/>
        <v>0</v>
      </c>
      <c r="U257" s="29"/>
      <c r="V257" s="30"/>
      <c r="W257" s="31"/>
      <c r="X257" s="32"/>
      <c r="Y257" s="33">
        <f t="shared" si="82"/>
        <v>0</v>
      </c>
      <c r="Z257" s="89"/>
      <c r="AA257" s="35"/>
      <c r="AB257" s="89"/>
      <c r="AC257" s="35"/>
      <c r="AD257" s="89"/>
      <c r="AE257" s="35"/>
      <c r="AF257" s="89"/>
      <c r="AG257" s="35"/>
      <c r="AH257" s="89"/>
      <c r="AI257" s="35"/>
      <c r="AJ257" s="89"/>
      <c r="AK257" s="35"/>
      <c r="AL257" s="89"/>
      <c r="AM257" s="35"/>
      <c r="AN257" s="89"/>
      <c r="AO257" s="90"/>
      <c r="AP257" s="33">
        <f t="shared" si="83"/>
        <v>0</v>
      </c>
      <c r="AQ257" s="89"/>
      <c r="AR257" s="35"/>
      <c r="AS257" s="89"/>
      <c r="AT257" s="35"/>
      <c r="AU257" s="89"/>
      <c r="AV257" s="35"/>
      <c r="AW257" s="89"/>
      <c r="AX257" s="35"/>
      <c r="AY257" s="89"/>
      <c r="AZ257" s="35"/>
      <c r="BA257" s="89"/>
      <c r="BB257" s="75"/>
      <c r="BC257" s="33">
        <f t="shared" si="84"/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>BP257+BR257+BT257+BV257+BX257</f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58">
        <v>7</v>
      </c>
      <c r="BZ257" s="79" t="s">
        <v>292</v>
      </c>
      <c r="CA257" s="33">
        <f t="shared" ref="CA257:CA288" si="90">CC257+CE257+CG257+CI257+CK257+CM257+CO257+CQ257</f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32"/>
      <c r="CR257" s="33">
        <f t="shared" si="86"/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33">
        <f t="shared" si="87"/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 t="shared" si="88"/>
        <v>0</v>
      </c>
      <c r="DQ257" s="31"/>
      <c r="DR257" s="30"/>
      <c r="DS257" s="31"/>
      <c r="DT257" s="30"/>
      <c r="DU257" s="31"/>
      <c r="DV257" s="30"/>
      <c r="DW257" s="31"/>
      <c r="DX257" s="32"/>
      <c r="DY257" s="33">
        <f t="shared" si="89"/>
        <v>0</v>
      </c>
      <c r="DZ257" s="31"/>
      <c r="EA257" s="30"/>
      <c r="EB257" s="31"/>
      <c r="EC257" s="30"/>
      <c r="ED257" s="31"/>
      <c r="EE257" s="30"/>
      <c r="EF257" s="30"/>
      <c r="EG257" s="30"/>
      <c r="EH257" s="30"/>
      <c r="EI257" s="30"/>
      <c r="EJ257" s="30"/>
      <c r="EK257" s="30"/>
      <c r="EL257" s="31"/>
      <c r="EM257" s="30"/>
      <c r="EN257" s="31"/>
      <c r="EO257" s="32"/>
    </row>
    <row r="258" spans="1:145" s="1" customFormat="1" ht="15" hidden="1" customHeight="1" x14ac:dyDescent="0.3">
      <c r="A258" s="5"/>
      <c r="B258" s="15">
        <v>9676</v>
      </c>
      <c r="C258" s="8" t="s">
        <v>358</v>
      </c>
      <c r="D258" s="16">
        <v>2010</v>
      </c>
      <c r="E258" s="17">
        <f t="shared" si="78"/>
        <v>0</v>
      </c>
      <c r="F258" s="55"/>
      <c r="G258" s="55"/>
      <c r="H258" s="55"/>
      <c r="I258" s="55"/>
      <c r="J258" s="28">
        <f t="shared" si="79"/>
        <v>0</v>
      </c>
      <c r="K258" s="29"/>
      <c r="L258" s="30"/>
      <c r="M258" s="31"/>
      <c r="N258" s="30"/>
      <c r="O258" s="31"/>
      <c r="P258" s="32"/>
      <c r="Q258" s="28">
        <f t="shared" si="80"/>
        <v>0</v>
      </c>
      <c r="R258" s="29"/>
      <c r="S258" s="32"/>
      <c r="T258" s="28">
        <f t="shared" si="81"/>
        <v>0</v>
      </c>
      <c r="U258" s="29"/>
      <c r="V258" s="30"/>
      <c r="W258" s="31"/>
      <c r="X258" s="32"/>
      <c r="Y258" s="33">
        <f t="shared" si="82"/>
        <v>0</v>
      </c>
      <c r="Z258" s="89"/>
      <c r="AA258" s="35"/>
      <c r="AB258" s="89"/>
      <c r="AC258" s="35"/>
      <c r="AD258" s="89"/>
      <c r="AE258" s="35"/>
      <c r="AF258" s="89"/>
      <c r="AG258" s="35"/>
      <c r="AH258" s="89"/>
      <c r="AI258" s="35"/>
      <c r="AJ258" s="89"/>
      <c r="AK258" s="35"/>
      <c r="AL258" s="89"/>
      <c r="AM258" s="35"/>
      <c r="AN258" s="89"/>
      <c r="AO258" s="90"/>
      <c r="AP258" s="33">
        <f t="shared" si="83"/>
        <v>0</v>
      </c>
      <c r="AQ258" s="89"/>
      <c r="AR258" s="35"/>
      <c r="AS258" s="89"/>
      <c r="AT258" s="35"/>
      <c r="AU258" s="89"/>
      <c r="AV258" s="35"/>
      <c r="AW258" s="89"/>
      <c r="AX258" s="35"/>
      <c r="AY258" s="89"/>
      <c r="AZ258" s="35"/>
      <c r="BA258" s="89"/>
      <c r="BB258" s="75"/>
      <c r="BC258" s="33">
        <f t="shared" si="84"/>
        <v>0</v>
      </c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>
        <f t="shared" ref="BN258:BN289" si="91">BP258+BR258+BT258+BV258+BX258+BZ258</f>
        <v>0</v>
      </c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2"/>
      <c r="CA258" s="33">
        <f t="shared" si="90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32"/>
      <c r="CR258" s="33">
        <f t="shared" si="86"/>
        <v>0</v>
      </c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33">
        <f t="shared" si="87"/>
        <v>0</v>
      </c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>
        <f t="shared" si="88"/>
        <v>0</v>
      </c>
      <c r="DQ258" s="31"/>
      <c r="DR258" s="30"/>
      <c r="DS258" s="31"/>
      <c r="DT258" s="30"/>
      <c r="DU258" s="31"/>
      <c r="DV258" s="30"/>
      <c r="DW258" s="31"/>
      <c r="DX258" s="32"/>
      <c r="DY258" s="33">
        <f t="shared" si="89"/>
        <v>0</v>
      </c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</row>
    <row r="259" spans="1:145" s="1" customFormat="1" ht="15" hidden="1" customHeight="1" x14ac:dyDescent="0.3">
      <c r="A259" s="5"/>
      <c r="B259" s="15">
        <v>6710</v>
      </c>
      <c r="C259" s="8" t="s">
        <v>150</v>
      </c>
      <c r="D259" s="16">
        <v>2008</v>
      </c>
      <c r="E259" s="17">
        <f t="shared" si="78"/>
        <v>0</v>
      </c>
      <c r="F259" s="55"/>
      <c r="G259" s="55"/>
      <c r="H259" s="55"/>
      <c r="I259" s="55"/>
      <c r="J259" s="28">
        <f t="shared" si="79"/>
        <v>0</v>
      </c>
      <c r="K259" s="29"/>
      <c r="L259" s="30"/>
      <c r="M259" s="31"/>
      <c r="N259" s="30"/>
      <c r="O259" s="31"/>
      <c r="P259" s="32"/>
      <c r="Q259" s="28">
        <f t="shared" si="80"/>
        <v>0</v>
      </c>
      <c r="R259" s="29"/>
      <c r="S259" s="32"/>
      <c r="T259" s="28">
        <f t="shared" si="81"/>
        <v>0</v>
      </c>
      <c r="U259" s="29"/>
      <c r="V259" s="30"/>
      <c r="W259" s="31"/>
      <c r="X259" s="32"/>
      <c r="Y259" s="33">
        <f t="shared" si="82"/>
        <v>0</v>
      </c>
      <c r="Z259" s="89"/>
      <c r="AA259" s="35"/>
      <c r="AB259" s="89"/>
      <c r="AC259" s="35"/>
      <c r="AD259" s="89"/>
      <c r="AE259" s="35"/>
      <c r="AF259" s="89"/>
      <c r="AG259" s="35"/>
      <c r="AH259" s="89"/>
      <c r="AI259" s="35"/>
      <c r="AJ259" s="89"/>
      <c r="AK259" s="35"/>
      <c r="AL259" s="89"/>
      <c r="AM259" s="35"/>
      <c r="AN259" s="89"/>
      <c r="AO259" s="90"/>
      <c r="AP259" s="33">
        <f t="shared" si="83"/>
        <v>0</v>
      </c>
      <c r="AQ259" s="89"/>
      <c r="AR259" s="35"/>
      <c r="AS259" s="89"/>
      <c r="AT259" s="35"/>
      <c r="AU259" s="89"/>
      <c r="AV259" s="35"/>
      <c r="AW259" s="89"/>
      <c r="AX259" s="35"/>
      <c r="AY259" s="89"/>
      <c r="AZ259" s="35"/>
      <c r="BA259" s="89"/>
      <c r="BB259" s="75"/>
      <c r="BC259" s="33">
        <f t="shared" si="84"/>
        <v>0</v>
      </c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>
        <f t="shared" si="91"/>
        <v>0</v>
      </c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2"/>
      <c r="CA259" s="33">
        <f t="shared" si="90"/>
        <v>0</v>
      </c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32"/>
      <c r="CR259" s="33">
        <f t="shared" si="86"/>
        <v>0</v>
      </c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33">
        <f t="shared" si="87"/>
        <v>0</v>
      </c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>
        <f t="shared" si="88"/>
        <v>0</v>
      </c>
      <c r="DQ259" s="31"/>
      <c r="DR259" s="30"/>
      <c r="DS259" s="31"/>
      <c r="DT259" s="30"/>
      <c r="DU259" s="31"/>
      <c r="DV259" s="30"/>
      <c r="DW259" s="31"/>
      <c r="DX259" s="32"/>
      <c r="DY259" s="33">
        <f t="shared" si="89"/>
        <v>0</v>
      </c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</row>
    <row r="260" spans="1:145" s="1" customFormat="1" ht="15" hidden="1" customHeight="1" x14ac:dyDescent="0.3">
      <c r="A260" s="5"/>
      <c r="B260" s="15">
        <v>4507</v>
      </c>
      <c r="C260" s="8" t="s">
        <v>246</v>
      </c>
      <c r="D260" s="16">
        <v>2005</v>
      </c>
      <c r="E260" s="17">
        <f t="shared" si="78"/>
        <v>0</v>
      </c>
      <c r="F260" s="55"/>
      <c r="G260" s="55"/>
      <c r="H260" s="55"/>
      <c r="I260" s="55"/>
      <c r="J260" s="28">
        <f t="shared" si="79"/>
        <v>0</v>
      </c>
      <c r="K260" s="29"/>
      <c r="L260" s="30"/>
      <c r="M260" s="31"/>
      <c r="N260" s="30"/>
      <c r="O260" s="31"/>
      <c r="P260" s="32"/>
      <c r="Q260" s="28">
        <f t="shared" si="80"/>
        <v>0</v>
      </c>
      <c r="R260" s="29"/>
      <c r="S260" s="32"/>
      <c r="T260" s="28">
        <f t="shared" si="81"/>
        <v>0</v>
      </c>
      <c r="U260" s="29"/>
      <c r="V260" s="30"/>
      <c r="W260" s="31"/>
      <c r="X260" s="32"/>
      <c r="Y260" s="33">
        <f t="shared" si="82"/>
        <v>0</v>
      </c>
      <c r="Z260" s="89"/>
      <c r="AA260" s="35"/>
      <c r="AB260" s="89"/>
      <c r="AC260" s="35"/>
      <c r="AD260" s="89"/>
      <c r="AE260" s="35"/>
      <c r="AF260" s="89"/>
      <c r="AG260" s="35"/>
      <c r="AH260" s="89"/>
      <c r="AI260" s="35"/>
      <c r="AJ260" s="89"/>
      <c r="AK260" s="35"/>
      <c r="AL260" s="89"/>
      <c r="AM260" s="35"/>
      <c r="AN260" s="89"/>
      <c r="AO260" s="90"/>
      <c r="AP260" s="33">
        <f t="shared" si="83"/>
        <v>0</v>
      </c>
      <c r="AQ260" s="89"/>
      <c r="AR260" s="35"/>
      <c r="AS260" s="89"/>
      <c r="AT260" s="35"/>
      <c r="AU260" s="89"/>
      <c r="AV260" s="35"/>
      <c r="AW260" s="89"/>
      <c r="AX260" s="35"/>
      <c r="AY260" s="89"/>
      <c r="AZ260" s="35"/>
      <c r="BA260" s="89"/>
      <c r="BB260" s="75"/>
      <c r="BC260" s="33">
        <f t="shared" si="84"/>
        <v>0</v>
      </c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>
        <f t="shared" si="91"/>
        <v>0</v>
      </c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2"/>
      <c r="CA260" s="33">
        <f t="shared" si="90"/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32"/>
      <c r="CR260" s="33">
        <f t="shared" si="86"/>
        <v>0</v>
      </c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33">
        <f t="shared" si="87"/>
        <v>0</v>
      </c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>
        <f t="shared" si="88"/>
        <v>0</v>
      </c>
      <c r="DQ260" s="31"/>
      <c r="DR260" s="30"/>
      <c r="DS260" s="31"/>
      <c r="DT260" s="30"/>
      <c r="DU260" s="31"/>
      <c r="DV260" s="30"/>
      <c r="DW260" s="31"/>
      <c r="DX260" s="32"/>
      <c r="DY260" s="33">
        <f t="shared" si="89"/>
        <v>0</v>
      </c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</row>
    <row r="261" spans="1:145" s="1" customFormat="1" ht="15" hidden="1" customHeight="1" x14ac:dyDescent="0.3">
      <c r="A261" s="5"/>
      <c r="B261" s="15">
        <v>4443</v>
      </c>
      <c r="C261" s="8" t="s">
        <v>255</v>
      </c>
      <c r="D261" s="16">
        <v>2005</v>
      </c>
      <c r="E261" s="17">
        <f t="shared" si="78"/>
        <v>0</v>
      </c>
      <c r="F261" s="55"/>
      <c r="G261" s="55"/>
      <c r="H261" s="55"/>
      <c r="I261" s="55"/>
      <c r="J261" s="28">
        <f t="shared" si="79"/>
        <v>0</v>
      </c>
      <c r="K261" s="29"/>
      <c r="L261" s="30"/>
      <c r="M261" s="31"/>
      <c r="N261" s="30"/>
      <c r="O261" s="31"/>
      <c r="P261" s="32"/>
      <c r="Q261" s="28">
        <f t="shared" si="80"/>
        <v>0</v>
      </c>
      <c r="R261" s="29"/>
      <c r="S261" s="32"/>
      <c r="T261" s="28">
        <f t="shared" si="81"/>
        <v>0</v>
      </c>
      <c r="U261" s="29"/>
      <c r="V261" s="30"/>
      <c r="W261" s="31"/>
      <c r="X261" s="32"/>
      <c r="Y261" s="33">
        <f t="shared" si="82"/>
        <v>0</v>
      </c>
      <c r="Z261" s="89"/>
      <c r="AA261" s="35"/>
      <c r="AB261" s="89"/>
      <c r="AC261" s="35"/>
      <c r="AD261" s="89"/>
      <c r="AE261" s="35"/>
      <c r="AF261" s="89"/>
      <c r="AG261" s="35"/>
      <c r="AH261" s="89"/>
      <c r="AI261" s="35"/>
      <c r="AJ261" s="89"/>
      <c r="AK261" s="35"/>
      <c r="AL261" s="89"/>
      <c r="AM261" s="35"/>
      <c r="AN261" s="89"/>
      <c r="AO261" s="90"/>
      <c r="AP261" s="33">
        <f t="shared" si="83"/>
        <v>0</v>
      </c>
      <c r="AQ261" s="89"/>
      <c r="AR261" s="35"/>
      <c r="AS261" s="89"/>
      <c r="AT261" s="35"/>
      <c r="AU261" s="89"/>
      <c r="AV261" s="35"/>
      <c r="AW261" s="89"/>
      <c r="AX261" s="35"/>
      <c r="AY261" s="89"/>
      <c r="AZ261" s="35"/>
      <c r="BA261" s="89"/>
      <c r="BB261" s="75"/>
      <c r="BC261" s="33">
        <f t="shared" si="84"/>
        <v>0</v>
      </c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>
        <f t="shared" si="91"/>
        <v>0</v>
      </c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2"/>
      <c r="CA261" s="33">
        <f t="shared" si="90"/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32"/>
      <c r="CR261" s="33">
        <f t="shared" si="86"/>
        <v>0</v>
      </c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33">
        <f t="shared" si="87"/>
        <v>0</v>
      </c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>
        <f t="shared" si="88"/>
        <v>0</v>
      </c>
      <c r="DQ261" s="31"/>
      <c r="DR261" s="30"/>
      <c r="DS261" s="31"/>
      <c r="DT261" s="30"/>
      <c r="DU261" s="31"/>
      <c r="DV261" s="30"/>
      <c r="DW261" s="31"/>
      <c r="DX261" s="32"/>
      <c r="DY261" s="33">
        <f t="shared" si="89"/>
        <v>0</v>
      </c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</row>
    <row r="262" spans="1:145" s="1" customFormat="1" ht="15" hidden="1" customHeight="1" x14ac:dyDescent="0.3">
      <c r="A262" s="5"/>
      <c r="B262" s="15">
        <v>6394</v>
      </c>
      <c r="C262" s="8" t="s">
        <v>204</v>
      </c>
      <c r="D262" s="16">
        <v>2009</v>
      </c>
      <c r="E262" s="17">
        <f t="shared" si="78"/>
        <v>0</v>
      </c>
      <c r="F262" s="55"/>
      <c r="G262" s="55"/>
      <c r="H262" s="55"/>
      <c r="I262" s="55"/>
      <c r="J262" s="28">
        <f t="shared" si="79"/>
        <v>0</v>
      </c>
      <c r="K262" s="29"/>
      <c r="L262" s="30"/>
      <c r="M262" s="31"/>
      <c r="N262" s="30"/>
      <c r="O262" s="31"/>
      <c r="P262" s="32"/>
      <c r="Q262" s="28">
        <f t="shared" si="80"/>
        <v>0</v>
      </c>
      <c r="R262" s="29"/>
      <c r="S262" s="32"/>
      <c r="T262" s="28">
        <f t="shared" si="81"/>
        <v>0</v>
      </c>
      <c r="U262" s="29"/>
      <c r="V262" s="30"/>
      <c r="W262" s="31"/>
      <c r="X262" s="32"/>
      <c r="Y262" s="33">
        <f t="shared" si="82"/>
        <v>0</v>
      </c>
      <c r="Z262" s="89"/>
      <c r="AA262" s="35"/>
      <c r="AB262" s="89"/>
      <c r="AC262" s="35"/>
      <c r="AD262" s="89"/>
      <c r="AE262" s="35"/>
      <c r="AF262" s="89"/>
      <c r="AG262" s="35"/>
      <c r="AH262" s="89"/>
      <c r="AI262" s="35"/>
      <c r="AJ262" s="89"/>
      <c r="AK262" s="35"/>
      <c r="AL262" s="89"/>
      <c r="AM262" s="35"/>
      <c r="AN262" s="89"/>
      <c r="AO262" s="90"/>
      <c r="AP262" s="33">
        <f t="shared" si="83"/>
        <v>0</v>
      </c>
      <c r="AQ262" s="89"/>
      <c r="AR262" s="35"/>
      <c r="AS262" s="89"/>
      <c r="AT262" s="35"/>
      <c r="AU262" s="89"/>
      <c r="AV262" s="35"/>
      <c r="AW262" s="89"/>
      <c r="AX262" s="35"/>
      <c r="AY262" s="89"/>
      <c r="AZ262" s="35"/>
      <c r="BA262" s="89"/>
      <c r="BB262" s="75"/>
      <c r="BC262" s="33">
        <f t="shared" si="84"/>
        <v>0</v>
      </c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>
        <f t="shared" si="91"/>
        <v>0</v>
      </c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2"/>
      <c r="CA262" s="33">
        <f t="shared" si="90"/>
        <v>0</v>
      </c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32"/>
      <c r="CR262" s="33">
        <f t="shared" si="86"/>
        <v>0</v>
      </c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33">
        <f t="shared" si="87"/>
        <v>0</v>
      </c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>
        <f t="shared" si="88"/>
        <v>0</v>
      </c>
      <c r="DQ262" s="31"/>
      <c r="DR262" s="30"/>
      <c r="DS262" s="31"/>
      <c r="DT262" s="30"/>
      <c r="DU262" s="31"/>
      <c r="DV262" s="30"/>
      <c r="DW262" s="31"/>
      <c r="DX262" s="32"/>
      <c r="DY262" s="33">
        <f t="shared" si="89"/>
        <v>0</v>
      </c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</row>
    <row r="263" spans="1:145" s="1" customFormat="1" ht="15" hidden="1" customHeight="1" x14ac:dyDescent="0.3">
      <c r="A263" s="5"/>
      <c r="B263" s="15">
        <v>9789</v>
      </c>
      <c r="C263" s="8" t="s">
        <v>350</v>
      </c>
      <c r="D263" s="16">
        <v>2010</v>
      </c>
      <c r="E263" s="17">
        <f t="shared" si="78"/>
        <v>0</v>
      </c>
      <c r="F263" s="55"/>
      <c r="G263" s="55"/>
      <c r="H263" s="55"/>
      <c r="I263" s="55"/>
      <c r="J263" s="28">
        <f t="shared" si="79"/>
        <v>0</v>
      </c>
      <c r="K263" s="29"/>
      <c r="L263" s="30"/>
      <c r="M263" s="31"/>
      <c r="N263" s="30"/>
      <c r="O263" s="31"/>
      <c r="P263" s="32"/>
      <c r="Q263" s="28">
        <f t="shared" si="80"/>
        <v>0</v>
      </c>
      <c r="R263" s="29"/>
      <c r="S263" s="32"/>
      <c r="T263" s="28">
        <f t="shared" si="81"/>
        <v>0</v>
      </c>
      <c r="U263" s="29"/>
      <c r="V263" s="30"/>
      <c r="W263" s="31"/>
      <c r="X263" s="32"/>
      <c r="Y263" s="33">
        <f t="shared" si="82"/>
        <v>0</v>
      </c>
      <c r="Z263" s="89"/>
      <c r="AA263" s="35"/>
      <c r="AB263" s="89"/>
      <c r="AC263" s="35"/>
      <c r="AD263" s="89"/>
      <c r="AE263" s="35"/>
      <c r="AF263" s="89"/>
      <c r="AG263" s="35"/>
      <c r="AH263" s="89"/>
      <c r="AI263" s="35"/>
      <c r="AJ263" s="89"/>
      <c r="AK263" s="35"/>
      <c r="AL263" s="89"/>
      <c r="AM263" s="35"/>
      <c r="AN263" s="89"/>
      <c r="AO263" s="90"/>
      <c r="AP263" s="33">
        <f t="shared" si="83"/>
        <v>0</v>
      </c>
      <c r="AQ263" s="89"/>
      <c r="AR263" s="35"/>
      <c r="AS263" s="89"/>
      <c r="AT263" s="35"/>
      <c r="AU263" s="89"/>
      <c r="AV263" s="35"/>
      <c r="AW263" s="89"/>
      <c r="AX263" s="35"/>
      <c r="AY263" s="89"/>
      <c r="AZ263" s="35"/>
      <c r="BA263" s="89"/>
      <c r="BB263" s="75"/>
      <c r="BC263" s="33">
        <f t="shared" si="84"/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 t="shared" si="91"/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2"/>
      <c r="CA263" s="33">
        <f t="shared" si="90"/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32"/>
      <c r="CR263" s="33">
        <f t="shared" si="86"/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33">
        <f t="shared" si="87"/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 t="shared" si="88"/>
        <v>0</v>
      </c>
      <c r="DQ263" s="31"/>
      <c r="DR263" s="30"/>
      <c r="DS263" s="31"/>
      <c r="DT263" s="30"/>
      <c r="DU263" s="31"/>
      <c r="DV263" s="30"/>
      <c r="DW263" s="31"/>
      <c r="DX263" s="32"/>
      <c r="DY263" s="33">
        <f t="shared" si="89"/>
        <v>0</v>
      </c>
      <c r="DZ263" s="31"/>
      <c r="EA263" s="30"/>
      <c r="EB263" s="31"/>
      <c r="EC263" s="30"/>
      <c r="ED263" s="31"/>
      <c r="EE263" s="30"/>
      <c r="EF263" s="30"/>
      <c r="EG263" s="30"/>
      <c r="EH263" s="30"/>
      <c r="EI263" s="30"/>
      <c r="EJ263" s="30"/>
      <c r="EK263" s="30"/>
      <c r="EL263" s="31"/>
      <c r="EM263" s="30"/>
      <c r="EN263" s="31"/>
      <c r="EO263" s="32"/>
    </row>
    <row r="264" spans="1:145" s="1" customFormat="1" ht="15" hidden="1" customHeight="1" x14ac:dyDescent="0.3">
      <c r="A264" s="5"/>
      <c r="B264" s="15">
        <v>76</v>
      </c>
      <c r="C264" s="8" t="s">
        <v>123</v>
      </c>
      <c r="D264" s="16">
        <v>1991</v>
      </c>
      <c r="E264" s="17">
        <f t="shared" si="78"/>
        <v>0</v>
      </c>
      <c r="F264" s="55"/>
      <c r="G264" s="55"/>
      <c r="H264" s="55"/>
      <c r="I264" s="55"/>
      <c r="J264" s="28">
        <f t="shared" si="79"/>
        <v>0</v>
      </c>
      <c r="K264" s="29"/>
      <c r="L264" s="30"/>
      <c r="M264" s="31"/>
      <c r="N264" s="30"/>
      <c r="O264" s="31"/>
      <c r="P264" s="32"/>
      <c r="Q264" s="28">
        <f t="shared" si="80"/>
        <v>0</v>
      </c>
      <c r="R264" s="29"/>
      <c r="S264" s="32"/>
      <c r="T264" s="28">
        <f t="shared" si="81"/>
        <v>0</v>
      </c>
      <c r="U264" s="29"/>
      <c r="V264" s="30"/>
      <c r="W264" s="31"/>
      <c r="X264" s="32"/>
      <c r="Y264" s="33">
        <f t="shared" si="82"/>
        <v>0</v>
      </c>
      <c r="Z264" s="89"/>
      <c r="AA264" s="35"/>
      <c r="AB264" s="89"/>
      <c r="AC264" s="35"/>
      <c r="AD264" s="89"/>
      <c r="AE264" s="35"/>
      <c r="AF264" s="89"/>
      <c r="AG264" s="35"/>
      <c r="AH264" s="89"/>
      <c r="AI264" s="35"/>
      <c r="AJ264" s="89"/>
      <c r="AK264" s="35"/>
      <c r="AL264" s="89"/>
      <c r="AM264" s="35"/>
      <c r="AN264" s="89"/>
      <c r="AO264" s="90"/>
      <c r="AP264" s="33">
        <f t="shared" si="83"/>
        <v>0</v>
      </c>
      <c r="AQ264" s="89"/>
      <c r="AR264" s="35"/>
      <c r="AS264" s="89"/>
      <c r="AT264" s="35"/>
      <c r="AU264" s="89"/>
      <c r="AV264" s="35"/>
      <c r="AW264" s="89"/>
      <c r="AX264" s="35"/>
      <c r="AY264" s="89"/>
      <c r="AZ264" s="35"/>
      <c r="BA264" s="89"/>
      <c r="BB264" s="75"/>
      <c r="BC264" s="33">
        <f t="shared" si="84"/>
        <v>0</v>
      </c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>
        <f t="shared" si="91"/>
        <v>0</v>
      </c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2"/>
      <c r="CA264" s="33">
        <f t="shared" si="90"/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32"/>
      <c r="CR264" s="33">
        <f t="shared" si="86"/>
        <v>0</v>
      </c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33">
        <f t="shared" si="87"/>
        <v>0</v>
      </c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>
        <f t="shared" si="88"/>
        <v>0</v>
      </c>
      <c r="DQ264" s="31"/>
      <c r="DR264" s="30"/>
      <c r="DS264" s="31"/>
      <c r="DT264" s="30"/>
      <c r="DU264" s="31"/>
      <c r="DV264" s="30"/>
      <c r="DW264" s="31"/>
      <c r="DX264" s="32"/>
      <c r="DY264" s="33">
        <f t="shared" si="89"/>
        <v>0</v>
      </c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</row>
    <row r="265" spans="1:145" s="1" customFormat="1" ht="15" hidden="1" customHeight="1" x14ac:dyDescent="0.3">
      <c r="A265" s="5"/>
      <c r="B265" s="15">
        <v>5887</v>
      </c>
      <c r="C265" s="8" t="s">
        <v>146</v>
      </c>
      <c r="D265" s="16">
        <v>2008</v>
      </c>
      <c r="E265" s="17">
        <f t="shared" si="78"/>
        <v>0</v>
      </c>
      <c r="F265" s="55"/>
      <c r="G265" s="55"/>
      <c r="H265" s="55"/>
      <c r="I265" s="55"/>
      <c r="J265" s="28">
        <f t="shared" si="79"/>
        <v>0</v>
      </c>
      <c r="K265" s="29"/>
      <c r="L265" s="30"/>
      <c r="M265" s="31"/>
      <c r="N265" s="30"/>
      <c r="O265" s="31"/>
      <c r="P265" s="32"/>
      <c r="Q265" s="28">
        <f t="shared" si="80"/>
        <v>0</v>
      </c>
      <c r="R265" s="29"/>
      <c r="S265" s="32"/>
      <c r="T265" s="28">
        <f t="shared" si="81"/>
        <v>0</v>
      </c>
      <c r="U265" s="29"/>
      <c r="V265" s="30"/>
      <c r="W265" s="31"/>
      <c r="X265" s="32"/>
      <c r="Y265" s="33">
        <f t="shared" si="82"/>
        <v>0</v>
      </c>
      <c r="Z265" s="89"/>
      <c r="AA265" s="35"/>
      <c r="AB265" s="89"/>
      <c r="AC265" s="35"/>
      <c r="AD265" s="89"/>
      <c r="AE265" s="35"/>
      <c r="AF265" s="89"/>
      <c r="AG265" s="35"/>
      <c r="AH265" s="89"/>
      <c r="AI265" s="35"/>
      <c r="AJ265" s="89"/>
      <c r="AK265" s="35"/>
      <c r="AL265" s="89"/>
      <c r="AM265" s="35"/>
      <c r="AN265" s="89"/>
      <c r="AO265" s="90"/>
      <c r="AP265" s="33">
        <f t="shared" si="83"/>
        <v>0</v>
      </c>
      <c r="AQ265" s="89"/>
      <c r="AR265" s="35"/>
      <c r="AS265" s="89"/>
      <c r="AT265" s="35"/>
      <c r="AU265" s="89"/>
      <c r="AV265" s="35"/>
      <c r="AW265" s="89"/>
      <c r="AX265" s="35"/>
      <c r="AY265" s="89"/>
      <c r="AZ265" s="35"/>
      <c r="BA265" s="89"/>
      <c r="BB265" s="75"/>
      <c r="BC265" s="33">
        <f t="shared" si="84"/>
        <v>0</v>
      </c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>
        <f t="shared" si="91"/>
        <v>0</v>
      </c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2"/>
      <c r="CA265" s="33">
        <f t="shared" si="90"/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32"/>
      <c r="CR265" s="33">
        <f t="shared" si="86"/>
        <v>0</v>
      </c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33">
        <f t="shared" si="87"/>
        <v>0</v>
      </c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>
        <f t="shared" si="88"/>
        <v>0</v>
      </c>
      <c r="DQ265" s="31"/>
      <c r="DR265" s="30"/>
      <c r="DS265" s="31"/>
      <c r="DT265" s="30"/>
      <c r="DU265" s="31"/>
      <c r="DV265" s="30"/>
      <c r="DW265" s="31"/>
      <c r="DX265" s="32"/>
      <c r="DY265" s="33">
        <f t="shared" si="89"/>
        <v>0</v>
      </c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</row>
    <row r="266" spans="1:145" s="1" customFormat="1" ht="15" hidden="1" customHeight="1" x14ac:dyDescent="0.3">
      <c r="A266" s="5"/>
      <c r="B266" s="15">
        <v>4580</v>
      </c>
      <c r="C266" s="8" t="s">
        <v>242</v>
      </c>
      <c r="D266" s="16">
        <v>2005</v>
      </c>
      <c r="E266" s="17">
        <f t="shared" si="78"/>
        <v>0</v>
      </c>
      <c r="F266" s="55"/>
      <c r="G266" s="55"/>
      <c r="H266" s="55"/>
      <c r="I266" s="55"/>
      <c r="J266" s="28">
        <f t="shared" si="79"/>
        <v>0</v>
      </c>
      <c r="K266" s="29"/>
      <c r="L266" s="30"/>
      <c r="M266" s="31"/>
      <c r="N266" s="30"/>
      <c r="O266" s="31"/>
      <c r="P266" s="32"/>
      <c r="Q266" s="28">
        <f t="shared" si="80"/>
        <v>0</v>
      </c>
      <c r="R266" s="29"/>
      <c r="S266" s="32"/>
      <c r="T266" s="28">
        <f t="shared" si="81"/>
        <v>0</v>
      </c>
      <c r="U266" s="29"/>
      <c r="V266" s="30"/>
      <c r="W266" s="31"/>
      <c r="X266" s="32"/>
      <c r="Y266" s="33">
        <f t="shared" si="82"/>
        <v>0</v>
      </c>
      <c r="Z266" s="89"/>
      <c r="AA266" s="35"/>
      <c r="AB266" s="89"/>
      <c r="AC266" s="35"/>
      <c r="AD266" s="89"/>
      <c r="AE266" s="35"/>
      <c r="AF266" s="89"/>
      <c r="AG266" s="35"/>
      <c r="AH266" s="89"/>
      <c r="AI266" s="35"/>
      <c r="AJ266" s="89"/>
      <c r="AK266" s="35"/>
      <c r="AL266" s="89"/>
      <c r="AM266" s="35"/>
      <c r="AN266" s="89"/>
      <c r="AO266" s="90"/>
      <c r="AP266" s="33">
        <f t="shared" si="83"/>
        <v>0</v>
      </c>
      <c r="AQ266" s="89"/>
      <c r="AR266" s="35"/>
      <c r="AS266" s="89"/>
      <c r="AT266" s="35"/>
      <c r="AU266" s="89"/>
      <c r="AV266" s="35"/>
      <c r="AW266" s="89"/>
      <c r="AX266" s="35"/>
      <c r="AY266" s="89"/>
      <c r="AZ266" s="35"/>
      <c r="BA266" s="89"/>
      <c r="BB266" s="75"/>
      <c r="BC266" s="33">
        <f t="shared" si="84"/>
        <v>0</v>
      </c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>
        <f t="shared" si="91"/>
        <v>0</v>
      </c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2"/>
      <c r="CA266" s="33">
        <f t="shared" si="90"/>
        <v>0</v>
      </c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32"/>
      <c r="CR266" s="33">
        <f t="shared" si="86"/>
        <v>0</v>
      </c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33">
        <f t="shared" si="87"/>
        <v>0</v>
      </c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>
        <f t="shared" si="88"/>
        <v>0</v>
      </c>
      <c r="DQ266" s="31"/>
      <c r="DR266" s="30"/>
      <c r="DS266" s="31"/>
      <c r="DT266" s="30"/>
      <c r="DU266" s="31"/>
      <c r="DV266" s="30"/>
      <c r="DW266" s="31"/>
      <c r="DX266" s="32"/>
      <c r="DY266" s="33">
        <f t="shared" si="89"/>
        <v>0</v>
      </c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</row>
    <row r="267" spans="1:145" s="1" customFormat="1" ht="15" hidden="1" customHeight="1" x14ac:dyDescent="0.3">
      <c r="A267" s="5"/>
      <c r="B267" s="15">
        <v>6523</v>
      </c>
      <c r="C267" s="8" t="s">
        <v>160</v>
      </c>
      <c r="D267" s="16">
        <v>2007</v>
      </c>
      <c r="E267" s="17">
        <f t="shared" si="78"/>
        <v>0</v>
      </c>
      <c r="F267" s="55"/>
      <c r="G267" s="55"/>
      <c r="H267" s="55"/>
      <c r="I267" s="55"/>
      <c r="J267" s="28">
        <f t="shared" si="79"/>
        <v>0</v>
      </c>
      <c r="K267" s="29"/>
      <c r="L267" s="30"/>
      <c r="M267" s="31"/>
      <c r="N267" s="30"/>
      <c r="O267" s="31"/>
      <c r="P267" s="32"/>
      <c r="Q267" s="28">
        <f t="shared" si="80"/>
        <v>0</v>
      </c>
      <c r="R267" s="29"/>
      <c r="S267" s="32"/>
      <c r="T267" s="28">
        <f t="shared" si="81"/>
        <v>0</v>
      </c>
      <c r="U267" s="29"/>
      <c r="V267" s="30"/>
      <c r="W267" s="31"/>
      <c r="X267" s="32"/>
      <c r="Y267" s="33">
        <f t="shared" si="82"/>
        <v>0</v>
      </c>
      <c r="Z267" s="89"/>
      <c r="AA267" s="35"/>
      <c r="AB267" s="89"/>
      <c r="AC267" s="35"/>
      <c r="AD267" s="89"/>
      <c r="AE267" s="35"/>
      <c r="AF267" s="89"/>
      <c r="AG267" s="35"/>
      <c r="AH267" s="89"/>
      <c r="AI267" s="35"/>
      <c r="AJ267" s="89"/>
      <c r="AK267" s="35"/>
      <c r="AL267" s="89"/>
      <c r="AM267" s="35"/>
      <c r="AN267" s="89"/>
      <c r="AO267" s="90"/>
      <c r="AP267" s="33">
        <f t="shared" si="83"/>
        <v>0</v>
      </c>
      <c r="AQ267" s="89"/>
      <c r="AR267" s="35"/>
      <c r="AS267" s="89"/>
      <c r="AT267" s="35"/>
      <c r="AU267" s="89"/>
      <c r="AV267" s="35"/>
      <c r="AW267" s="89"/>
      <c r="AX267" s="35"/>
      <c r="AY267" s="89"/>
      <c r="AZ267" s="35"/>
      <c r="BA267" s="89"/>
      <c r="BB267" s="75"/>
      <c r="BC267" s="33">
        <f t="shared" si="84"/>
        <v>0</v>
      </c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>
        <f t="shared" si="91"/>
        <v>0</v>
      </c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2"/>
      <c r="CA267" s="33">
        <f t="shared" si="90"/>
        <v>0</v>
      </c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32"/>
      <c r="CR267" s="33">
        <f t="shared" si="86"/>
        <v>0</v>
      </c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33">
        <f t="shared" si="87"/>
        <v>0</v>
      </c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>
        <f t="shared" si="88"/>
        <v>0</v>
      </c>
      <c r="DQ267" s="31"/>
      <c r="DR267" s="30"/>
      <c r="DS267" s="31"/>
      <c r="DT267" s="30"/>
      <c r="DU267" s="31"/>
      <c r="DV267" s="30"/>
      <c r="DW267" s="31"/>
      <c r="DX267" s="32"/>
      <c r="DY267" s="33">
        <f t="shared" si="89"/>
        <v>0</v>
      </c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</row>
    <row r="268" spans="1:145" s="1" customFormat="1" ht="15" hidden="1" customHeight="1" x14ac:dyDescent="0.3">
      <c r="A268" s="5"/>
      <c r="B268" s="15">
        <v>4818</v>
      </c>
      <c r="C268" s="8" t="s">
        <v>48</v>
      </c>
      <c r="D268" s="16">
        <v>2005</v>
      </c>
      <c r="E268" s="17">
        <f t="shared" si="78"/>
        <v>0</v>
      </c>
      <c r="F268" s="55" t="s">
        <v>418</v>
      </c>
      <c r="G268" s="55"/>
      <c r="H268" s="55" t="s">
        <v>471</v>
      </c>
      <c r="I268" s="55" t="s">
        <v>500</v>
      </c>
      <c r="J268" s="28">
        <f t="shared" si="79"/>
        <v>0</v>
      </c>
      <c r="K268" s="29"/>
      <c r="L268" s="30"/>
      <c r="M268" s="31"/>
      <c r="N268" s="30"/>
      <c r="O268" s="31"/>
      <c r="P268" s="32"/>
      <c r="Q268" s="28">
        <f t="shared" si="80"/>
        <v>0</v>
      </c>
      <c r="R268" s="29"/>
      <c r="S268" s="32"/>
      <c r="T268" s="28">
        <f t="shared" si="81"/>
        <v>0</v>
      </c>
      <c r="U268" s="29"/>
      <c r="V268" s="30"/>
      <c r="W268" s="31"/>
      <c r="X268" s="32"/>
      <c r="Y268" s="33">
        <f>AA268+AC268+AE268+AG268+AI268+AK268+AO268</f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68">
        <v>8</v>
      </c>
      <c r="AM268" s="68" t="s">
        <v>292</v>
      </c>
      <c r="AN268" s="34"/>
      <c r="AO268" s="62"/>
      <c r="AP268" s="33">
        <f t="shared" si="83"/>
        <v>0</v>
      </c>
      <c r="AQ268" s="89"/>
      <c r="AR268" s="35"/>
      <c r="AS268" s="89"/>
      <c r="AT268" s="35"/>
      <c r="AU268" s="89"/>
      <c r="AV268" s="35"/>
      <c r="AW268" s="89"/>
      <c r="AX268" s="35"/>
      <c r="AY268" s="89"/>
      <c r="AZ268" s="35"/>
      <c r="BA268" s="89"/>
      <c r="BB268" s="75"/>
      <c r="BC268" s="33">
        <f t="shared" si="84"/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 t="shared" si="91"/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2"/>
      <c r="CA268" s="33">
        <f t="shared" si="90"/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32"/>
      <c r="CR268" s="33">
        <f t="shared" si="86"/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33">
        <f t="shared" si="87"/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 t="shared" si="88"/>
        <v>0</v>
      </c>
      <c r="DQ268" s="31"/>
      <c r="DR268" s="30"/>
      <c r="DS268" s="31"/>
      <c r="DT268" s="30"/>
      <c r="DU268" s="31"/>
      <c r="DV268" s="30"/>
      <c r="DW268" s="31"/>
      <c r="DX268" s="32"/>
      <c r="DY268" s="33">
        <f t="shared" si="89"/>
        <v>0</v>
      </c>
      <c r="DZ268" s="31"/>
      <c r="EA268" s="30"/>
      <c r="EB268" s="31"/>
      <c r="EC268" s="30"/>
      <c r="ED268" s="31"/>
      <c r="EE268" s="30"/>
      <c r="EF268" s="30"/>
      <c r="EG268" s="30"/>
      <c r="EH268" s="30"/>
      <c r="EI268" s="30"/>
      <c r="EJ268" s="30"/>
      <c r="EK268" s="30"/>
      <c r="EL268" s="31"/>
      <c r="EM268" s="30"/>
      <c r="EN268" s="31"/>
      <c r="EO268" s="32"/>
    </row>
    <row r="269" spans="1:145" s="1" customFormat="1" ht="15" hidden="1" customHeight="1" x14ac:dyDescent="0.3">
      <c r="A269" s="5"/>
      <c r="B269" s="15">
        <v>615</v>
      </c>
      <c r="C269" s="8" t="s">
        <v>281</v>
      </c>
      <c r="D269" s="16">
        <v>1989</v>
      </c>
      <c r="E269" s="17">
        <f t="shared" si="78"/>
        <v>0</v>
      </c>
      <c r="F269" s="55"/>
      <c r="G269" s="55"/>
      <c r="H269" s="55"/>
      <c r="I269" s="55"/>
      <c r="J269" s="28">
        <f t="shared" si="79"/>
        <v>0</v>
      </c>
      <c r="K269" s="29"/>
      <c r="L269" s="30"/>
      <c r="M269" s="31"/>
      <c r="N269" s="30"/>
      <c r="O269" s="31"/>
      <c r="P269" s="32"/>
      <c r="Q269" s="28">
        <f t="shared" si="80"/>
        <v>0</v>
      </c>
      <c r="R269" s="29"/>
      <c r="S269" s="32"/>
      <c r="T269" s="28">
        <f t="shared" si="81"/>
        <v>0</v>
      </c>
      <c r="U269" s="29"/>
      <c r="V269" s="30"/>
      <c r="W269" s="31"/>
      <c r="X269" s="32"/>
      <c r="Y269" s="33">
        <f t="shared" ref="Y269:Y300" si="92">AA269+AC269+AE269+AG269+AI269+AK269+AM269+AO269</f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83"/>
        <v>0</v>
      </c>
      <c r="AQ269" s="89"/>
      <c r="AR269" s="35"/>
      <c r="AS269" s="89"/>
      <c r="AT269" s="35"/>
      <c r="AU269" s="89"/>
      <c r="AV269" s="35"/>
      <c r="AW269" s="89"/>
      <c r="AX269" s="35"/>
      <c r="AY269" s="89"/>
      <c r="AZ269" s="35"/>
      <c r="BA269" s="89"/>
      <c r="BB269" s="75"/>
      <c r="BC269" s="33">
        <f t="shared" si="84"/>
        <v>0</v>
      </c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>
        <f t="shared" si="91"/>
        <v>0</v>
      </c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2"/>
      <c r="CA269" s="33">
        <f t="shared" si="90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32"/>
      <c r="CR269" s="33">
        <f t="shared" si="86"/>
        <v>0</v>
      </c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33">
        <f t="shared" si="87"/>
        <v>0</v>
      </c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>
        <f t="shared" si="88"/>
        <v>0</v>
      </c>
      <c r="DQ269" s="31"/>
      <c r="DR269" s="30"/>
      <c r="DS269" s="31"/>
      <c r="DT269" s="30"/>
      <c r="DU269" s="31"/>
      <c r="DV269" s="30"/>
      <c r="DW269" s="31"/>
      <c r="DX269" s="32"/>
      <c r="DY269" s="33">
        <f t="shared" si="89"/>
        <v>0</v>
      </c>
      <c r="DZ269" s="31"/>
      <c r="EA269" s="30"/>
      <c r="EB269" s="31"/>
      <c r="EC269" s="30"/>
      <c r="ED269" s="31"/>
      <c r="EE269" s="30"/>
      <c r="EF269" s="30"/>
      <c r="EG269" s="30"/>
      <c r="EH269" s="30"/>
      <c r="EI269" s="30"/>
      <c r="EJ269" s="30"/>
      <c r="EK269" s="30"/>
      <c r="EL269" s="31"/>
      <c r="EM269" s="30"/>
      <c r="EN269" s="31"/>
      <c r="EO269" s="32"/>
    </row>
    <row r="270" spans="1:145" s="1" customFormat="1" ht="15" hidden="1" customHeight="1" x14ac:dyDescent="0.3">
      <c r="A270" s="5"/>
      <c r="B270" s="15">
        <v>9149</v>
      </c>
      <c r="C270" s="8" t="s">
        <v>318</v>
      </c>
      <c r="D270" s="16">
        <v>2009</v>
      </c>
      <c r="E270" s="17">
        <f t="shared" si="78"/>
        <v>0</v>
      </c>
      <c r="F270" s="55"/>
      <c r="G270" s="55"/>
      <c r="H270" s="55"/>
      <c r="I270" s="55"/>
      <c r="J270" s="28">
        <f t="shared" si="79"/>
        <v>0</v>
      </c>
      <c r="K270" s="29"/>
      <c r="L270" s="30"/>
      <c r="M270" s="31"/>
      <c r="N270" s="30"/>
      <c r="O270" s="31"/>
      <c r="P270" s="32"/>
      <c r="Q270" s="28">
        <f t="shared" si="80"/>
        <v>0</v>
      </c>
      <c r="R270" s="29"/>
      <c r="S270" s="32"/>
      <c r="T270" s="28">
        <f t="shared" si="81"/>
        <v>0</v>
      </c>
      <c r="U270" s="29"/>
      <c r="V270" s="30"/>
      <c r="W270" s="31"/>
      <c r="X270" s="32"/>
      <c r="Y270" s="33">
        <f t="shared" si="92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34"/>
      <c r="AM270" s="35"/>
      <c r="AN270" s="34"/>
      <c r="AO270" s="62"/>
      <c r="AP270" s="33">
        <f t="shared" si="83"/>
        <v>0</v>
      </c>
      <c r="AQ270" s="89"/>
      <c r="AR270" s="35"/>
      <c r="AS270" s="89"/>
      <c r="AT270" s="35"/>
      <c r="AU270" s="89"/>
      <c r="AV270" s="35"/>
      <c r="AW270" s="89"/>
      <c r="AX270" s="35"/>
      <c r="AY270" s="89"/>
      <c r="AZ270" s="35"/>
      <c r="BA270" s="89"/>
      <c r="BB270" s="75"/>
      <c r="BC270" s="33">
        <f t="shared" si="84"/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 t="shared" si="91"/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2"/>
      <c r="CA270" s="33">
        <f t="shared" si="90"/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32"/>
      <c r="CR270" s="33">
        <f t="shared" si="86"/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33">
        <f t="shared" si="87"/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 t="shared" si="88"/>
        <v>0</v>
      </c>
      <c r="DQ270" s="31"/>
      <c r="DR270" s="30"/>
      <c r="DS270" s="31"/>
      <c r="DT270" s="30"/>
      <c r="DU270" s="31"/>
      <c r="DV270" s="30"/>
      <c r="DW270" s="31"/>
      <c r="DX270" s="32"/>
      <c r="DY270" s="33">
        <f t="shared" si="89"/>
        <v>0</v>
      </c>
      <c r="DZ270" s="31"/>
      <c r="EA270" s="30"/>
      <c r="EB270" s="31"/>
      <c r="EC270" s="30"/>
      <c r="ED270" s="31"/>
      <c r="EE270" s="30"/>
      <c r="EF270" s="30"/>
      <c r="EG270" s="30"/>
      <c r="EH270" s="30"/>
      <c r="EI270" s="30"/>
      <c r="EJ270" s="30"/>
      <c r="EK270" s="30"/>
      <c r="EL270" s="31"/>
      <c r="EM270" s="30"/>
      <c r="EN270" s="31"/>
      <c r="EO270" s="32"/>
    </row>
    <row r="271" spans="1:145" s="1" customFormat="1" ht="15" hidden="1" customHeight="1" x14ac:dyDescent="0.3">
      <c r="A271" s="5"/>
      <c r="B271" s="15">
        <v>7379</v>
      </c>
      <c r="C271" s="8" t="s">
        <v>201</v>
      </c>
      <c r="D271" s="16">
        <v>2009</v>
      </c>
      <c r="E271" s="17">
        <f t="shared" si="78"/>
        <v>0</v>
      </c>
      <c r="F271" s="55"/>
      <c r="G271" s="55"/>
      <c r="H271" s="55"/>
      <c r="I271" s="55"/>
      <c r="J271" s="28">
        <f t="shared" si="79"/>
        <v>0</v>
      </c>
      <c r="K271" s="29"/>
      <c r="L271" s="30"/>
      <c r="M271" s="31"/>
      <c r="N271" s="30"/>
      <c r="O271" s="31"/>
      <c r="P271" s="32"/>
      <c r="Q271" s="28">
        <f t="shared" si="80"/>
        <v>0</v>
      </c>
      <c r="R271" s="29"/>
      <c r="S271" s="32"/>
      <c r="T271" s="28">
        <f t="shared" si="81"/>
        <v>0</v>
      </c>
      <c r="U271" s="29"/>
      <c r="V271" s="30"/>
      <c r="W271" s="31"/>
      <c r="X271" s="32"/>
      <c r="Y271" s="33">
        <f t="shared" si="92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34"/>
      <c r="AM271" s="35"/>
      <c r="AN271" s="34"/>
      <c r="AO271" s="62"/>
      <c r="AP271" s="33">
        <f t="shared" si="83"/>
        <v>0</v>
      </c>
      <c r="AQ271" s="89"/>
      <c r="AR271" s="35"/>
      <c r="AS271" s="89"/>
      <c r="AT271" s="35"/>
      <c r="AU271" s="89"/>
      <c r="AV271" s="35"/>
      <c r="AW271" s="89"/>
      <c r="AX271" s="35"/>
      <c r="AY271" s="89"/>
      <c r="AZ271" s="35"/>
      <c r="BA271" s="89"/>
      <c r="BB271" s="75"/>
      <c r="BC271" s="33">
        <f t="shared" si="84"/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 t="shared" si="91"/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2"/>
      <c r="CA271" s="33">
        <f t="shared" si="90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32"/>
      <c r="CR271" s="33">
        <f t="shared" si="86"/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33">
        <f t="shared" si="87"/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 t="shared" si="88"/>
        <v>0</v>
      </c>
      <c r="DQ271" s="31"/>
      <c r="DR271" s="30"/>
      <c r="DS271" s="31"/>
      <c r="DT271" s="30"/>
      <c r="DU271" s="31"/>
      <c r="DV271" s="30"/>
      <c r="DW271" s="31"/>
      <c r="DX271" s="32"/>
      <c r="DY271" s="33">
        <f t="shared" si="89"/>
        <v>0</v>
      </c>
      <c r="DZ271" s="31"/>
      <c r="EA271" s="30"/>
      <c r="EB271" s="31"/>
      <c r="EC271" s="30"/>
      <c r="ED271" s="31"/>
      <c r="EE271" s="30"/>
      <c r="EF271" s="30"/>
      <c r="EG271" s="30"/>
      <c r="EH271" s="30"/>
      <c r="EI271" s="30"/>
      <c r="EJ271" s="30"/>
      <c r="EK271" s="30"/>
      <c r="EL271" s="31"/>
      <c r="EM271" s="30"/>
      <c r="EN271" s="31"/>
      <c r="EO271" s="32"/>
    </row>
    <row r="272" spans="1:145" s="1" customFormat="1" ht="15" hidden="1" customHeight="1" x14ac:dyDescent="0.3">
      <c r="A272" s="5"/>
      <c r="B272" s="15">
        <v>7246</v>
      </c>
      <c r="C272" s="8" t="s">
        <v>207</v>
      </c>
      <c r="D272" s="16">
        <v>2010</v>
      </c>
      <c r="E272" s="17">
        <f t="shared" si="78"/>
        <v>0</v>
      </c>
      <c r="F272" s="55"/>
      <c r="G272" s="55"/>
      <c r="H272" s="55"/>
      <c r="I272" s="55"/>
      <c r="J272" s="28">
        <f t="shared" si="79"/>
        <v>0</v>
      </c>
      <c r="K272" s="29"/>
      <c r="L272" s="30"/>
      <c r="M272" s="31"/>
      <c r="N272" s="30"/>
      <c r="O272" s="31"/>
      <c r="P272" s="32"/>
      <c r="Q272" s="28">
        <f t="shared" si="80"/>
        <v>0</v>
      </c>
      <c r="R272" s="29"/>
      <c r="S272" s="32"/>
      <c r="T272" s="28">
        <f t="shared" si="81"/>
        <v>0</v>
      </c>
      <c r="U272" s="29"/>
      <c r="V272" s="30"/>
      <c r="W272" s="31"/>
      <c r="X272" s="32"/>
      <c r="Y272" s="33">
        <f t="shared" si="92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83"/>
        <v>0</v>
      </c>
      <c r="AQ272" s="89"/>
      <c r="AR272" s="35"/>
      <c r="AS272" s="89"/>
      <c r="AT272" s="35"/>
      <c r="AU272" s="89"/>
      <c r="AV272" s="35"/>
      <c r="AW272" s="89"/>
      <c r="AX272" s="35"/>
      <c r="AY272" s="89"/>
      <c r="AZ272" s="35"/>
      <c r="BA272" s="89"/>
      <c r="BB272" s="75"/>
      <c r="BC272" s="33">
        <f t="shared" si="84"/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 t="shared" si="91"/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2"/>
      <c r="CA272" s="33">
        <f t="shared" si="90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32"/>
      <c r="CR272" s="33">
        <f t="shared" si="86"/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33">
        <f t="shared" si="87"/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 t="shared" si="88"/>
        <v>0</v>
      </c>
      <c r="DQ272" s="31"/>
      <c r="DR272" s="30"/>
      <c r="DS272" s="31"/>
      <c r="DT272" s="30"/>
      <c r="DU272" s="31"/>
      <c r="DV272" s="30"/>
      <c r="DW272" s="31"/>
      <c r="DX272" s="32"/>
      <c r="DY272" s="33">
        <f t="shared" si="89"/>
        <v>0</v>
      </c>
      <c r="DZ272" s="31"/>
      <c r="EA272" s="30"/>
      <c r="EB272" s="31"/>
      <c r="EC272" s="30"/>
      <c r="ED272" s="31"/>
      <c r="EE272" s="30"/>
      <c r="EF272" s="30"/>
      <c r="EG272" s="30"/>
      <c r="EH272" s="30"/>
      <c r="EI272" s="30"/>
      <c r="EJ272" s="30"/>
      <c r="EK272" s="30"/>
      <c r="EL272" s="31"/>
      <c r="EM272" s="30"/>
      <c r="EN272" s="31"/>
      <c r="EO272" s="32"/>
    </row>
    <row r="273" spans="1:145" s="1" customFormat="1" ht="15" hidden="1" customHeight="1" x14ac:dyDescent="0.3">
      <c r="A273" s="5"/>
      <c r="B273" s="15">
        <v>7406</v>
      </c>
      <c r="C273" s="8" t="s">
        <v>331</v>
      </c>
      <c r="D273" s="16">
        <v>2008</v>
      </c>
      <c r="E273" s="17">
        <f t="shared" si="78"/>
        <v>0</v>
      </c>
      <c r="F273" s="55"/>
      <c r="G273" s="55"/>
      <c r="H273" s="55"/>
      <c r="I273" s="55"/>
      <c r="J273" s="28">
        <f t="shared" si="79"/>
        <v>0</v>
      </c>
      <c r="K273" s="29"/>
      <c r="L273" s="30"/>
      <c r="M273" s="31"/>
      <c r="N273" s="30"/>
      <c r="O273" s="31"/>
      <c r="P273" s="32"/>
      <c r="Q273" s="28">
        <f t="shared" si="80"/>
        <v>0</v>
      </c>
      <c r="R273" s="29"/>
      <c r="S273" s="32"/>
      <c r="T273" s="28">
        <f t="shared" si="81"/>
        <v>0</v>
      </c>
      <c r="U273" s="29"/>
      <c r="V273" s="30"/>
      <c r="W273" s="31"/>
      <c r="X273" s="32"/>
      <c r="Y273" s="33">
        <f t="shared" si="92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83"/>
        <v>0</v>
      </c>
      <c r="AQ273" s="89"/>
      <c r="AR273" s="35"/>
      <c r="AS273" s="89"/>
      <c r="AT273" s="35"/>
      <c r="AU273" s="89"/>
      <c r="AV273" s="35"/>
      <c r="AW273" s="89"/>
      <c r="AX273" s="35"/>
      <c r="AY273" s="89"/>
      <c r="AZ273" s="35"/>
      <c r="BA273" s="89"/>
      <c r="BB273" s="75"/>
      <c r="BC273" s="33">
        <f t="shared" si="84"/>
        <v>0</v>
      </c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>
        <f t="shared" si="91"/>
        <v>0</v>
      </c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2"/>
      <c r="CA273" s="33">
        <f t="shared" si="90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32"/>
      <c r="CR273" s="33">
        <f t="shared" si="86"/>
        <v>0</v>
      </c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33">
        <f t="shared" si="87"/>
        <v>0</v>
      </c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>
        <f t="shared" si="88"/>
        <v>0</v>
      </c>
      <c r="DQ273" s="31"/>
      <c r="DR273" s="30"/>
      <c r="DS273" s="31"/>
      <c r="DT273" s="30"/>
      <c r="DU273" s="31"/>
      <c r="DV273" s="30"/>
      <c r="DW273" s="31"/>
      <c r="DX273" s="32"/>
      <c r="DY273" s="33">
        <f t="shared" si="89"/>
        <v>0</v>
      </c>
      <c r="DZ273" s="31"/>
      <c r="EA273" s="30"/>
      <c r="EB273" s="31"/>
      <c r="EC273" s="30"/>
      <c r="ED273" s="31"/>
      <c r="EE273" s="30"/>
      <c r="EF273" s="30"/>
      <c r="EG273" s="30"/>
      <c r="EH273" s="30"/>
      <c r="EI273" s="30"/>
      <c r="EJ273" s="30"/>
      <c r="EK273" s="30"/>
      <c r="EL273" s="31"/>
      <c r="EM273" s="30"/>
      <c r="EN273" s="31"/>
      <c r="EO273" s="32"/>
    </row>
    <row r="274" spans="1:145" s="1" customFormat="1" ht="15" hidden="1" customHeight="1" x14ac:dyDescent="0.3">
      <c r="A274" s="5"/>
      <c r="B274" s="15">
        <v>7364</v>
      </c>
      <c r="C274" s="8" t="s">
        <v>336</v>
      </c>
      <c r="D274" s="16">
        <v>2008</v>
      </c>
      <c r="E274" s="17">
        <f t="shared" si="78"/>
        <v>0</v>
      </c>
      <c r="F274" s="55"/>
      <c r="G274" s="55"/>
      <c r="H274" s="55"/>
      <c r="I274" s="55"/>
      <c r="J274" s="28">
        <f t="shared" si="79"/>
        <v>0</v>
      </c>
      <c r="K274" s="29"/>
      <c r="L274" s="30"/>
      <c r="M274" s="31"/>
      <c r="N274" s="30"/>
      <c r="O274" s="31"/>
      <c r="P274" s="32"/>
      <c r="Q274" s="28">
        <f t="shared" si="80"/>
        <v>0</v>
      </c>
      <c r="R274" s="29"/>
      <c r="S274" s="32"/>
      <c r="T274" s="28">
        <f t="shared" si="81"/>
        <v>0</v>
      </c>
      <c r="U274" s="29"/>
      <c r="V274" s="30"/>
      <c r="W274" s="31"/>
      <c r="X274" s="32"/>
      <c r="Y274" s="33">
        <f t="shared" si="92"/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83"/>
        <v>0</v>
      </c>
      <c r="AQ274" s="89"/>
      <c r="AR274" s="35"/>
      <c r="AS274" s="89"/>
      <c r="AT274" s="35"/>
      <c r="AU274" s="89"/>
      <c r="AV274" s="35"/>
      <c r="AW274" s="89"/>
      <c r="AX274" s="35"/>
      <c r="AY274" s="89"/>
      <c r="AZ274" s="35"/>
      <c r="BA274" s="89"/>
      <c r="BB274" s="75"/>
      <c r="BC274" s="33">
        <f t="shared" si="84"/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>
        <f t="shared" si="91"/>
        <v>0</v>
      </c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2"/>
      <c r="CA274" s="33">
        <f t="shared" si="90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32"/>
      <c r="CR274" s="33">
        <f t="shared" si="86"/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33">
        <f t="shared" si="87"/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>
        <f t="shared" si="88"/>
        <v>0</v>
      </c>
      <c r="DQ274" s="31"/>
      <c r="DR274" s="30"/>
      <c r="DS274" s="31"/>
      <c r="DT274" s="30"/>
      <c r="DU274" s="31"/>
      <c r="DV274" s="30"/>
      <c r="DW274" s="31"/>
      <c r="DX274" s="32"/>
      <c r="DY274" s="33">
        <f t="shared" si="89"/>
        <v>0</v>
      </c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</row>
    <row r="275" spans="1:145" s="1" customFormat="1" ht="15" hidden="1" customHeight="1" x14ac:dyDescent="0.3">
      <c r="A275" s="5"/>
      <c r="B275" s="15">
        <v>6179</v>
      </c>
      <c r="C275" s="8" t="s">
        <v>295</v>
      </c>
      <c r="D275" s="16">
        <v>2005</v>
      </c>
      <c r="E275" s="17">
        <f t="shared" si="78"/>
        <v>0</v>
      </c>
      <c r="F275" s="55"/>
      <c r="G275" s="55"/>
      <c r="H275" s="55"/>
      <c r="I275" s="55"/>
      <c r="J275" s="28">
        <f t="shared" si="79"/>
        <v>0</v>
      </c>
      <c r="K275" s="29"/>
      <c r="L275" s="30"/>
      <c r="M275" s="31"/>
      <c r="N275" s="30"/>
      <c r="O275" s="31"/>
      <c r="P275" s="32"/>
      <c r="Q275" s="28">
        <f t="shared" si="80"/>
        <v>0</v>
      </c>
      <c r="R275" s="29"/>
      <c r="S275" s="32"/>
      <c r="T275" s="28">
        <f t="shared" si="81"/>
        <v>0</v>
      </c>
      <c r="U275" s="29"/>
      <c r="V275" s="30"/>
      <c r="W275" s="31"/>
      <c r="X275" s="32"/>
      <c r="Y275" s="33">
        <f t="shared" si="92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83"/>
        <v>0</v>
      </c>
      <c r="AQ275" s="89"/>
      <c r="AR275" s="35"/>
      <c r="AS275" s="89"/>
      <c r="AT275" s="35"/>
      <c r="AU275" s="89"/>
      <c r="AV275" s="35"/>
      <c r="AW275" s="89"/>
      <c r="AX275" s="35"/>
      <c r="AY275" s="89"/>
      <c r="AZ275" s="35"/>
      <c r="BA275" s="89"/>
      <c r="BB275" s="75"/>
      <c r="BC275" s="33">
        <f t="shared" si="84"/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>
        <f t="shared" si="91"/>
        <v>0</v>
      </c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2"/>
      <c r="CA275" s="33">
        <f t="shared" si="90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32"/>
      <c r="CR275" s="33">
        <f t="shared" si="86"/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33">
        <f t="shared" si="87"/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>
        <f t="shared" si="88"/>
        <v>0</v>
      </c>
      <c r="DQ275" s="31"/>
      <c r="DR275" s="30"/>
      <c r="DS275" s="31"/>
      <c r="DT275" s="30"/>
      <c r="DU275" s="31"/>
      <c r="DV275" s="30"/>
      <c r="DW275" s="31"/>
      <c r="DX275" s="32"/>
      <c r="DY275" s="33">
        <f t="shared" si="89"/>
        <v>0</v>
      </c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</row>
    <row r="276" spans="1:145" s="1" customFormat="1" ht="15" hidden="1" customHeight="1" x14ac:dyDescent="0.3">
      <c r="A276" s="5"/>
      <c r="B276" s="15">
        <v>6823</v>
      </c>
      <c r="C276" s="8" t="s">
        <v>143</v>
      </c>
      <c r="D276" s="16">
        <v>2007</v>
      </c>
      <c r="E276" s="17">
        <f t="shared" si="78"/>
        <v>0</v>
      </c>
      <c r="F276" s="55"/>
      <c r="G276" s="55"/>
      <c r="H276" s="55"/>
      <c r="I276" s="55"/>
      <c r="J276" s="28">
        <f t="shared" si="79"/>
        <v>0</v>
      </c>
      <c r="K276" s="29"/>
      <c r="L276" s="30"/>
      <c r="M276" s="31"/>
      <c r="N276" s="30"/>
      <c r="O276" s="31"/>
      <c r="P276" s="32"/>
      <c r="Q276" s="28">
        <f t="shared" si="80"/>
        <v>0</v>
      </c>
      <c r="R276" s="29"/>
      <c r="S276" s="32"/>
      <c r="T276" s="28">
        <f t="shared" si="81"/>
        <v>0</v>
      </c>
      <c r="U276" s="29"/>
      <c r="V276" s="30"/>
      <c r="W276" s="31"/>
      <c r="X276" s="32"/>
      <c r="Y276" s="33">
        <f t="shared" si="92"/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 t="shared" si="83"/>
        <v>0</v>
      </c>
      <c r="AQ276" s="89"/>
      <c r="AR276" s="35"/>
      <c r="AS276" s="89"/>
      <c r="AT276" s="35"/>
      <c r="AU276" s="89"/>
      <c r="AV276" s="35"/>
      <c r="AW276" s="89"/>
      <c r="AX276" s="35"/>
      <c r="AY276" s="89"/>
      <c r="AZ276" s="35"/>
      <c r="BA276" s="89"/>
      <c r="BB276" s="75"/>
      <c r="BC276" s="33">
        <f t="shared" si="84"/>
        <v>0</v>
      </c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>
        <f t="shared" si="91"/>
        <v>0</v>
      </c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2"/>
      <c r="CA276" s="33">
        <f t="shared" si="90"/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32"/>
      <c r="CR276" s="33">
        <f t="shared" si="86"/>
        <v>0</v>
      </c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33">
        <f t="shared" si="87"/>
        <v>0</v>
      </c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>
        <f t="shared" si="88"/>
        <v>0</v>
      </c>
      <c r="DQ276" s="31"/>
      <c r="DR276" s="30"/>
      <c r="DS276" s="31"/>
      <c r="DT276" s="30"/>
      <c r="DU276" s="31"/>
      <c r="DV276" s="30"/>
      <c r="DW276" s="31"/>
      <c r="DX276" s="32"/>
      <c r="DY276" s="33">
        <f t="shared" si="89"/>
        <v>0</v>
      </c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</row>
    <row r="277" spans="1:145" s="1" customFormat="1" ht="15" hidden="1" customHeight="1" x14ac:dyDescent="0.3">
      <c r="A277" s="5"/>
      <c r="B277" s="15">
        <v>6543</v>
      </c>
      <c r="C277" s="8" t="s">
        <v>327</v>
      </c>
      <c r="D277" s="16">
        <v>2008</v>
      </c>
      <c r="E277" s="17">
        <f t="shared" si="78"/>
        <v>0</v>
      </c>
      <c r="F277" s="55"/>
      <c r="G277" s="55"/>
      <c r="H277" s="55"/>
      <c r="I277" s="55"/>
      <c r="J277" s="28">
        <f t="shared" si="79"/>
        <v>0</v>
      </c>
      <c r="K277" s="29"/>
      <c r="L277" s="30"/>
      <c r="M277" s="31"/>
      <c r="N277" s="30"/>
      <c r="O277" s="31"/>
      <c r="P277" s="32"/>
      <c r="Q277" s="28">
        <f t="shared" si="80"/>
        <v>0</v>
      </c>
      <c r="R277" s="29"/>
      <c r="S277" s="32"/>
      <c r="T277" s="28">
        <f t="shared" si="81"/>
        <v>0</v>
      </c>
      <c r="U277" s="29"/>
      <c r="V277" s="30"/>
      <c r="W277" s="31"/>
      <c r="X277" s="32"/>
      <c r="Y277" s="33">
        <f t="shared" si="92"/>
        <v>0</v>
      </c>
      <c r="Z277" s="34"/>
      <c r="AA277" s="35"/>
      <c r="AB277" s="34"/>
      <c r="AC277" s="35"/>
      <c r="AD277" s="34"/>
      <c r="AE277" s="35"/>
      <c r="AF277" s="34"/>
      <c r="AG277" s="35"/>
      <c r="AH277" s="34"/>
      <c r="AI277" s="35"/>
      <c r="AJ277" s="34"/>
      <c r="AK277" s="35"/>
      <c r="AL277" s="34"/>
      <c r="AM277" s="35"/>
      <c r="AN277" s="34"/>
      <c r="AO277" s="62"/>
      <c r="AP277" s="33">
        <f t="shared" si="83"/>
        <v>0</v>
      </c>
      <c r="AQ277" s="89"/>
      <c r="AR277" s="35"/>
      <c r="AS277" s="89"/>
      <c r="AT277" s="35"/>
      <c r="AU277" s="89"/>
      <c r="AV277" s="35"/>
      <c r="AW277" s="89"/>
      <c r="AX277" s="35"/>
      <c r="AY277" s="89"/>
      <c r="AZ277" s="35"/>
      <c r="BA277" s="89"/>
      <c r="BB277" s="75"/>
      <c r="BC277" s="33">
        <f t="shared" si="84"/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>
        <f t="shared" si="91"/>
        <v>0</v>
      </c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2"/>
      <c r="CA277" s="33">
        <f t="shared" si="90"/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32"/>
      <c r="CR277" s="33">
        <f t="shared" si="86"/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33">
        <f t="shared" si="87"/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>
        <f t="shared" si="88"/>
        <v>0</v>
      </c>
      <c r="DQ277" s="31"/>
      <c r="DR277" s="30"/>
      <c r="DS277" s="31"/>
      <c r="DT277" s="30"/>
      <c r="DU277" s="31"/>
      <c r="DV277" s="30"/>
      <c r="DW277" s="31"/>
      <c r="DX277" s="32"/>
      <c r="DY277" s="33">
        <f t="shared" si="89"/>
        <v>0</v>
      </c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</row>
    <row r="278" spans="1:145" s="1" customFormat="1" ht="15" hidden="1" customHeight="1" x14ac:dyDescent="0.3">
      <c r="A278" s="5"/>
      <c r="B278" s="15">
        <v>605</v>
      </c>
      <c r="C278" s="8" t="s">
        <v>107</v>
      </c>
      <c r="D278" s="16">
        <v>1987</v>
      </c>
      <c r="E278" s="17">
        <f t="shared" si="78"/>
        <v>0</v>
      </c>
      <c r="F278" s="55"/>
      <c r="G278" s="55"/>
      <c r="H278" s="55"/>
      <c r="I278" s="55"/>
      <c r="J278" s="28">
        <f t="shared" si="79"/>
        <v>0</v>
      </c>
      <c r="K278" s="29"/>
      <c r="L278" s="30"/>
      <c r="M278" s="31"/>
      <c r="N278" s="30"/>
      <c r="O278" s="31"/>
      <c r="P278" s="32"/>
      <c r="Q278" s="28">
        <f t="shared" si="80"/>
        <v>0</v>
      </c>
      <c r="R278" s="29"/>
      <c r="S278" s="32"/>
      <c r="T278" s="28">
        <f t="shared" si="81"/>
        <v>0</v>
      </c>
      <c r="U278" s="29"/>
      <c r="V278" s="30"/>
      <c r="W278" s="31"/>
      <c r="X278" s="32"/>
      <c r="Y278" s="33">
        <f t="shared" si="92"/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 t="shared" si="83"/>
        <v>0</v>
      </c>
      <c r="AQ278" s="89"/>
      <c r="AR278" s="35"/>
      <c r="AS278" s="89"/>
      <c r="AT278" s="35"/>
      <c r="AU278" s="89"/>
      <c r="AV278" s="35"/>
      <c r="AW278" s="89"/>
      <c r="AX278" s="35"/>
      <c r="AY278" s="89"/>
      <c r="AZ278" s="35"/>
      <c r="BA278" s="89"/>
      <c r="BB278" s="75"/>
      <c r="BC278" s="33">
        <f t="shared" si="84"/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>
        <f t="shared" si="91"/>
        <v>0</v>
      </c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2"/>
      <c r="CA278" s="33">
        <f t="shared" si="90"/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32"/>
      <c r="CR278" s="33">
        <f t="shared" si="86"/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33">
        <f t="shared" si="87"/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>
        <f t="shared" si="88"/>
        <v>0</v>
      </c>
      <c r="DQ278" s="31"/>
      <c r="DR278" s="30"/>
      <c r="DS278" s="31"/>
      <c r="DT278" s="30"/>
      <c r="DU278" s="31"/>
      <c r="DV278" s="30"/>
      <c r="DW278" s="31"/>
      <c r="DX278" s="32"/>
      <c r="DY278" s="33">
        <f t="shared" si="89"/>
        <v>0</v>
      </c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</row>
    <row r="279" spans="1:145" s="1" customFormat="1" ht="15" hidden="1" customHeight="1" x14ac:dyDescent="0.3">
      <c r="A279" s="5"/>
      <c r="B279" s="15">
        <v>84</v>
      </c>
      <c r="C279" s="8" t="s">
        <v>70</v>
      </c>
      <c r="D279" s="16">
        <v>1987</v>
      </c>
      <c r="E279" s="17">
        <f t="shared" si="78"/>
        <v>0</v>
      </c>
      <c r="F279" s="55"/>
      <c r="G279" s="55"/>
      <c r="H279" s="55"/>
      <c r="I279" s="55"/>
      <c r="J279" s="28">
        <f t="shared" si="79"/>
        <v>0</v>
      </c>
      <c r="K279" s="29"/>
      <c r="L279" s="30"/>
      <c r="M279" s="31"/>
      <c r="N279" s="30"/>
      <c r="O279" s="31"/>
      <c r="P279" s="32"/>
      <c r="Q279" s="28">
        <f t="shared" si="80"/>
        <v>0</v>
      </c>
      <c r="R279" s="29"/>
      <c r="S279" s="32"/>
      <c r="T279" s="28">
        <f t="shared" si="81"/>
        <v>0</v>
      </c>
      <c r="U279" s="29"/>
      <c r="V279" s="30"/>
      <c r="W279" s="31"/>
      <c r="X279" s="32"/>
      <c r="Y279" s="33">
        <f t="shared" si="92"/>
        <v>0</v>
      </c>
      <c r="Z279" s="34"/>
      <c r="AA279" s="35"/>
      <c r="AB279" s="34"/>
      <c r="AC279" s="35"/>
      <c r="AD279" s="34"/>
      <c r="AE279" s="35"/>
      <c r="AF279" s="34"/>
      <c r="AG279" s="35"/>
      <c r="AH279" s="34"/>
      <c r="AI279" s="35"/>
      <c r="AJ279" s="34"/>
      <c r="AK279" s="35"/>
      <c r="AL279" s="34"/>
      <c r="AM279" s="35"/>
      <c r="AN279" s="34"/>
      <c r="AO279" s="62"/>
      <c r="AP279" s="33">
        <f t="shared" si="83"/>
        <v>0</v>
      </c>
      <c r="AQ279" s="89"/>
      <c r="AR279" s="35"/>
      <c r="AS279" s="89"/>
      <c r="AT279" s="35"/>
      <c r="AU279" s="89"/>
      <c r="AV279" s="35"/>
      <c r="AW279" s="89"/>
      <c r="AX279" s="35"/>
      <c r="AY279" s="89"/>
      <c r="AZ279" s="35"/>
      <c r="BA279" s="89"/>
      <c r="BB279" s="75"/>
      <c r="BC279" s="33">
        <f t="shared" si="84"/>
        <v>0</v>
      </c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>
        <f t="shared" si="91"/>
        <v>0</v>
      </c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2"/>
      <c r="CA279" s="33">
        <f t="shared" si="90"/>
        <v>0</v>
      </c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32"/>
      <c r="CR279" s="33">
        <f t="shared" si="86"/>
        <v>0</v>
      </c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33">
        <f t="shared" si="87"/>
        <v>0</v>
      </c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>
        <f t="shared" si="88"/>
        <v>0</v>
      </c>
      <c r="DQ279" s="31"/>
      <c r="DR279" s="30"/>
      <c r="DS279" s="31"/>
      <c r="DT279" s="30"/>
      <c r="DU279" s="31"/>
      <c r="DV279" s="30"/>
      <c r="DW279" s="31"/>
      <c r="DX279" s="32"/>
      <c r="DY279" s="33">
        <f t="shared" si="89"/>
        <v>0</v>
      </c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</row>
    <row r="280" spans="1:145" s="1" customFormat="1" ht="15" hidden="1" customHeight="1" x14ac:dyDescent="0.3">
      <c r="A280" s="5"/>
      <c r="B280" s="15">
        <v>6967</v>
      </c>
      <c r="C280" s="8" t="s">
        <v>326</v>
      </c>
      <c r="D280" s="16">
        <v>2010</v>
      </c>
      <c r="E280" s="17">
        <f t="shared" si="78"/>
        <v>0</v>
      </c>
      <c r="F280" s="55"/>
      <c r="G280" s="55"/>
      <c r="H280" s="55"/>
      <c r="I280" s="55"/>
      <c r="J280" s="28">
        <f t="shared" si="79"/>
        <v>0</v>
      </c>
      <c r="K280" s="29"/>
      <c r="L280" s="30"/>
      <c r="M280" s="31"/>
      <c r="N280" s="30"/>
      <c r="O280" s="31"/>
      <c r="P280" s="32"/>
      <c r="Q280" s="28">
        <f t="shared" si="80"/>
        <v>0</v>
      </c>
      <c r="R280" s="29"/>
      <c r="S280" s="32"/>
      <c r="T280" s="28">
        <f t="shared" si="81"/>
        <v>0</v>
      </c>
      <c r="U280" s="29"/>
      <c r="V280" s="30"/>
      <c r="W280" s="31"/>
      <c r="X280" s="32"/>
      <c r="Y280" s="33">
        <f t="shared" si="92"/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 t="shared" si="83"/>
        <v>0</v>
      </c>
      <c r="AQ280" s="89"/>
      <c r="AR280" s="35"/>
      <c r="AS280" s="89"/>
      <c r="AT280" s="35"/>
      <c r="AU280" s="89"/>
      <c r="AV280" s="35"/>
      <c r="AW280" s="89"/>
      <c r="AX280" s="35"/>
      <c r="AY280" s="89"/>
      <c r="AZ280" s="35"/>
      <c r="BA280" s="89"/>
      <c r="BB280" s="75"/>
      <c r="BC280" s="33">
        <f t="shared" ref="BC280:BC311" si="93">BE280+BG280+BI280+BK280+BM280</f>
        <v>0</v>
      </c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>
        <f t="shared" si="91"/>
        <v>0</v>
      </c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2"/>
      <c r="CA280" s="33">
        <f t="shared" si="90"/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32"/>
      <c r="CR280" s="33">
        <f t="shared" si="86"/>
        <v>0</v>
      </c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33">
        <f t="shared" si="87"/>
        <v>0</v>
      </c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>
        <f t="shared" si="88"/>
        <v>0</v>
      </c>
      <c r="DQ280" s="31"/>
      <c r="DR280" s="30"/>
      <c r="DS280" s="31"/>
      <c r="DT280" s="30"/>
      <c r="DU280" s="31"/>
      <c r="DV280" s="30"/>
      <c r="DW280" s="31"/>
      <c r="DX280" s="32"/>
      <c r="DY280" s="33">
        <f t="shared" ref="DY280:DY311" si="94">EA280+EC280+EE280+EG280+EI280+EK280+EM280+EO280</f>
        <v>0</v>
      </c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</row>
    <row r="281" spans="1:145" s="1" customFormat="1" ht="15" hidden="1" customHeight="1" x14ac:dyDescent="0.3">
      <c r="A281" s="5"/>
      <c r="B281" s="15">
        <v>1481</v>
      </c>
      <c r="C281" s="8" t="s">
        <v>282</v>
      </c>
      <c r="D281" s="16">
        <v>1999</v>
      </c>
      <c r="E281" s="17">
        <f t="shared" si="78"/>
        <v>0</v>
      </c>
      <c r="F281" s="55"/>
      <c r="G281" s="55"/>
      <c r="H281" s="55"/>
      <c r="I281" s="55"/>
      <c r="J281" s="28">
        <f t="shared" si="79"/>
        <v>0</v>
      </c>
      <c r="K281" s="29"/>
      <c r="L281" s="30"/>
      <c r="M281" s="31"/>
      <c r="N281" s="30"/>
      <c r="O281" s="31"/>
      <c r="P281" s="32"/>
      <c r="Q281" s="28">
        <f t="shared" si="80"/>
        <v>0</v>
      </c>
      <c r="R281" s="29"/>
      <c r="S281" s="32"/>
      <c r="T281" s="28">
        <f t="shared" si="81"/>
        <v>0</v>
      </c>
      <c r="U281" s="29"/>
      <c r="V281" s="30"/>
      <c r="W281" s="31"/>
      <c r="X281" s="32"/>
      <c r="Y281" s="33">
        <f t="shared" si="92"/>
        <v>0</v>
      </c>
      <c r="Z281" s="34"/>
      <c r="AA281" s="35"/>
      <c r="AB281" s="34"/>
      <c r="AC281" s="35"/>
      <c r="AD281" s="34"/>
      <c r="AE281" s="35"/>
      <c r="AF281" s="34"/>
      <c r="AG281" s="35"/>
      <c r="AH281" s="34"/>
      <c r="AI281" s="35"/>
      <c r="AJ281" s="34"/>
      <c r="AK281" s="35"/>
      <c r="AL281" s="34"/>
      <c r="AM281" s="35"/>
      <c r="AN281" s="34"/>
      <c r="AO281" s="62"/>
      <c r="AP281" s="33">
        <f t="shared" si="83"/>
        <v>0</v>
      </c>
      <c r="AQ281" s="89"/>
      <c r="AR281" s="35"/>
      <c r="AS281" s="89"/>
      <c r="AT281" s="35"/>
      <c r="AU281" s="89"/>
      <c r="AV281" s="35"/>
      <c r="AW281" s="89"/>
      <c r="AX281" s="35"/>
      <c r="AY281" s="89"/>
      <c r="AZ281" s="35"/>
      <c r="BA281" s="89"/>
      <c r="BB281" s="75"/>
      <c r="BC281" s="33">
        <f t="shared" si="93"/>
        <v>0</v>
      </c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>
        <f t="shared" si="91"/>
        <v>0</v>
      </c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2"/>
      <c r="CA281" s="33">
        <f t="shared" si="90"/>
        <v>0</v>
      </c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32"/>
      <c r="CR281" s="33">
        <f t="shared" si="86"/>
        <v>0</v>
      </c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33">
        <f t="shared" si="87"/>
        <v>0</v>
      </c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>
        <f t="shared" si="88"/>
        <v>0</v>
      </c>
      <c r="DQ281" s="31"/>
      <c r="DR281" s="30"/>
      <c r="DS281" s="31"/>
      <c r="DT281" s="30"/>
      <c r="DU281" s="31"/>
      <c r="DV281" s="30"/>
      <c r="DW281" s="31"/>
      <c r="DX281" s="32"/>
      <c r="DY281" s="33">
        <f t="shared" si="94"/>
        <v>0</v>
      </c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</row>
    <row r="282" spans="1:145" s="1" customFormat="1" ht="15" hidden="1" customHeight="1" x14ac:dyDescent="0.3">
      <c r="A282" s="5"/>
      <c r="B282" s="15">
        <v>5978</v>
      </c>
      <c r="C282" s="8" t="s">
        <v>145</v>
      </c>
      <c r="D282" s="16">
        <v>2007</v>
      </c>
      <c r="E282" s="17">
        <f t="shared" si="78"/>
        <v>0</v>
      </c>
      <c r="F282" s="55"/>
      <c r="G282" s="55"/>
      <c r="H282" s="55"/>
      <c r="I282" s="55"/>
      <c r="J282" s="28">
        <f t="shared" si="79"/>
        <v>0</v>
      </c>
      <c r="K282" s="29"/>
      <c r="L282" s="30"/>
      <c r="M282" s="31"/>
      <c r="N282" s="30"/>
      <c r="O282" s="31"/>
      <c r="P282" s="32"/>
      <c r="Q282" s="28">
        <f t="shared" si="80"/>
        <v>0</v>
      </c>
      <c r="R282" s="29"/>
      <c r="S282" s="32"/>
      <c r="T282" s="28">
        <f t="shared" si="81"/>
        <v>0</v>
      </c>
      <c r="U282" s="29"/>
      <c r="V282" s="30"/>
      <c r="W282" s="31"/>
      <c r="X282" s="32"/>
      <c r="Y282" s="33">
        <f t="shared" si="92"/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 t="shared" si="83"/>
        <v>0</v>
      </c>
      <c r="AQ282" s="89"/>
      <c r="AR282" s="35"/>
      <c r="AS282" s="89"/>
      <c r="AT282" s="35"/>
      <c r="AU282" s="89"/>
      <c r="AV282" s="35"/>
      <c r="AW282" s="89"/>
      <c r="AX282" s="35"/>
      <c r="AY282" s="89"/>
      <c r="AZ282" s="35"/>
      <c r="BA282" s="89"/>
      <c r="BB282" s="75"/>
      <c r="BC282" s="33">
        <f t="shared" si="93"/>
        <v>0</v>
      </c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>
        <f t="shared" si="91"/>
        <v>0</v>
      </c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2"/>
      <c r="CA282" s="33">
        <f t="shared" si="90"/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32"/>
      <c r="CR282" s="33">
        <f t="shared" si="86"/>
        <v>0</v>
      </c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33">
        <f t="shared" si="87"/>
        <v>0</v>
      </c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>
        <f t="shared" si="88"/>
        <v>0</v>
      </c>
      <c r="DQ282" s="31"/>
      <c r="DR282" s="30"/>
      <c r="DS282" s="31"/>
      <c r="DT282" s="30"/>
      <c r="DU282" s="31"/>
      <c r="DV282" s="30"/>
      <c r="DW282" s="31"/>
      <c r="DX282" s="32"/>
      <c r="DY282" s="33">
        <f t="shared" si="94"/>
        <v>0</v>
      </c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</row>
    <row r="283" spans="1:145" s="1" customFormat="1" ht="15" customHeight="1" x14ac:dyDescent="0.3">
      <c r="A283" s="95"/>
      <c r="B283" s="96">
        <v>372</v>
      </c>
      <c r="C283" s="97" t="s">
        <v>585</v>
      </c>
      <c r="D283" s="98">
        <v>2011</v>
      </c>
      <c r="E283" s="99">
        <f t="shared" si="78"/>
        <v>54.75</v>
      </c>
      <c r="F283" s="100" t="s">
        <v>418</v>
      </c>
      <c r="G283" s="65"/>
      <c r="H283" s="55" t="s">
        <v>586</v>
      </c>
      <c r="I283" s="55"/>
      <c r="J283" s="28">
        <f t="shared" si="79"/>
        <v>0</v>
      </c>
      <c r="K283" s="29"/>
      <c r="L283" s="30"/>
      <c r="M283" s="31"/>
      <c r="N283" s="30"/>
      <c r="O283" s="31"/>
      <c r="P283" s="32"/>
      <c r="Q283" s="28">
        <f t="shared" si="80"/>
        <v>0</v>
      </c>
      <c r="R283" s="29"/>
      <c r="S283" s="32"/>
      <c r="T283" s="28">
        <f t="shared" si="81"/>
        <v>0</v>
      </c>
      <c r="U283" s="29"/>
      <c r="V283" s="30"/>
      <c r="W283" s="31"/>
      <c r="X283" s="32"/>
      <c r="Y283" s="33">
        <f t="shared" si="92"/>
        <v>0</v>
      </c>
      <c r="Z283" s="89"/>
      <c r="AA283" s="35"/>
      <c r="AB283" s="89"/>
      <c r="AC283" s="35"/>
      <c r="AD283" s="89"/>
      <c r="AE283" s="35"/>
      <c r="AF283" s="89"/>
      <c r="AG283" s="35"/>
      <c r="AH283" s="89"/>
      <c r="AI283" s="35"/>
      <c r="AJ283" s="89"/>
      <c r="AK283" s="35"/>
      <c r="AL283" s="89"/>
      <c r="AM283" s="35"/>
      <c r="AN283" s="89"/>
      <c r="AO283" s="90"/>
      <c r="AP283" s="33">
        <f t="shared" si="83"/>
        <v>0</v>
      </c>
      <c r="AQ283" s="89"/>
      <c r="AR283" s="35"/>
      <c r="AS283" s="89"/>
      <c r="AT283" s="35"/>
      <c r="AU283" s="89"/>
      <c r="AV283" s="35"/>
      <c r="AW283" s="89"/>
      <c r="AX283" s="35"/>
      <c r="AY283" s="89"/>
      <c r="AZ283" s="35"/>
      <c r="BA283" s="89"/>
      <c r="BB283" s="75"/>
      <c r="BC283" s="33">
        <f t="shared" si="93"/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>
        <f t="shared" si="91"/>
        <v>0</v>
      </c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2"/>
      <c r="CA283" s="33">
        <f t="shared" si="90"/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32"/>
      <c r="CR283" s="33">
        <f t="shared" si="86"/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33">
        <f t="shared" si="87"/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>
        <f t="shared" si="88"/>
        <v>0</v>
      </c>
      <c r="DQ283" s="31"/>
      <c r="DR283" s="30"/>
      <c r="DS283" s="31"/>
      <c r="DT283" s="30"/>
      <c r="DU283" s="31"/>
      <c r="DV283" s="30"/>
      <c r="DW283" s="31"/>
      <c r="DX283" s="32"/>
      <c r="DY283" s="101">
        <f t="shared" si="94"/>
        <v>54.75</v>
      </c>
      <c r="DZ283" s="31"/>
      <c r="EA283" s="30"/>
      <c r="EB283" s="31"/>
      <c r="EC283" s="30"/>
      <c r="ED283" s="31"/>
      <c r="EE283" s="30"/>
      <c r="EF283" s="31"/>
      <c r="EG283" s="30"/>
      <c r="EH283" s="92"/>
      <c r="EI283" s="30"/>
      <c r="EJ283" s="77">
        <v>3</v>
      </c>
      <c r="EK283" s="78">
        <f>45*0.3*1.5</f>
        <v>20.25</v>
      </c>
      <c r="EL283" s="31">
        <v>2</v>
      </c>
      <c r="EM283" s="30">
        <f>60*0.3</f>
        <v>18</v>
      </c>
      <c r="EN283" s="31">
        <v>1</v>
      </c>
      <c r="EO283" s="32">
        <f>55*0.3</f>
        <v>16.5</v>
      </c>
    </row>
    <row r="284" spans="1:145" s="1" customFormat="1" ht="15" hidden="1" customHeight="1" x14ac:dyDescent="0.3">
      <c r="A284" s="5"/>
      <c r="B284" s="15">
        <v>6065</v>
      </c>
      <c r="C284" s="8" t="s">
        <v>137</v>
      </c>
      <c r="D284" s="16">
        <v>2007</v>
      </c>
      <c r="E284" s="17">
        <f t="shared" si="78"/>
        <v>0</v>
      </c>
      <c r="F284" s="55"/>
      <c r="G284" s="55"/>
      <c r="H284" s="55"/>
      <c r="I284" s="55"/>
      <c r="J284" s="28">
        <f t="shared" si="79"/>
        <v>0</v>
      </c>
      <c r="K284" s="29"/>
      <c r="L284" s="30"/>
      <c r="M284" s="31"/>
      <c r="N284" s="30"/>
      <c r="O284" s="31"/>
      <c r="P284" s="32"/>
      <c r="Q284" s="28">
        <f t="shared" si="80"/>
        <v>0</v>
      </c>
      <c r="R284" s="29"/>
      <c r="S284" s="32"/>
      <c r="T284" s="28">
        <f t="shared" si="81"/>
        <v>0</v>
      </c>
      <c r="U284" s="29"/>
      <c r="V284" s="30"/>
      <c r="W284" s="31"/>
      <c r="X284" s="32"/>
      <c r="Y284" s="33">
        <f t="shared" si="92"/>
        <v>0</v>
      </c>
      <c r="Z284" s="89"/>
      <c r="AA284" s="35"/>
      <c r="AB284" s="89"/>
      <c r="AC284" s="35"/>
      <c r="AD284" s="89"/>
      <c r="AE284" s="35"/>
      <c r="AF284" s="89"/>
      <c r="AG284" s="35"/>
      <c r="AH284" s="89"/>
      <c r="AI284" s="35"/>
      <c r="AJ284" s="89"/>
      <c r="AK284" s="35"/>
      <c r="AL284" s="89"/>
      <c r="AM284" s="35"/>
      <c r="AN284" s="89"/>
      <c r="AO284" s="90"/>
      <c r="AP284" s="33">
        <f t="shared" si="83"/>
        <v>0</v>
      </c>
      <c r="AQ284" s="89"/>
      <c r="AR284" s="35"/>
      <c r="AS284" s="89"/>
      <c r="AT284" s="35"/>
      <c r="AU284" s="89"/>
      <c r="AV284" s="35"/>
      <c r="AW284" s="89"/>
      <c r="AX284" s="35"/>
      <c r="AY284" s="89"/>
      <c r="AZ284" s="35"/>
      <c r="BA284" s="89"/>
      <c r="BB284" s="75"/>
      <c r="BC284" s="33">
        <f t="shared" si="93"/>
        <v>0</v>
      </c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>
        <f t="shared" si="91"/>
        <v>0</v>
      </c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2"/>
      <c r="CA284" s="33">
        <f t="shared" si="90"/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32"/>
      <c r="CR284" s="33">
        <f t="shared" si="86"/>
        <v>0</v>
      </c>
      <c r="CS284" s="31"/>
      <c r="CT284" s="30"/>
      <c r="CU284" s="31"/>
      <c r="CV284" s="30"/>
      <c r="CW284" s="31"/>
      <c r="CX284" s="30"/>
      <c r="CY284" s="31"/>
      <c r="CZ284" s="30"/>
      <c r="DA284" s="31"/>
      <c r="DB284" s="30"/>
      <c r="DC284" s="31"/>
      <c r="DD284" s="32"/>
      <c r="DE284" s="33">
        <f t="shared" si="87"/>
        <v>0</v>
      </c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>
        <f t="shared" si="88"/>
        <v>0</v>
      </c>
      <c r="DQ284" s="31"/>
      <c r="DR284" s="30"/>
      <c r="DS284" s="31"/>
      <c r="DT284" s="30"/>
      <c r="DU284" s="31"/>
      <c r="DV284" s="30"/>
      <c r="DW284" s="31"/>
      <c r="DX284" s="32"/>
      <c r="DY284" s="33">
        <f t="shared" si="94"/>
        <v>0</v>
      </c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</row>
    <row r="285" spans="1:145" s="1" customFormat="1" ht="15" hidden="1" customHeight="1" x14ac:dyDescent="0.3">
      <c r="A285" s="5"/>
      <c r="B285" s="15">
        <v>6499</v>
      </c>
      <c r="C285" s="8" t="s">
        <v>244</v>
      </c>
      <c r="D285" s="16">
        <v>2006</v>
      </c>
      <c r="E285" s="17">
        <f t="shared" si="78"/>
        <v>0</v>
      </c>
      <c r="F285" s="55"/>
      <c r="G285" s="55"/>
      <c r="H285" s="55"/>
      <c r="I285" s="55"/>
      <c r="J285" s="28">
        <f t="shared" si="79"/>
        <v>0</v>
      </c>
      <c r="K285" s="29"/>
      <c r="L285" s="30"/>
      <c r="M285" s="31"/>
      <c r="N285" s="30"/>
      <c r="O285" s="31"/>
      <c r="P285" s="32"/>
      <c r="Q285" s="28">
        <f t="shared" si="80"/>
        <v>0</v>
      </c>
      <c r="R285" s="29"/>
      <c r="S285" s="32"/>
      <c r="T285" s="28">
        <f t="shared" si="81"/>
        <v>0</v>
      </c>
      <c r="U285" s="29"/>
      <c r="V285" s="30"/>
      <c r="W285" s="31"/>
      <c r="X285" s="32"/>
      <c r="Y285" s="33">
        <f t="shared" si="92"/>
        <v>0</v>
      </c>
      <c r="Z285" s="89"/>
      <c r="AA285" s="35"/>
      <c r="AB285" s="89"/>
      <c r="AC285" s="35"/>
      <c r="AD285" s="89"/>
      <c r="AE285" s="35"/>
      <c r="AF285" s="89"/>
      <c r="AG285" s="35"/>
      <c r="AH285" s="89"/>
      <c r="AI285" s="35"/>
      <c r="AJ285" s="89"/>
      <c r="AK285" s="35"/>
      <c r="AL285" s="89"/>
      <c r="AM285" s="35"/>
      <c r="AN285" s="89"/>
      <c r="AO285" s="90"/>
      <c r="AP285" s="33">
        <f t="shared" si="83"/>
        <v>0</v>
      </c>
      <c r="AQ285" s="89"/>
      <c r="AR285" s="35"/>
      <c r="AS285" s="89"/>
      <c r="AT285" s="35"/>
      <c r="AU285" s="89"/>
      <c r="AV285" s="35"/>
      <c r="AW285" s="89"/>
      <c r="AX285" s="35"/>
      <c r="AY285" s="89"/>
      <c r="AZ285" s="35"/>
      <c r="BA285" s="89"/>
      <c r="BB285" s="75"/>
      <c r="BC285" s="33">
        <f t="shared" si="93"/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>
        <f t="shared" si="91"/>
        <v>0</v>
      </c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2"/>
      <c r="CA285" s="33">
        <f t="shared" si="90"/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32"/>
      <c r="CR285" s="33">
        <f t="shared" si="86"/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33">
        <f t="shared" si="87"/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>
        <f t="shared" si="88"/>
        <v>0</v>
      </c>
      <c r="DQ285" s="31"/>
      <c r="DR285" s="30"/>
      <c r="DS285" s="31"/>
      <c r="DT285" s="30"/>
      <c r="DU285" s="31"/>
      <c r="DV285" s="30"/>
      <c r="DW285" s="31"/>
      <c r="DX285" s="32"/>
      <c r="DY285" s="33">
        <f t="shared" si="94"/>
        <v>0</v>
      </c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</row>
    <row r="286" spans="1:145" s="1" customFormat="1" ht="15" customHeight="1" x14ac:dyDescent="0.3">
      <c r="A286" s="5">
        <v>8</v>
      </c>
      <c r="B286" s="15">
        <v>9343</v>
      </c>
      <c r="C286" s="8" t="s">
        <v>381</v>
      </c>
      <c r="D286" s="16">
        <v>2011</v>
      </c>
      <c r="E286" s="17">
        <f t="shared" si="78"/>
        <v>51</v>
      </c>
      <c r="F286" s="55" t="s">
        <v>438</v>
      </c>
      <c r="G286" s="65"/>
      <c r="H286" s="87" t="s">
        <v>570</v>
      </c>
      <c r="I286" s="55"/>
      <c r="J286" s="28">
        <f t="shared" si="79"/>
        <v>0</v>
      </c>
      <c r="K286" s="29"/>
      <c r="L286" s="30"/>
      <c r="M286" s="31"/>
      <c r="N286" s="30"/>
      <c r="O286" s="31"/>
      <c r="P286" s="32"/>
      <c r="Q286" s="28">
        <f t="shared" si="80"/>
        <v>0</v>
      </c>
      <c r="R286" s="29"/>
      <c r="S286" s="32"/>
      <c r="T286" s="28">
        <f t="shared" si="81"/>
        <v>0</v>
      </c>
      <c r="U286" s="29"/>
      <c r="V286" s="30"/>
      <c r="W286" s="31"/>
      <c r="X286" s="32"/>
      <c r="Y286" s="33">
        <f t="shared" si="92"/>
        <v>0</v>
      </c>
      <c r="Z286" s="89"/>
      <c r="AA286" s="35"/>
      <c r="AB286" s="89"/>
      <c r="AC286" s="35"/>
      <c r="AD286" s="89"/>
      <c r="AE286" s="35"/>
      <c r="AF286" s="89"/>
      <c r="AG286" s="35"/>
      <c r="AH286" s="89"/>
      <c r="AI286" s="35"/>
      <c r="AJ286" s="89"/>
      <c r="AK286" s="35"/>
      <c r="AL286" s="89"/>
      <c r="AM286" s="35"/>
      <c r="AN286" s="89"/>
      <c r="AO286" s="90"/>
      <c r="AP286" s="33">
        <f t="shared" si="83"/>
        <v>0</v>
      </c>
      <c r="AQ286" s="89"/>
      <c r="AR286" s="35"/>
      <c r="AS286" s="89"/>
      <c r="AT286" s="35"/>
      <c r="AU286" s="89"/>
      <c r="AV286" s="35"/>
      <c r="AW286" s="89"/>
      <c r="AX286" s="35"/>
      <c r="AY286" s="89"/>
      <c r="AZ286" s="35"/>
      <c r="BA286" s="89"/>
      <c r="BB286" s="75"/>
      <c r="BC286" s="33">
        <f t="shared" si="93"/>
        <v>0</v>
      </c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>
        <f t="shared" si="91"/>
        <v>0</v>
      </c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2"/>
      <c r="CA286" s="33">
        <f t="shared" si="90"/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32"/>
      <c r="CR286" s="33">
        <f t="shared" si="86"/>
        <v>0</v>
      </c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33">
        <f t="shared" si="87"/>
        <v>0</v>
      </c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>
        <f t="shared" si="88"/>
        <v>0</v>
      </c>
      <c r="DQ286" s="31"/>
      <c r="DR286" s="30"/>
      <c r="DS286" s="31"/>
      <c r="DT286" s="30"/>
      <c r="DU286" s="31"/>
      <c r="DV286" s="30"/>
      <c r="DW286" s="31"/>
      <c r="DX286" s="32"/>
      <c r="DY286" s="33">
        <f t="shared" si="94"/>
        <v>51</v>
      </c>
      <c r="DZ286" s="31"/>
      <c r="EA286" s="30"/>
      <c r="EB286" s="31">
        <v>3</v>
      </c>
      <c r="EC286" s="30">
        <f>60*0.3</f>
        <v>18</v>
      </c>
      <c r="ED286" s="31"/>
      <c r="EE286" s="30"/>
      <c r="EF286" s="31">
        <v>1</v>
      </c>
      <c r="EG286" s="30">
        <f>110*0.3</f>
        <v>33</v>
      </c>
      <c r="EH286" s="92"/>
      <c r="EI286" s="30"/>
      <c r="EJ286" s="31"/>
      <c r="EK286" s="30"/>
      <c r="EL286" s="31"/>
      <c r="EM286" s="30"/>
      <c r="EN286" s="31"/>
      <c r="EO286" s="32"/>
    </row>
    <row r="287" spans="1:145" s="1" customFormat="1" ht="15" hidden="1" customHeight="1" x14ac:dyDescent="0.3">
      <c r="A287" s="5"/>
      <c r="B287" s="15">
        <v>315</v>
      </c>
      <c r="C287" s="8" t="s">
        <v>73</v>
      </c>
      <c r="D287" s="16">
        <v>1997</v>
      </c>
      <c r="E287" s="17">
        <f t="shared" si="78"/>
        <v>0</v>
      </c>
      <c r="F287" s="55"/>
      <c r="G287" s="55"/>
      <c r="H287" s="55"/>
      <c r="I287" s="55"/>
      <c r="J287" s="28">
        <f t="shared" si="79"/>
        <v>0</v>
      </c>
      <c r="K287" s="29"/>
      <c r="L287" s="30"/>
      <c r="M287" s="31"/>
      <c r="N287" s="30"/>
      <c r="O287" s="31"/>
      <c r="P287" s="32"/>
      <c r="Q287" s="28">
        <f t="shared" si="80"/>
        <v>0</v>
      </c>
      <c r="R287" s="29"/>
      <c r="S287" s="32"/>
      <c r="T287" s="28">
        <f t="shared" si="81"/>
        <v>0</v>
      </c>
      <c r="U287" s="29"/>
      <c r="V287" s="30"/>
      <c r="W287" s="31"/>
      <c r="X287" s="32"/>
      <c r="Y287" s="33">
        <f t="shared" si="92"/>
        <v>0</v>
      </c>
      <c r="Z287" s="89"/>
      <c r="AA287" s="35"/>
      <c r="AB287" s="89"/>
      <c r="AC287" s="35"/>
      <c r="AD287" s="89"/>
      <c r="AE287" s="35"/>
      <c r="AF287" s="89"/>
      <c r="AG287" s="35"/>
      <c r="AH287" s="89"/>
      <c r="AI287" s="35"/>
      <c r="AJ287" s="89"/>
      <c r="AK287" s="35"/>
      <c r="AL287" s="89"/>
      <c r="AM287" s="35"/>
      <c r="AN287" s="89"/>
      <c r="AO287" s="90"/>
      <c r="AP287" s="33">
        <f t="shared" si="83"/>
        <v>0</v>
      </c>
      <c r="AQ287" s="89"/>
      <c r="AR287" s="35"/>
      <c r="AS287" s="89"/>
      <c r="AT287" s="35"/>
      <c r="AU287" s="89"/>
      <c r="AV287" s="35"/>
      <c r="AW287" s="89"/>
      <c r="AX287" s="35"/>
      <c r="AY287" s="89"/>
      <c r="AZ287" s="35"/>
      <c r="BA287" s="89"/>
      <c r="BB287" s="75"/>
      <c r="BC287" s="33">
        <f t="shared" si="93"/>
        <v>0</v>
      </c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>
        <f t="shared" si="91"/>
        <v>0</v>
      </c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2"/>
      <c r="CA287" s="33">
        <f t="shared" si="90"/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32"/>
      <c r="CR287" s="33">
        <f t="shared" si="86"/>
        <v>0</v>
      </c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33">
        <f t="shared" si="87"/>
        <v>0</v>
      </c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>
        <f t="shared" si="88"/>
        <v>0</v>
      </c>
      <c r="DQ287" s="31"/>
      <c r="DR287" s="30"/>
      <c r="DS287" s="31"/>
      <c r="DT287" s="30"/>
      <c r="DU287" s="31"/>
      <c r="DV287" s="30"/>
      <c r="DW287" s="31"/>
      <c r="DX287" s="32"/>
      <c r="DY287" s="33">
        <f t="shared" si="94"/>
        <v>0</v>
      </c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</row>
    <row r="288" spans="1:145" s="1" customFormat="1" ht="15" hidden="1" customHeight="1" x14ac:dyDescent="0.3">
      <c r="A288" s="5"/>
      <c r="B288" s="15">
        <v>7330</v>
      </c>
      <c r="C288" s="8" t="s">
        <v>171</v>
      </c>
      <c r="D288" s="16">
        <v>2007</v>
      </c>
      <c r="E288" s="17">
        <f t="shared" si="78"/>
        <v>0</v>
      </c>
      <c r="F288" s="55"/>
      <c r="G288" s="55"/>
      <c r="H288" s="55"/>
      <c r="I288" s="55"/>
      <c r="J288" s="28">
        <f t="shared" si="79"/>
        <v>0</v>
      </c>
      <c r="K288" s="29"/>
      <c r="L288" s="30"/>
      <c r="M288" s="31"/>
      <c r="N288" s="30"/>
      <c r="O288" s="31"/>
      <c r="P288" s="32"/>
      <c r="Q288" s="28">
        <f t="shared" si="80"/>
        <v>0</v>
      </c>
      <c r="R288" s="29"/>
      <c r="S288" s="32"/>
      <c r="T288" s="28">
        <f t="shared" si="81"/>
        <v>0</v>
      </c>
      <c r="U288" s="29"/>
      <c r="V288" s="30"/>
      <c r="W288" s="31"/>
      <c r="X288" s="32"/>
      <c r="Y288" s="33">
        <f t="shared" si="92"/>
        <v>0</v>
      </c>
      <c r="Z288" s="89"/>
      <c r="AA288" s="35"/>
      <c r="AB288" s="89"/>
      <c r="AC288" s="35"/>
      <c r="AD288" s="89"/>
      <c r="AE288" s="35"/>
      <c r="AF288" s="89"/>
      <c r="AG288" s="35"/>
      <c r="AH288" s="89"/>
      <c r="AI288" s="35"/>
      <c r="AJ288" s="89"/>
      <c r="AK288" s="35"/>
      <c r="AL288" s="89"/>
      <c r="AM288" s="35"/>
      <c r="AN288" s="89"/>
      <c r="AO288" s="90"/>
      <c r="AP288" s="33">
        <f t="shared" si="83"/>
        <v>0</v>
      </c>
      <c r="AQ288" s="89"/>
      <c r="AR288" s="35"/>
      <c r="AS288" s="89"/>
      <c r="AT288" s="35"/>
      <c r="AU288" s="89"/>
      <c r="AV288" s="35"/>
      <c r="AW288" s="89"/>
      <c r="AX288" s="35"/>
      <c r="AY288" s="89"/>
      <c r="AZ288" s="35"/>
      <c r="BA288" s="89"/>
      <c r="BB288" s="75"/>
      <c r="BC288" s="33">
        <f t="shared" si="93"/>
        <v>0</v>
      </c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>
        <f t="shared" si="91"/>
        <v>0</v>
      </c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2"/>
      <c r="CA288" s="33">
        <f t="shared" si="90"/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32"/>
      <c r="CR288" s="33">
        <f t="shared" si="86"/>
        <v>0</v>
      </c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33">
        <f t="shared" si="87"/>
        <v>0</v>
      </c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>
        <f t="shared" si="88"/>
        <v>0</v>
      </c>
      <c r="DQ288" s="31"/>
      <c r="DR288" s="30"/>
      <c r="DS288" s="31"/>
      <c r="DT288" s="30"/>
      <c r="DU288" s="31"/>
      <c r="DV288" s="30"/>
      <c r="DW288" s="31"/>
      <c r="DX288" s="32"/>
      <c r="DY288" s="33">
        <f t="shared" si="94"/>
        <v>0</v>
      </c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</row>
    <row r="289" spans="1:145" s="1" customFormat="1" ht="15" hidden="1" customHeight="1" x14ac:dyDescent="0.3">
      <c r="A289" s="5"/>
      <c r="B289" s="15">
        <v>9517</v>
      </c>
      <c r="C289" s="8" t="s">
        <v>369</v>
      </c>
      <c r="D289" s="16">
        <v>2010</v>
      </c>
      <c r="E289" s="17">
        <f t="shared" si="78"/>
        <v>0</v>
      </c>
      <c r="F289" s="55"/>
      <c r="G289" s="55"/>
      <c r="H289" s="55"/>
      <c r="I289" s="55"/>
      <c r="J289" s="28">
        <f t="shared" si="79"/>
        <v>0</v>
      </c>
      <c r="K289" s="29"/>
      <c r="L289" s="30"/>
      <c r="M289" s="31"/>
      <c r="N289" s="30"/>
      <c r="O289" s="31"/>
      <c r="P289" s="32"/>
      <c r="Q289" s="28">
        <f t="shared" si="80"/>
        <v>0</v>
      </c>
      <c r="R289" s="29"/>
      <c r="S289" s="32"/>
      <c r="T289" s="28">
        <f t="shared" si="81"/>
        <v>0</v>
      </c>
      <c r="U289" s="29"/>
      <c r="V289" s="30"/>
      <c r="W289" s="31"/>
      <c r="X289" s="32"/>
      <c r="Y289" s="33">
        <f t="shared" si="92"/>
        <v>0</v>
      </c>
      <c r="Z289" s="89"/>
      <c r="AA289" s="35"/>
      <c r="AB289" s="89"/>
      <c r="AC289" s="35"/>
      <c r="AD289" s="89"/>
      <c r="AE289" s="35"/>
      <c r="AF289" s="89"/>
      <c r="AG289" s="35"/>
      <c r="AH289" s="89"/>
      <c r="AI289" s="35"/>
      <c r="AJ289" s="89"/>
      <c r="AK289" s="35"/>
      <c r="AL289" s="89"/>
      <c r="AM289" s="35"/>
      <c r="AN289" s="89"/>
      <c r="AO289" s="90"/>
      <c r="AP289" s="33">
        <f t="shared" si="83"/>
        <v>0</v>
      </c>
      <c r="AQ289" s="89"/>
      <c r="AR289" s="35"/>
      <c r="AS289" s="89"/>
      <c r="AT289" s="35"/>
      <c r="AU289" s="89"/>
      <c r="AV289" s="35"/>
      <c r="AW289" s="89"/>
      <c r="AX289" s="35"/>
      <c r="AY289" s="89"/>
      <c r="AZ289" s="35"/>
      <c r="BA289" s="89"/>
      <c r="BB289" s="75"/>
      <c r="BC289" s="33">
        <f t="shared" si="93"/>
        <v>0</v>
      </c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>
        <f t="shared" si="91"/>
        <v>0</v>
      </c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2"/>
      <c r="CA289" s="33">
        <f t="shared" ref="CA289:CA311" si="95">CC289+CE289+CG289+CI289+CK289+CM289+CO289+CQ289</f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32"/>
      <c r="CR289" s="33">
        <f t="shared" si="86"/>
        <v>0</v>
      </c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33">
        <f t="shared" si="87"/>
        <v>0</v>
      </c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>
        <f t="shared" si="88"/>
        <v>0</v>
      </c>
      <c r="DQ289" s="31"/>
      <c r="DR289" s="30"/>
      <c r="DS289" s="31"/>
      <c r="DT289" s="30"/>
      <c r="DU289" s="31"/>
      <c r="DV289" s="30"/>
      <c r="DW289" s="31"/>
      <c r="DX289" s="32"/>
      <c r="DY289" s="33">
        <f t="shared" si="94"/>
        <v>0</v>
      </c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</row>
    <row r="290" spans="1:145" s="1" customFormat="1" ht="15" hidden="1" customHeight="1" x14ac:dyDescent="0.3">
      <c r="A290" s="5"/>
      <c r="B290" s="15">
        <v>9600</v>
      </c>
      <c r="C290" s="8" t="s">
        <v>366</v>
      </c>
      <c r="D290" s="16">
        <v>2010</v>
      </c>
      <c r="E290" s="17">
        <f t="shared" si="78"/>
        <v>0</v>
      </c>
      <c r="F290" s="55"/>
      <c r="G290" s="55"/>
      <c r="H290" s="55"/>
      <c r="I290" s="55"/>
      <c r="J290" s="28">
        <f t="shared" si="79"/>
        <v>0</v>
      </c>
      <c r="K290" s="29"/>
      <c r="L290" s="30"/>
      <c r="M290" s="31"/>
      <c r="N290" s="30"/>
      <c r="O290" s="31"/>
      <c r="P290" s="32"/>
      <c r="Q290" s="28">
        <f t="shared" si="80"/>
        <v>0</v>
      </c>
      <c r="R290" s="29"/>
      <c r="S290" s="32"/>
      <c r="T290" s="28">
        <f t="shared" si="81"/>
        <v>0</v>
      </c>
      <c r="U290" s="29"/>
      <c r="V290" s="30"/>
      <c r="W290" s="31"/>
      <c r="X290" s="32"/>
      <c r="Y290" s="33">
        <f t="shared" si="92"/>
        <v>0</v>
      </c>
      <c r="Z290" s="89"/>
      <c r="AA290" s="35"/>
      <c r="AB290" s="89"/>
      <c r="AC290" s="35"/>
      <c r="AD290" s="89"/>
      <c r="AE290" s="35"/>
      <c r="AF290" s="89"/>
      <c r="AG290" s="35"/>
      <c r="AH290" s="89"/>
      <c r="AI290" s="35"/>
      <c r="AJ290" s="89"/>
      <c r="AK290" s="35"/>
      <c r="AL290" s="89"/>
      <c r="AM290" s="35"/>
      <c r="AN290" s="89"/>
      <c r="AO290" s="90"/>
      <c r="AP290" s="33">
        <f t="shared" si="83"/>
        <v>0</v>
      </c>
      <c r="AQ290" s="89"/>
      <c r="AR290" s="35"/>
      <c r="AS290" s="89"/>
      <c r="AT290" s="35"/>
      <c r="AU290" s="89"/>
      <c r="AV290" s="35"/>
      <c r="AW290" s="89"/>
      <c r="AX290" s="35"/>
      <c r="AY290" s="89"/>
      <c r="AZ290" s="35"/>
      <c r="BA290" s="89"/>
      <c r="BB290" s="75"/>
      <c r="BC290" s="33">
        <f t="shared" si="93"/>
        <v>0</v>
      </c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>
        <f t="shared" ref="BN290:BN321" si="96">BP290+BR290+BT290+BV290+BX290+BZ290</f>
        <v>0</v>
      </c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2"/>
      <c r="CA290" s="33">
        <f t="shared" si="95"/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32"/>
      <c r="CR290" s="33">
        <f t="shared" si="86"/>
        <v>0</v>
      </c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33">
        <f t="shared" si="87"/>
        <v>0</v>
      </c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>
        <f t="shared" si="88"/>
        <v>0</v>
      </c>
      <c r="DQ290" s="31"/>
      <c r="DR290" s="30"/>
      <c r="DS290" s="31"/>
      <c r="DT290" s="30"/>
      <c r="DU290" s="31"/>
      <c r="DV290" s="30"/>
      <c r="DW290" s="31"/>
      <c r="DX290" s="32"/>
      <c r="DY290" s="33">
        <f t="shared" si="94"/>
        <v>0</v>
      </c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</row>
    <row r="291" spans="1:145" s="1" customFormat="1" ht="15" hidden="1" customHeight="1" x14ac:dyDescent="0.3">
      <c r="A291" s="5"/>
      <c r="B291" s="15">
        <v>9675</v>
      </c>
      <c r="C291" s="8" t="s">
        <v>305</v>
      </c>
      <c r="D291" s="16">
        <v>2006</v>
      </c>
      <c r="E291" s="17">
        <f t="shared" si="78"/>
        <v>0</v>
      </c>
      <c r="F291" s="55"/>
      <c r="G291" s="55"/>
      <c r="H291" s="55"/>
      <c r="I291" s="55"/>
      <c r="J291" s="28">
        <f t="shared" si="79"/>
        <v>0</v>
      </c>
      <c r="K291" s="29"/>
      <c r="L291" s="30"/>
      <c r="M291" s="31"/>
      <c r="N291" s="30"/>
      <c r="O291" s="31"/>
      <c r="P291" s="32"/>
      <c r="Q291" s="28">
        <f t="shared" si="80"/>
        <v>0</v>
      </c>
      <c r="R291" s="29"/>
      <c r="S291" s="32"/>
      <c r="T291" s="28">
        <f t="shared" si="81"/>
        <v>0</v>
      </c>
      <c r="U291" s="29"/>
      <c r="V291" s="30"/>
      <c r="W291" s="31"/>
      <c r="X291" s="32"/>
      <c r="Y291" s="33">
        <f t="shared" si="92"/>
        <v>0</v>
      </c>
      <c r="Z291" s="89"/>
      <c r="AA291" s="35"/>
      <c r="AB291" s="89"/>
      <c r="AC291" s="35"/>
      <c r="AD291" s="89"/>
      <c r="AE291" s="35"/>
      <c r="AF291" s="89"/>
      <c r="AG291" s="35"/>
      <c r="AH291" s="89"/>
      <c r="AI291" s="35"/>
      <c r="AJ291" s="89"/>
      <c r="AK291" s="35"/>
      <c r="AL291" s="89"/>
      <c r="AM291" s="35"/>
      <c r="AN291" s="89"/>
      <c r="AO291" s="90"/>
      <c r="AP291" s="33">
        <f t="shared" si="83"/>
        <v>0</v>
      </c>
      <c r="AQ291" s="89"/>
      <c r="AR291" s="35"/>
      <c r="AS291" s="89"/>
      <c r="AT291" s="35"/>
      <c r="AU291" s="89"/>
      <c r="AV291" s="35"/>
      <c r="AW291" s="89"/>
      <c r="AX291" s="35"/>
      <c r="AY291" s="89"/>
      <c r="AZ291" s="35"/>
      <c r="BA291" s="89"/>
      <c r="BB291" s="75"/>
      <c r="BC291" s="33">
        <f t="shared" si="93"/>
        <v>0</v>
      </c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>
        <f t="shared" si="96"/>
        <v>0</v>
      </c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2"/>
      <c r="CA291" s="33">
        <f t="shared" si="95"/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32"/>
      <c r="CR291" s="33">
        <f t="shared" si="86"/>
        <v>0</v>
      </c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33">
        <f t="shared" si="87"/>
        <v>0</v>
      </c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>
        <f t="shared" si="88"/>
        <v>0</v>
      </c>
      <c r="DQ291" s="31"/>
      <c r="DR291" s="30"/>
      <c r="DS291" s="31"/>
      <c r="DT291" s="30"/>
      <c r="DU291" s="31"/>
      <c r="DV291" s="30"/>
      <c r="DW291" s="31"/>
      <c r="DX291" s="32"/>
      <c r="DY291" s="33">
        <f t="shared" si="94"/>
        <v>0</v>
      </c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</row>
    <row r="292" spans="1:145" s="1" customFormat="1" ht="15" hidden="1" customHeight="1" x14ac:dyDescent="0.3">
      <c r="A292" s="5"/>
      <c r="B292" s="15">
        <v>9601</v>
      </c>
      <c r="C292" s="8" t="s">
        <v>365</v>
      </c>
      <c r="D292" s="16">
        <v>2010</v>
      </c>
      <c r="E292" s="17">
        <f t="shared" si="78"/>
        <v>0</v>
      </c>
      <c r="F292" s="55"/>
      <c r="G292" s="55"/>
      <c r="H292" s="55"/>
      <c r="I292" s="55"/>
      <c r="J292" s="28">
        <f t="shared" si="79"/>
        <v>0</v>
      </c>
      <c r="K292" s="29"/>
      <c r="L292" s="30"/>
      <c r="M292" s="31"/>
      <c r="N292" s="30"/>
      <c r="O292" s="31"/>
      <c r="P292" s="32"/>
      <c r="Q292" s="28">
        <f t="shared" si="80"/>
        <v>0</v>
      </c>
      <c r="R292" s="29"/>
      <c r="S292" s="32"/>
      <c r="T292" s="28">
        <f t="shared" si="81"/>
        <v>0</v>
      </c>
      <c r="U292" s="29"/>
      <c r="V292" s="30"/>
      <c r="W292" s="31"/>
      <c r="X292" s="32"/>
      <c r="Y292" s="33">
        <f t="shared" si="92"/>
        <v>0</v>
      </c>
      <c r="Z292" s="89"/>
      <c r="AA292" s="35"/>
      <c r="AB292" s="89"/>
      <c r="AC292" s="35"/>
      <c r="AD292" s="89"/>
      <c r="AE292" s="35"/>
      <c r="AF292" s="89"/>
      <c r="AG292" s="35"/>
      <c r="AH292" s="89"/>
      <c r="AI292" s="35"/>
      <c r="AJ292" s="89"/>
      <c r="AK292" s="35"/>
      <c r="AL292" s="89"/>
      <c r="AM292" s="35"/>
      <c r="AN292" s="89"/>
      <c r="AO292" s="90"/>
      <c r="AP292" s="33">
        <f t="shared" si="83"/>
        <v>0</v>
      </c>
      <c r="AQ292" s="89"/>
      <c r="AR292" s="35"/>
      <c r="AS292" s="89"/>
      <c r="AT292" s="35"/>
      <c r="AU292" s="89"/>
      <c r="AV292" s="35"/>
      <c r="AW292" s="89"/>
      <c r="AX292" s="35"/>
      <c r="AY292" s="89"/>
      <c r="AZ292" s="35"/>
      <c r="BA292" s="89"/>
      <c r="BB292" s="75"/>
      <c r="BC292" s="33">
        <f t="shared" si="93"/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>
        <f t="shared" si="96"/>
        <v>0</v>
      </c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2"/>
      <c r="CA292" s="33">
        <f t="shared" si="95"/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32"/>
      <c r="CR292" s="33">
        <f t="shared" si="86"/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33">
        <f t="shared" si="87"/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>
        <f t="shared" si="88"/>
        <v>0</v>
      </c>
      <c r="DQ292" s="31"/>
      <c r="DR292" s="30"/>
      <c r="DS292" s="31"/>
      <c r="DT292" s="30"/>
      <c r="DU292" s="31"/>
      <c r="DV292" s="30"/>
      <c r="DW292" s="31"/>
      <c r="DX292" s="32"/>
      <c r="DY292" s="33">
        <f t="shared" si="94"/>
        <v>0</v>
      </c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</row>
    <row r="293" spans="1:145" s="1" customFormat="1" ht="15" hidden="1" customHeight="1" x14ac:dyDescent="0.3">
      <c r="A293" s="5"/>
      <c r="B293" s="15">
        <v>9774</v>
      </c>
      <c r="C293" s="8" t="s">
        <v>380</v>
      </c>
      <c r="D293" s="16">
        <v>2010</v>
      </c>
      <c r="E293" s="17">
        <f t="shared" si="78"/>
        <v>0</v>
      </c>
      <c r="F293" s="55"/>
      <c r="G293" s="55"/>
      <c r="H293" s="55"/>
      <c r="I293" s="55"/>
      <c r="J293" s="28">
        <f t="shared" si="79"/>
        <v>0</v>
      </c>
      <c r="K293" s="29"/>
      <c r="L293" s="30"/>
      <c r="M293" s="31"/>
      <c r="N293" s="30"/>
      <c r="O293" s="31"/>
      <c r="P293" s="32"/>
      <c r="Q293" s="28">
        <f t="shared" si="80"/>
        <v>0</v>
      </c>
      <c r="R293" s="29"/>
      <c r="S293" s="32"/>
      <c r="T293" s="28">
        <f t="shared" si="81"/>
        <v>0</v>
      </c>
      <c r="U293" s="29"/>
      <c r="V293" s="30"/>
      <c r="W293" s="31"/>
      <c r="X293" s="32"/>
      <c r="Y293" s="33">
        <f t="shared" si="92"/>
        <v>0</v>
      </c>
      <c r="Z293" s="89"/>
      <c r="AA293" s="35"/>
      <c r="AB293" s="89"/>
      <c r="AC293" s="35"/>
      <c r="AD293" s="89"/>
      <c r="AE293" s="35"/>
      <c r="AF293" s="89"/>
      <c r="AG293" s="35"/>
      <c r="AH293" s="89"/>
      <c r="AI293" s="35"/>
      <c r="AJ293" s="89"/>
      <c r="AK293" s="35"/>
      <c r="AL293" s="89"/>
      <c r="AM293" s="35"/>
      <c r="AN293" s="89"/>
      <c r="AO293" s="90"/>
      <c r="AP293" s="33">
        <f t="shared" si="83"/>
        <v>0</v>
      </c>
      <c r="AQ293" s="89"/>
      <c r="AR293" s="35"/>
      <c r="AS293" s="89"/>
      <c r="AT293" s="35"/>
      <c r="AU293" s="89"/>
      <c r="AV293" s="35"/>
      <c r="AW293" s="89"/>
      <c r="AX293" s="35"/>
      <c r="AY293" s="89"/>
      <c r="AZ293" s="35"/>
      <c r="BA293" s="89"/>
      <c r="BB293" s="75"/>
      <c r="BC293" s="33">
        <f t="shared" si="93"/>
        <v>0</v>
      </c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>
        <f t="shared" si="96"/>
        <v>0</v>
      </c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2"/>
      <c r="CA293" s="33">
        <f t="shared" si="95"/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32"/>
      <c r="CR293" s="33">
        <f t="shared" si="86"/>
        <v>0</v>
      </c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33">
        <f t="shared" si="87"/>
        <v>0</v>
      </c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>
        <f t="shared" si="88"/>
        <v>0</v>
      </c>
      <c r="DQ293" s="31"/>
      <c r="DR293" s="30"/>
      <c r="DS293" s="31"/>
      <c r="DT293" s="30"/>
      <c r="DU293" s="31"/>
      <c r="DV293" s="30"/>
      <c r="DW293" s="31"/>
      <c r="DX293" s="32"/>
      <c r="DY293" s="33">
        <f t="shared" si="94"/>
        <v>0</v>
      </c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</row>
    <row r="294" spans="1:145" s="1" customFormat="1" ht="15" hidden="1" customHeight="1" x14ac:dyDescent="0.3">
      <c r="A294" s="5"/>
      <c r="B294" s="15">
        <v>9550</v>
      </c>
      <c r="C294" s="8" t="s">
        <v>338</v>
      </c>
      <c r="D294" s="16">
        <v>2009</v>
      </c>
      <c r="E294" s="17">
        <f t="shared" si="78"/>
        <v>0</v>
      </c>
      <c r="F294" s="55"/>
      <c r="G294" s="55"/>
      <c r="H294" s="55"/>
      <c r="I294" s="55"/>
      <c r="J294" s="28">
        <f t="shared" si="79"/>
        <v>0</v>
      </c>
      <c r="K294" s="29"/>
      <c r="L294" s="30"/>
      <c r="M294" s="31"/>
      <c r="N294" s="30"/>
      <c r="O294" s="31"/>
      <c r="P294" s="32"/>
      <c r="Q294" s="28">
        <f t="shared" si="80"/>
        <v>0</v>
      </c>
      <c r="R294" s="29"/>
      <c r="S294" s="32"/>
      <c r="T294" s="28">
        <f t="shared" si="81"/>
        <v>0</v>
      </c>
      <c r="U294" s="29"/>
      <c r="V294" s="30"/>
      <c r="W294" s="31"/>
      <c r="X294" s="32"/>
      <c r="Y294" s="33">
        <f t="shared" si="92"/>
        <v>0</v>
      </c>
      <c r="Z294" s="89"/>
      <c r="AA294" s="35"/>
      <c r="AB294" s="89"/>
      <c r="AC294" s="35"/>
      <c r="AD294" s="89"/>
      <c r="AE294" s="35"/>
      <c r="AF294" s="89"/>
      <c r="AG294" s="35"/>
      <c r="AH294" s="89"/>
      <c r="AI294" s="35"/>
      <c r="AJ294" s="89"/>
      <c r="AK294" s="35"/>
      <c r="AL294" s="89"/>
      <c r="AM294" s="35"/>
      <c r="AN294" s="89"/>
      <c r="AO294" s="90"/>
      <c r="AP294" s="33">
        <f t="shared" si="83"/>
        <v>0</v>
      </c>
      <c r="AQ294" s="89"/>
      <c r="AR294" s="35"/>
      <c r="AS294" s="89"/>
      <c r="AT294" s="35"/>
      <c r="AU294" s="89"/>
      <c r="AV294" s="35"/>
      <c r="AW294" s="89"/>
      <c r="AX294" s="35"/>
      <c r="AY294" s="89"/>
      <c r="AZ294" s="35"/>
      <c r="BA294" s="89"/>
      <c r="BB294" s="75"/>
      <c r="BC294" s="33">
        <f t="shared" si="93"/>
        <v>0</v>
      </c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>
        <f t="shared" si="96"/>
        <v>0</v>
      </c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2"/>
      <c r="CA294" s="33">
        <f t="shared" si="95"/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32"/>
      <c r="CR294" s="33">
        <f t="shared" si="86"/>
        <v>0</v>
      </c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33">
        <f t="shared" si="87"/>
        <v>0</v>
      </c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>
        <f t="shared" si="88"/>
        <v>0</v>
      </c>
      <c r="DQ294" s="31"/>
      <c r="DR294" s="30"/>
      <c r="DS294" s="31"/>
      <c r="DT294" s="30"/>
      <c r="DU294" s="31"/>
      <c r="DV294" s="30"/>
      <c r="DW294" s="31"/>
      <c r="DX294" s="32"/>
      <c r="DY294" s="33">
        <f t="shared" si="94"/>
        <v>0</v>
      </c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</row>
    <row r="295" spans="1:145" s="1" customFormat="1" ht="15" hidden="1" customHeight="1" x14ac:dyDescent="0.3">
      <c r="A295" s="5"/>
      <c r="B295" s="15">
        <v>6759</v>
      </c>
      <c r="C295" s="8" t="s">
        <v>328</v>
      </c>
      <c r="D295" s="16">
        <v>2008</v>
      </c>
      <c r="E295" s="17">
        <f t="shared" si="78"/>
        <v>0</v>
      </c>
      <c r="F295" s="55"/>
      <c r="G295" s="55"/>
      <c r="H295" s="55"/>
      <c r="I295" s="55"/>
      <c r="J295" s="28">
        <f t="shared" si="79"/>
        <v>0</v>
      </c>
      <c r="K295" s="29"/>
      <c r="L295" s="30"/>
      <c r="M295" s="31"/>
      <c r="N295" s="30"/>
      <c r="O295" s="31"/>
      <c r="P295" s="32"/>
      <c r="Q295" s="28">
        <f t="shared" si="80"/>
        <v>0</v>
      </c>
      <c r="R295" s="29"/>
      <c r="S295" s="32"/>
      <c r="T295" s="28">
        <f t="shared" si="81"/>
        <v>0</v>
      </c>
      <c r="U295" s="29"/>
      <c r="V295" s="30"/>
      <c r="W295" s="31"/>
      <c r="X295" s="32"/>
      <c r="Y295" s="33">
        <f t="shared" si="92"/>
        <v>0</v>
      </c>
      <c r="Z295" s="89"/>
      <c r="AA295" s="35"/>
      <c r="AB295" s="89"/>
      <c r="AC295" s="35"/>
      <c r="AD295" s="89"/>
      <c r="AE295" s="35"/>
      <c r="AF295" s="89"/>
      <c r="AG295" s="35"/>
      <c r="AH295" s="89"/>
      <c r="AI295" s="35"/>
      <c r="AJ295" s="89"/>
      <c r="AK295" s="35"/>
      <c r="AL295" s="89"/>
      <c r="AM295" s="35"/>
      <c r="AN295" s="89"/>
      <c r="AO295" s="90"/>
      <c r="AP295" s="33">
        <f t="shared" si="83"/>
        <v>0</v>
      </c>
      <c r="AQ295" s="89"/>
      <c r="AR295" s="35"/>
      <c r="AS295" s="89"/>
      <c r="AT295" s="35"/>
      <c r="AU295" s="89"/>
      <c r="AV295" s="35"/>
      <c r="AW295" s="89"/>
      <c r="AX295" s="35"/>
      <c r="AY295" s="89"/>
      <c r="AZ295" s="35"/>
      <c r="BA295" s="89"/>
      <c r="BB295" s="75"/>
      <c r="BC295" s="33">
        <f t="shared" si="93"/>
        <v>0</v>
      </c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>
        <f t="shared" si="96"/>
        <v>0</v>
      </c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2"/>
      <c r="CA295" s="33">
        <f t="shared" si="95"/>
        <v>0</v>
      </c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32"/>
      <c r="CR295" s="33">
        <f t="shared" si="86"/>
        <v>0</v>
      </c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33">
        <f t="shared" si="87"/>
        <v>0</v>
      </c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>
        <f t="shared" si="88"/>
        <v>0</v>
      </c>
      <c r="DQ295" s="31"/>
      <c r="DR295" s="30"/>
      <c r="DS295" s="31"/>
      <c r="DT295" s="30"/>
      <c r="DU295" s="31"/>
      <c r="DV295" s="30"/>
      <c r="DW295" s="31"/>
      <c r="DX295" s="32"/>
      <c r="DY295" s="33">
        <f t="shared" si="94"/>
        <v>0</v>
      </c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</row>
    <row r="296" spans="1:145" s="1" customFormat="1" ht="15" customHeight="1" x14ac:dyDescent="0.3">
      <c r="A296" s="95">
        <v>9</v>
      </c>
      <c r="B296" s="96">
        <v>55</v>
      </c>
      <c r="C296" s="97" t="s">
        <v>571</v>
      </c>
      <c r="D296" s="98">
        <v>2011</v>
      </c>
      <c r="E296" s="99">
        <f t="shared" si="78"/>
        <v>48.15</v>
      </c>
      <c r="F296" s="100" t="s">
        <v>393</v>
      </c>
      <c r="G296" s="65"/>
      <c r="H296" s="55" t="s">
        <v>573</v>
      </c>
      <c r="I296" s="55" t="s">
        <v>572</v>
      </c>
      <c r="J296" s="28">
        <f t="shared" si="79"/>
        <v>0</v>
      </c>
      <c r="K296" s="29"/>
      <c r="L296" s="30"/>
      <c r="M296" s="31"/>
      <c r="N296" s="30"/>
      <c r="O296" s="31"/>
      <c r="P296" s="32"/>
      <c r="Q296" s="28">
        <f t="shared" si="80"/>
        <v>0</v>
      </c>
      <c r="R296" s="29"/>
      <c r="S296" s="32"/>
      <c r="T296" s="28">
        <f t="shared" si="81"/>
        <v>0</v>
      </c>
      <c r="U296" s="29"/>
      <c r="V296" s="30"/>
      <c r="W296" s="31"/>
      <c r="X296" s="32"/>
      <c r="Y296" s="33">
        <f t="shared" si="92"/>
        <v>0</v>
      </c>
      <c r="Z296" s="89"/>
      <c r="AA296" s="35"/>
      <c r="AB296" s="89"/>
      <c r="AC296" s="35"/>
      <c r="AD296" s="89"/>
      <c r="AE296" s="35"/>
      <c r="AF296" s="89"/>
      <c r="AG296" s="35"/>
      <c r="AH296" s="89"/>
      <c r="AI296" s="35"/>
      <c r="AJ296" s="89"/>
      <c r="AK296" s="35"/>
      <c r="AL296" s="89"/>
      <c r="AM296" s="35"/>
      <c r="AN296" s="89"/>
      <c r="AO296" s="90"/>
      <c r="AP296" s="33">
        <f t="shared" si="83"/>
        <v>0</v>
      </c>
      <c r="AQ296" s="89"/>
      <c r="AR296" s="35"/>
      <c r="AS296" s="89"/>
      <c r="AT296" s="35"/>
      <c r="AU296" s="89"/>
      <c r="AV296" s="35"/>
      <c r="AW296" s="89"/>
      <c r="AX296" s="35"/>
      <c r="AY296" s="89"/>
      <c r="AZ296" s="35"/>
      <c r="BA296" s="89"/>
      <c r="BB296" s="75"/>
      <c r="BC296" s="33">
        <f t="shared" si="93"/>
        <v>0</v>
      </c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>
        <f t="shared" si="96"/>
        <v>0</v>
      </c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2"/>
      <c r="CA296" s="33">
        <f t="shared" si="95"/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32"/>
      <c r="CR296" s="33">
        <f t="shared" si="86"/>
        <v>0</v>
      </c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33">
        <f t="shared" si="87"/>
        <v>0</v>
      </c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>
        <f t="shared" si="88"/>
        <v>0</v>
      </c>
      <c r="DQ296" s="31"/>
      <c r="DR296" s="30"/>
      <c r="DS296" s="31"/>
      <c r="DT296" s="30"/>
      <c r="DU296" s="31"/>
      <c r="DV296" s="30"/>
      <c r="DW296" s="31"/>
      <c r="DX296" s="32"/>
      <c r="DY296" s="101">
        <f t="shared" si="94"/>
        <v>48.15</v>
      </c>
      <c r="DZ296" s="31"/>
      <c r="EA296" s="30"/>
      <c r="EB296" s="31"/>
      <c r="EC296" s="30"/>
      <c r="ED296" s="77">
        <v>5</v>
      </c>
      <c r="EE296" s="78">
        <f>35*0.3*1.5</f>
        <v>15.75</v>
      </c>
      <c r="EF296" s="31"/>
      <c r="EG296" s="30"/>
      <c r="EH296" s="92"/>
      <c r="EI296" s="30"/>
      <c r="EJ296" s="77">
        <v>2</v>
      </c>
      <c r="EK296" s="78">
        <f>60*0.3*1.5</f>
        <v>27</v>
      </c>
      <c r="EL296" s="31"/>
      <c r="EM296" s="30"/>
      <c r="EN296" s="31">
        <v>5</v>
      </c>
      <c r="EO296" s="32">
        <f>18*0.3</f>
        <v>5.3999999999999995</v>
      </c>
    </row>
    <row r="297" spans="1:145" s="1" customFormat="1" ht="15" hidden="1" customHeight="1" x14ac:dyDescent="0.3">
      <c r="A297" s="5"/>
      <c r="B297" s="15">
        <v>2732</v>
      </c>
      <c r="C297" s="8" t="s">
        <v>272</v>
      </c>
      <c r="D297" s="16">
        <v>2001</v>
      </c>
      <c r="E297" s="17">
        <f t="shared" si="78"/>
        <v>0</v>
      </c>
      <c r="F297" s="55"/>
      <c r="G297" s="55"/>
      <c r="H297" s="55"/>
      <c r="I297" s="55"/>
      <c r="J297" s="28">
        <f t="shared" si="79"/>
        <v>0</v>
      </c>
      <c r="K297" s="29"/>
      <c r="L297" s="30"/>
      <c r="M297" s="31"/>
      <c r="N297" s="30"/>
      <c r="O297" s="31"/>
      <c r="P297" s="32"/>
      <c r="Q297" s="28">
        <f t="shared" si="80"/>
        <v>0</v>
      </c>
      <c r="R297" s="29"/>
      <c r="S297" s="32"/>
      <c r="T297" s="28">
        <f t="shared" si="81"/>
        <v>0</v>
      </c>
      <c r="U297" s="29"/>
      <c r="V297" s="30"/>
      <c r="W297" s="31"/>
      <c r="X297" s="32"/>
      <c r="Y297" s="33">
        <f t="shared" si="92"/>
        <v>0</v>
      </c>
      <c r="Z297" s="89"/>
      <c r="AA297" s="35"/>
      <c r="AB297" s="89"/>
      <c r="AC297" s="35"/>
      <c r="AD297" s="89"/>
      <c r="AE297" s="35"/>
      <c r="AF297" s="89"/>
      <c r="AG297" s="35"/>
      <c r="AH297" s="89"/>
      <c r="AI297" s="35"/>
      <c r="AJ297" s="89"/>
      <c r="AK297" s="35"/>
      <c r="AL297" s="89"/>
      <c r="AM297" s="35"/>
      <c r="AN297" s="89"/>
      <c r="AO297" s="90"/>
      <c r="AP297" s="33">
        <f t="shared" si="83"/>
        <v>0</v>
      </c>
      <c r="AQ297" s="89"/>
      <c r="AR297" s="35"/>
      <c r="AS297" s="89"/>
      <c r="AT297" s="35"/>
      <c r="AU297" s="89"/>
      <c r="AV297" s="35"/>
      <c r="AW297" s="89"/>
      <c r="AX297" s="35"/>
      <c r="AY297" s="89"/>
      <c r="AZ297" s="35"/>
      <c r="BA297" s="89"/>
      <c r="BB297" s="75"/>
      <c r="BC297" s="33">
        <f t="shared" si="93"/>
        <v>0</v>
      </c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>
        <f t="shared" si="96"/>
        <v>0</v>
      </c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2"/>
      <c r="CA297" s="33">
        <f t="shared" si="95"/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32"/>
      <c r="CR297" s="33">
        <f t="shared" si="86"/>
        <v>0</v>
      </c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33">
        <f t="shared" si="87"/>
        <v>0</v>
      </c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>
        <f t="shared" si="88"/>
        <v>0</v>
      </c>
      <c r="DQ297" s="31"/>
      <c r="DR297" s="30"/>
      <c r="DS297" s="31"/>
      <c r="DT297" s="30"/>
      <c r="DU297" s="31"/>
      <c r="DV297" s="30"/>
      <c r="DW297" s="31"/>
      <c r="DX297" s="32"/>
      <c r="DY297" s="33">
        <f t="shared" si="94"/>
        <v>0</v>
      </c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</row>
    <row r="298" spans="1:145" s="1" customFormat="1" ht="15" hidden="1" customHeight="1" x14ac:dyDescent="0.3">
      <c r="A298" s="5"/>
      <c r="B298" s="15">
        <v>7276</v>
      </c>
      <c r="C298" s="8" t="s">
        <v>196</v>
      </c>
      <c r="D298" s="16">
        <v>2009</v>
      </c>
      <c r="E298" s="17">
        <f t="shared" si="78"/>
        <v>0</v>
      </c>
      <c r="F298" s="55"/>
      <c r="G298" s="55"/>
      <c r="H298" s="55"/>
      <c r="I298" s="55"/>
      <c r="J298" s="28">
        <f t="shared" si="79"/>
        <v>0</v>
      </c>
      <c r="K298" s="29"/>
      <c r="L298" s="30"/>
      <c r="M298" s="31"/>
      <c r="N298" s="30"/>
      <c r="O298" s="31"/>
      <c r="P298" s="32"/>
      <c r="Q298" s="28">
        <f t="shared" si="80"/>
        <v>0</v>
      </c>
      <c r="R298" s="29"/>
      <c r="S298" s="32"/>
      <c r="T298" s="28">
        <f t="shared" si="81"/>
        <v>0</v>
      </c>
      <c r="U298" s="29"/>
      <c r="V298" s="30"/>
      <c r="W298" s="31"/>
      <c r="X298" s="32"/>
      <c r="Y298" s="33">
        <f t="shared" si="92"/>
        <v>0</v>
      </c>
      <c r="Z298" s="89"/>
      <c r="AA298" s="35"/>
      <c r="AB298" s="89"/>
      <c r="AC298" s="35"/>
      <c r="AD298" s="89"/>
      <c r="AE298" s="35"/>
      <c r="AF298" s="89"/>
      <c r="AG298" s="35"/>
      <c r="AH298" s="89"/>
      <c r="AI298" s="35"/>
      <c r="AJ298" s="89"/>
      <c r="AK298" s="35"/>
      <c r="AL298" s="89"/>
      <c r="AM298" s="35"/>
      <c r="AN298" s="89"/>
      <c r="AO298" s="90"/>
      <c r="AP298" s="33">
        <f t="shared" si="83"/>
        <v>0</v>
      </c>
      <c r="AQ298" s="89"/>
      <c r="AR298" s="35"/>
      <c r="AS298" s="89"/>
      <c r="AT298" s="35"/>
      <c r="AU298" s="89"/>
      <c r="AV298" s="35"/>
      <c r="AW298" s="89"/>
      <c r="AX298" s="35"/>
      <c r="AY298" s="89"/>
      <c r="AZ298" s="35"/>
      <c r="BA298" s="89"/>
      <c r="BB298" s="75"/>
      <c r="BC298" s="33">
        <f t="shared" si="93"/>
        <v>0</v>
      </c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>
        <f t="shared" si="96"/>
        <v>0</v>
      </c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2"/>
      <c r="CA298" s="33">
        <f t="shared" si="95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32"/>
      <c r="CR298" s="33">
        <f t="shared" si="86"/>
        <v>0</v>
      </c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33">
        <f t="shared" si="87"/>
        <v>0</v>
      </c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>
        <f t="shared" si="88"/>
        <v>0</v>
      </c>
      <c r="DQ298" s="31"/>
      <c r="DR298" s="30"/>
      <c r="DS298" s="31"/>
      <c r="DT298" s="30"/>
      <c r="DU298" s="31"/>
      <c r="DV298" s="30"/>
      <c r="DW298" s="31"/>
      <c r="DX298" s="32"/>
      <c r="DY298" s="33">
        <f t="shared" si="94"/>
        <v>0</v>
      </c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</row>
    <row r="299" spans="1:145" s="1" customFormat="1" ht="15" hidden="1" customHeight="1" x14ac:dyDescent="0.3">
      <c r="A299" s="5"/>
      <c r="B299" s="15">
        <v>6032</v>
      </c>
      <c r="C299" s="8" t="s">
        <v>307</v>
      </c>
      <c r="D299" s="16">
        <v>2007</v>
      </c>
      <c r="E299" s="17">
        <f t="shared" si="78"/>
        <v>0</v>
      </c>
      <c r="F299" s="55"/>
      <c r="G299" s="55"/>
      <c r="H299" s="55"/>
      <c r="I299" s="55"/>
      <c r="J299" s="28">
        <f t="shared" si="79"/>
        <v>0</v>
      </c>
      <c r="K299" s="29"/>
      <c r="L299" s="30"/>
      <c r="M299" s="31"/>
      <c r="N299" s="30"/>
      <c r="O299" s="31"/>
      <c r="P299" s="32"/>
      <c r="Q299" s="28">
        <f t="shared" si="80"/>
        <v>0</v>
      </c>
      <c r="R299" s="29"/>
      <c r="S299" s="32"/>
      <c r="T299" s="28">
        <f t="shared" si="81"/>
        <v>0</v>
      </c>
      <c r="U299" s="29"/>
      <c r="V299" s="30"/>
      <c r="W299" s="31"/>
      <c r="X299" s="32"/>
      <c r="Y299" s="33">
        <f t="shared" si="92"/>
        <v>0</v>
      </c>
      <c r="Z299" s="89"/>
      <c r="AA299" s="35"/>
      <c r="AB299" s="89"/>
      <c r="AC299" s="35"/>
      <c r="AD299" s="89"/>
      <c r="AE299" s="35"/>
      <c r="AF299" s="89"/>
      <c r="AG299" s="35"/>
      <c r="AH299" s="89"/>
      <c r="AI299" s="35"/>
      <c r="AJ299" s="89"/>
      <c r="AK299" s="35"/>
      <c r="AL299" s="89"/>
      <c r="AM299" s="35"/>
      <c r="AN299" s="89"/>
      <c r="AO299" s="90"/>
      <c r="AP299" s="33">
        <f t="shared" si="83"/>
        <v>0</v>
      </c>
      <c r="AQ299" s="89"/>
      <c r="AR299" s="35"/>
      <c r="AS299" s="89"/>
      <c r="AT299" s="35"/>
      <c r="AU299" s="89"/>
      <c r="AV299" s="35"/>
      <c r="AW299" s="89"/>
      <c r="AX299" s="35"/>
      <c r="AY299" s="89"/>
      <c r="AZ299" s="35"/>
      <c r="BA299" s="89"/>
      <c r="BB299" s="75"/>
      <c r="BC299" s="33">
        <f t="shared" si="93"/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>
        <f t="shared" si="96"/>
        <v>0</v>
      </c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2"/>
      <c r="CA299" s="33">
        <f t="shared" si="95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32"/>
      <c r="CR299" s="33">
        <f t="shared" si="86"/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33">
        <f t="shared" si="87"/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>
        <f t="shared" si="88"/>
        <v>0</v>
      </c>
      <c r="DQ299" s="31"/>
      <c r="DR299" s="30"/>
      <c r="DS299" s="31"/>
      <c r="DT299" s="30"/>
      <c r="DU299" s="31"/>
      <c r="DV299" s="30"/>
      <c r="DW299" s="31"/>
      <c r="DX299" s="32"/>
      <c r="DY299" s="33">
        <f t="shared" si="94"/>
        <v>0</v>
      </c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</row>
    <row r="300" spans="1:145" s="1" customFormat="1" ht="15" hidden="1" customHeight="1" x14ac:dyDescent="0.3">
      <c r="A300" s="5"/>
      <c r="B300" s="15">
        <v>9807</v>
      </c>
      <c r="C300" s="8" t="s">
        <v>382</v>
      </c>
      <c r="D300" s="16">
        <v>2010</v>
      </c>
      <c r="E300" s="17">
        <f t="shared" si="78"/>
        <v>0</v>
      </c>
      <c r="F300" s="55"/>
      <c r="G300" s="55"/>
      <c r="H300" s="55"/>
      <c r="I300" s="55"/>
      <c r="J300" s="28">
        <f t="shared" si="79"/>
        <v>0</v>
      </c>
      <c r="K300" s="29"/>
      <c r="L300" s="30"/>
      <c r="M300" s="31"/>
      <c r="N300" s="30"/>
      <c r="O300" s="31"/>
      <c r="P300" s="32"/>
      <c r="Q300" s="28">
        <f t="shared" si="80"/>
        <v>0</v>
      </c>
      <c r="R300" s="29"/>
      <c r="S300" s="32"/>
      <c r="T300" s="28">
        <f t="shared" si="81"/>
        <v>0</v>
      </c>
      <c r="U300" s="29"/>
      <c r="V300" s="30"/>
      <c r="W300" s="31"/>
      <c r="X300" s="32"/>
      <c r="Y300" s="33">
        <f t="shared" si="92"/>
        <v>0</v>
      </c>
      <c r="Z300" s="89"/>
      <c r="AA300" s="35"/>
      <c r="AB300" s="89"/>
      <c r="AC300" s="35"/>
      <c r="AD300" s="89"/>
      <c r="AE300" s="35"/>
      <c r="AF300" s="89"/>
      <c r="AG300" s="35"/>
      <c r="AH300" s="89"/>
      <c r="AI300" s="35"/>
      <c r="AJ300" s="89"/>
      <c r="AK300" s="35"/>
      <c r="AL300" s="89"/>
      <c r="AM300" s="35"/>
      <c r="AN300" s="89"/>
      <c r="AO300" s="90"/>
      <c r="AP300" s="33">
        <f t="shared" si="83"/>
        <v>0</v>
      </c>
      <c r="AQ300" s="89"/>
      <c r="AR300" s="35"/>
      <c r="AS300" s="89"/>
      <c r="AT300" s="35"/>
      <c r="AU300" s="89"/>
      <c r="AV300" s="35"/>
      <c r="AW300" s="89"/>
      <c r="AX300" s="35"/>
      <c r="AY300" s="89"/>
      <c r="AZ300" s="35"/>
      <c r="BA300" s="89"/>
      <c r="BB300" s="75"/>
      <c r="BC300" s="33">
        <f t="shared" si="93"/>
        <v>0</v>
      </c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>
        <f t="shared" si="96"/>
        <v>0</v>
      </c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2"/>
      <c r="CA300" s="33">
        <f t="shared" si="95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32"/>
      <c r="CR300" s="33">
        <f t="shared" si="86"/>
        <v>0</v>
      </c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33">
        <f t="shared" si="87"/>
        <v>0</v>
      </c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>
        <f t="shared" si="88"/>
        <v>0</v>
      </c>
      <c r="DQ300" s="31"/>
      <c r="DR300" s="30"/>
      <c r="DS300" s="31"/>
      <c r="DT300" s="30"/>
      <c r="DU300" s="31"/>
      <c r="DV300" s="30"/>
      <c r="DW300" s="31"/>
      <c r="DX300" s="32"/>
      <c r="DY300" s="33">
        <f t="shared" si="94"/>
        <v>0</v>
      </c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</row>
    <row r="301" spans="1:145" s="1" customFormat="1" ht="15" hidden="1" customHeight="1" x14ac:dyDescent="0.3">
      <c r="A301" s="5"/>
      <c r="B301" s="15">
        <v>7409</v>
      </c>
      <c r="C301" s="8" t="s">
        <v>227</v>
      </c>
      <c r="D301" s="16">
        <v>2009</v>
      </c>
      <c r="E301" s="17">
        <f t="shared" si="78"/>
        <v>0</v>
      </c>
      <c r="F301" s="55"/>
      <c r="G301" s="55"/>
      <c r="H301" s="55"/>
      <c r="I301" s="55"/>
      <c r="J301" s="28">
        <f t="shared" si="79"/>
        <v>0</v>
      </c>
      <c r="K301" s="29"/>
      <c r="L301" s="30"/>
      <c r="M301" s="31"/>
      <c r="N301" s="30"/>
      <c r="O301" s="31"/>
      <c r="P301" s="32"/>
      <c r="Q301" s="28">
        <f t="shared" si="80"/>
        <v>0</v>
      </c>
      <c r="R301" s="29"/>
      <c r="S301" s="32"/>
      <c r="T301" s="28">
        <f t="shared" si="81"/>
        <v>0</v>
      </c>
      <c r="U301" s="29"/>
      <c r="V301" s="30"/>
      <c r="W301" s="31"/>
      <c r="X301" s="32"/>
      <c r="Y301" s="33">
        <f t="shared" ref="Y301:Y332" si="97">AA301+AC301+AE301+AG301+AI301+AK301+AM301+AO301</f>
        <v>0</v>
      </c>
      <c r="Z301" s="89"/>
      <c r="AA301" s="35"/>
      <c r="AB301" s="89"/>
      <c r="AC301" s="35"/>
      <c r="AD301" s="89"/>
      <c r="AE301" s="35"/>
      <c r="AF301" s="89"/>
      <c r="AG301" s="35"/>
      <c r="AH301" s="89"/>
      <c r="AI301" s="35"/>
      <c r="AJ301" s="89"/>
      <c r="AK301" s="35"/>
      <c r="AL301" s="89"/>
      <c r="AM301" s="35"/>
      <c r="AN301" s="89"/>
      <c r="AO301" s="90"/>
      <c r="AP301" s="33">
        <f t="shared" si="83"/>
        <v>0</v>
      </c>
      <c r="AQ301" s="89"/>
      <c r="AR301" s="35"/>
      <c r="AS301" s="89"/>
      <c r="AT301" s="35"/>
      <c r="AU301" s="89"/>
      <c r="AV301" s="35"/>
      <c r="AW301" s="89"/>
      <c r="AX301" s="35"/>
      <c r="AY301" s="89"/>
      <c r="AZ301" s="35"/>
      <c r="BA301" s="89"/>
      <c r="BB301" s="75"/>
      <c r="BC301" s="33">
        <f t="shared" si="93"/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>
        <f t="shared" si="96"/>
        <v>0</v>
      </c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2"/>
      <c r="CA301" s="33">
        <f t="shared" si="95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32"/>
      <c r="CR301" s="33">
        <f t="shared" si="86"/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33">
        <f t="shared" si="87"/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>
        <f t="shared" si="88"/>
        <v>0</v>
      </c>
      <c r="DQ301" s="31"/>
      <c r="DR301" s="30"/>
      <c r="DS301" s="31"/>
      <c r="DT301" s="30"/>
      <c r="DU301" s="31"/>
      <c r="DV301" s="30"/>
      <c r="DW301" s="31"/>
      <c r="DX301" s="32"/>
      <c r="DY301" s="33">
        <f t="shared" si="94"/>
        <v>0</v>
      </c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</row>
    <row r="302" spans="1:145" s="1" customFormat="1" ht="15" hidden="1" customHeight="1" x14ac:dyDescent="0.3">
      <c r="A302" s="5"/>
      <c r="B302" s="15">
        <v>6365</v>
      </c>
      <c r="C302" s="8" t="s">
        <v>154</v>
      </c>
      <c r="D302" s="16">
        <v>2008</v>
      </c>
      <c r="E302" s="17">
        <f t="shared" si="78"/>
        <v>0</v>
      </c>
      <c r="F302" s="55"/>
      <c r="G302" s="55"/>
      <c r="H302" s="55"/>
      <c r="I302" s="55"/>
      <c r="J302" s="28">
        <f t="shared" si="79"/>
        <v>0</v>
      </c>
      <c r="K302" s="29"/>
      <c r="L302" s="30"/>
      <c r="M302" s="31"/>
      <c r="N302" s="30"/>
      <c r="O302" s="31"/>
      <c r="P302" s="32"/>
      <c r="Q302" s="28">
        <f t="shared" si="80"/>
        <v>0</v>
      </c>
      <c r="R302" s="29"/>
      <c r="S302" s="32"/>
      <c r="T302" s="28">
        <f t="shared" si="81"/>
        <v>0</v>
      </c>
      <c r="U302" s="29"/>
      <c r="V302" s="30"/>
      <c r="W302" s="31"/>
      <c r="X302" s="32"/>
      <c r="Y302" s="33">
        <f t="shared" si="97"/>
        <v>0</v>
      </c>
      <c r="Z302" s="89"/>
      <c r="AA302" s="35"/>
      <c r="AB302" s="89"/>
      <c r="AC302" s="35"/>
      <c r="AD302" s="89"/>
      <c r="AE302" s="35"/>
      <c r="AF302" s="89"/>
      <c r="AG302" s="35"/>
      <c r="AH302" s="89"/>
      <c r="AI302" s="35"/>
      <c r="AJ302" s="89"/>
      <c r="AK302" s="35"/>
      <c r="AL302" s="89"/>
      <c r="AM302" s="35"/>
      <c r="AN302" s="89"/>
      <c r="AO302" s="90"/>
      <c r="AP302" s="33">
        <f t="shared" si="83"/>
        <v>0</v>
      </c>
      <c r="AQ302" s="89"/>
      <c r="AR302" s="35"/>
      <c r="AS302" s="89"/>
      <c r="AT302" s="35"/>
      <c r="AU302" s="89"/>
      <c r="AV302" s="35"/>
      <c r="AW302" s="89"/>
      <c r="AX302" s="35"/>
      <c r="AY302" s="89"/>
      <c r="AZ302" s="35"/>
      <c r="BA302" s="89"/>
      <c r="BB302" s="75"/>
      <c r="BC302" s="33">
        <f t="shared" si="93"/>
        <v>0</v>
      </c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>
        <f t="shared" si="96"/>
        <v>0</v>
      </c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2"/>
      <c r="CA302" s="33">
        <f t="shared" si="95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32"/>
      <c r="CR302" s="33">
        <f t="shared" si="86"/>
        <v>0</v>
      </c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33">
        <f t="shared" si="87"/>
        <v>0</v>
      </c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>
        <f t="shared" si="88"/>
        <v>0</v>
      </c>
      <c r="DQ302" s="31"/>
      <c r="DR302" s="30"/>
      <c r="DS302" s="31"/>
      <c r="DT302" s="30"/>
      <c r="DU302" s="31"/>
      <c r="DV302" s="30"/>
      <c r="DW302" s="31"/>
      <c r="DX302" s="32"/>
      <c r="DY302" s="33">
        <f t="shared" si="94"/>
        <v>0</v>
      </c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</row>
    <row r="303" spans="1:145" s="1" customFormat="1" ht="15" hidden="1" customHeight="1" x14ac:dyDescent="0.3">
      <c r="A303" s="5"/>
      <c r="B303" s="15">
        <v>4503</v>
      </c>
      <c r="C303" s="8" t="s">
        <v>277</v>
      </c>
      <c r="D303" s="16">
        <v>2004</v>
      </c>
      <c r="E303" s="17">
        <f t="shared" si="78"/>
        <v>0</v>
      </c>
      <c r="F303" s="55"/>
      <c r="G303" s="55"/>
      <c r="H303" s="55"/>
      <c r="I303" s="55"/>
      <c r="J303" s="28">
        <f t="shared" si="79"/>
        <v>0</v>
      </c>
      <c r="K303" s="29"/>
      <c r="L303" s="30"/>
      <c r="M303" s="31"/>
      <c r="N303" s="30"/>
      <c r="O303" s="31"/>
      <c r="P303" s="32"/>
      <c r="Q303" s="28">
        <f t="shared" si="80"/>
        <v>0</v>
      </c>
      <c r="R303" s="29"/>
      <c r="S303" s="32"/>
      <c r="T303" s="28">
        <f t="shared" si="81"/>
        <v>0</v>
      </c>
      <c r="U303" s="29"/>
      <c r="V303" s="30"/>
      <c r="W303" s="31"/>
      <c r="X303" s="32"/>
      <c r="Y303" s="33">
        <f t="shared" si="97"/>
        <v>0</v>
      </c>
      <c r="Z303" s="89"/>
      <c r="AA303" s="35"/>
      <c r="AB303" s="89"/>
      <c r="AC303" s="35"/>
      <c r="AD303" s="89"/>
      <c r="AE303" s="35"/>
      <c r="AF303" s="89"/>
      <c r="AG303" s="35"/>
      <c r="AH303" s="89"/>
      <c r="AI303" s="35"/>
      <c r="AJ303" s="89"/>
      <c r="AK303" s="35"/>
      <c r="AL303" s="89"/>
      <c r="AM303" s="35"/>
      <c r="AN303" s="89"/>
      <c r="AO303" s="90"/>
      <c r="AP303" s="33">
        <f t="shared" si="83"/>
        <v>0</v>
      </c>
      <c r="AQ303" s="89"/>
      <c r="AR303" s="35"/>
      <c r="AS303" s="89"/>
      <c r="AT303" s="35"/>
      <c r="AU303" s="89"/>
      <c r="AV303" s="35"/>
      <c r="AW303" s="89"/>
      <c r="AX303" s="35"/>
      <c r="AY303" s="89"/>
      <c r="AZ303" s="35"/>
      <c r="BA303" s="89"/>
      <c r="BB303" s="75"/>
      <c r="BC303" s="33">
        <f t="shared" si="93"/>
        <v>0</v>
      </c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>
        <f t="shared" si="96"/>
        <v>0</v>
      </c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2"/>
      <c r="CA303" s="33">
        <f t="shared" si="95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32"/>
      <c r="CR303" s="33">
        <f t="shared" si="86"/>
        <v>0</v>
      </c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33">
        <f t="shared" si="87"/>
        <v>0</v>
      </c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>
        <f t="shared" si="88"/>
        <v>0</v>
      </c>
      <c r="DQ303" s="31"/>
      <c r="DR303" s="30"/>
      <c r="DS303" s="31"/>
      <c r="DT303" s="30"/>
      <c r="DU303" s="31"/>
      <c r="DV303" s="30"/>
      <c r="DW303" s="31"/>
      <c r="DX303" s="32"/>
      <c r="DY303" s="33">
        <f t="shared" si="94"/>
        <v>0</v>
      </c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</row>
    <row r="304" spans="1:145" s="1" customFormat="1" ht="15" hidden="1" customHeight="1" x14ac:dyDescent="0.3">
      <c r="A304" s="5"/>
      <c r="B304" s="15">
        <v>5603</v>
      </c>
      <c r="C304" s="8" t="s">
        <v>253</v>
      </c>
      <c r="D304" s="16">
        <v>2005</v>
      </c>
      <c r="E304" s="17">
        <f t="shared" si="78"/>
        <v>0</v>
      </c>
      <c r="F304" s="55"/>
      <c r="G304" s="55"/>
      <c r="H304" s="55"/>
      <c r="I304" s="55"/>
      <c r="J304" s="28">
        <f t="shared" si="79"/>
        <v>0</v>
      </c>
      <c r="K304" s="29"/>
      <c r="L304" s="30"/>
      <c r="M304" s="31"/>
      <c r="N304" s="30"/>
      <c r="O304" s="31"/>
      <c r="P304" s="32"/>
      <c r="Q304" s="28">
        <f t="shared" si="80"/>
        <v>0</v>
      </c>
      <c r="R304" s="29"/>
      <c r="S304" s="32"/>
      <c r="T304" s="28">
        <f t="shared" si="81"/>
        <v>0</v>
      </c>
      <c r="U304" s="29"/>
      <c r="V304" s="30"/>
      <c r="W304" s="31"/>
      <c r="X304" s="32"/>
      <c r="Y304" s="33">
        <f t="shared" si="97"/>
        <v>0</v>
      </c>
      <c r="Z304" s="89"/>
      <c r="AA304" s="35"/>
      <c r="AB304" s="89"/>
      <c r="AC304" s="35"/>
      <c r="AD304" s="89"/>
      <c r="AE304" s="35"/>
      <c r="AF304" s="89"/>
      <c r="AG304" s="35"/>
      <c r="AH304" s="89"/>
      <c r="AI304" s="35"/>
      <c r="AJ304" s="89"/>
      <c r="AK304" s="35"/>
      <c r="AL304" s="89"/>
      <c r="AM304" s="35"/>
      <c r="AN304" s="89"/>
      <c r="AO304" s="90"/>
      <c r="AP304" s="33">
        <f t="shared" si="83"/>
        <v>0</v>
      </c>
      <c r="AQ304" s="89"/>
      <c r="AR304" s="35"/>
      <c r="AS304" s="89"/>
      <c r="AT304" s="35"/>
      <c r="AU304" s="89"/>
      <c r="AV304" s="35"/>
      <c r="AW304" s="89"/>
      <c r="AX304" s="35"/>
      <c r="AY304" s="89"/>
      <c r="AZ304" s="35"/>
      <c r="BA304" s="89"/>
      <c r="BB304" s="75"/>
      <c r="BC304" s="33">
        <f t="shared" si="93"/>
        <v>0</v>
      </c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>
        <f t="shared" si="96"/>
        <v>0</v>
      </c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2"/>
      <c r="CA304" s="33">
        <f t="shared" si="95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32"/>
      <c r="CR304" s="33">
        <f t="shared" si="86"/>
        <v>0</v>
      </c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33">
        <f t="shared" si="87"/>
        <v>0</v>
      </c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>
        <f t="shared" si="88"/>
        <v>0</v>
      </c>
      <c r="DQ304" s="31"/>
      <c r="DR304" s="30"/>
      <c r="DS304" s="31"/>
      <c r="DT304" s="30"/>
      <c r="DU304" s="31"/>
      <c r="DV304" s="30"/>
      <c r="DW304" s="31"/>
      <c r="DX304" s="32"/>
      <c r="DY304" s="33">
        <f t="shared" si="94"/>
        <v>0</v>
      </c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</row>
    <row r="305" spans="1:145" s="1" customFormat="1" ht="15" hidden="1" customHeight="1" x14ac:dyDescent="0.3">
      <c r="A305" s="5"/>
      <c r="B305" s="15">
        <v>2744</v>
      </c>
      <c r="C305" s="8" t="s">
        <v>267</v>
      </c>
      <c r="D305" s="16">
        <v>2001</v>
      </c>
      <c r="E305" s="17">
        <f t="shared" si="78"/>
        <v>0</v>
      </c>
      <c r="F305" s="55"/>
      <c r="G305" s="55"/>
      <c r="H305" s="55"/>
      <c r="I305" s="55"/>
      <c r="J305" s="28">
        <f t="shared" si="79"/>
        <v>0</v>
      </c>
      <c r="K305" s="29"/>
      <c r="L305" s="30"/>
      <c r="M305" s="31"/>
      <c r="N305" s="30"/>
      <c r="O305" s="31"/>
      <c r="P305" s="32"/>
      <c r="Q305" s="28">
        <f t="shared" si="80"/>
        <v>0</v>
      </c>
      <c r="R305" s="29"/>
      <c r="S305" s="32"/>
      <c r="T305" s="28">
        <f t="shared" si="81"/>
        <v>0</v>
      </c>
      <c r="U305" s="29"/>
      <c r="V305" s="30"/>
      <c r="W305" s="31"/>
      <c r="X305" s="32"/>
      <c r="Y305" s="33">
        <f t="shared" si="97"/>
        <v>0</v>
      </c>
      <c r="Z305" s="89"/>
      <c r="AA305" s="35"/>
      <c r="AB305" s="89"/>
      <c r="AC305" s="35"/>
      <c r="AD305" s="89"/>
      <c r="AE305" s="35"/>
      <c r="AF305" s="89"/>
      <c r="AG305" s="35"/>
      <c r="AH305" s="89"/>
      <c r="AI305" s="35"/>
      <c r="AJ305" s="89"/>
      <c r="AK305" s="35"/>
      <c r="AL305" s="89"/>
      <c r="AM305" s="35"/>
      <c r="AN305" s="89"/>
      <c r="AO305" s="90"/>
      <c r="AP305" s="33">
        <f t="shared" si="83"/>
        <v>0</v>
      </c>
      <c r="AQ305" s="89"/>
      <c r="AR305" s="35"/>
      <c r="AS305" s="89"/>
      <c r="AT305" s="35"/>
      <c r="AU305" s="89"/>
      <c r="AV305" s="35"/>
      <c r="AW305" s="89"/>
      <c r="AX305" s="35"/>
      <c r="AY305" s="89"/>
      <c r="AZ305" s="35"/>
      <c r="BA305" s="89"/>
      <c r="BB305" s="75"/>
      <c r="BC305" s="33">
        <f t="shared" si="93"/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>
        <f t="shared" si="96"/>
        <v>0</v>
      </c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2"/>
      <c r="CA305" s="33">
        <f t="shared" si="95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32"/>
      <c r="CR305" s="33">
        <f t="shared" si="86"/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33">
        <f t="shared" si="87"/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>
        <f t="shared" si="88"/>
        <v>0</v>
      </c>
      <c r="DQ305" s="31"/>
      <c r="DR305" s="30"/>
      <c r="DS305" s="31"/>
      <c r="DT305" s="30"/>
      <c r="DU305" s="31"/>
      <c r="DV305" s="30"/>
      <c r="DW305" s="31"/>
      <c r="DX305" s="32"/>
      <c r="DY305" s="33">
        <f t="shared" si="94"/>
        <v>0</v>
      </c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</row>
    <row r="306" spans="1:145" s="1" customFormat="1" ht="15" hidden="1" customHeight="1" x14ac:dyDescent="0.3">
      <c r="A306" s="5"/>
      <c r="B306" s="15">
        <v>5138</v>
      </c>
      <c r="C306" s="8" t="s">
        <v>270</v>
      </c>
      <c r="D306" s="16">
        <v>2004</v>
      </c>
      <c r="E306" s="17">
        <f t="shared" si="78"/>
        <v>0</v>
      </c>
      <c r="F306" s="55"/>
      <c r="G306" s="55"/>
      <c r="H306" s="55"/>
      <c r="I306" s="55"/>
      <c r="J306" s="28">
        <f t="shared" si="79"/>
        <v>0</v>
      </c>
      <c r="K306" s="29"/>
      <c r="L306" s="30"/>
      <c r="M306" s="31"/>
      <c r="N306" s="30"/>
      <c r="O306" s="31"/>
      <c r="P306" s="32"/>
      <c r="Q306" s="28">
        <f t="shared" si="80"/>
        <v>0</v>
      </c>
      <c r="R306" s="29"/>
      <c r="S306" s="32"/>
      <c r="T306" s="28">
        <f t="shared" si="81"/>
        <v>0</v>
      </c>
      <c r="U306" s="29"/>
      <c r="V306" s="30"/>
      <c r="W306" s="31"/>
      <c r="X306" s="32"/>
      <c r="Y306" s="33">
        <f t="shared" si="97"/>
        <v>0</v>
      </c>
      <c r="Z306" s="89"/>
      <c r="AA306" s="35"/>
      <c r="AB306" s="89"/>
      <c r="AC306" s="35"/>
      <c r="AD306" s="89"/>
      <c r="AE306" s="35"/>
      <c r="AF306" s="89"/>
      <c r="AG306" s="35"/>
      <c r="AH306" s="89"/>
      <c r="AI306" s="35"/>
      <c r="AJ306" s="89"/>
      <c r="AK306" s="35"/>
      <c r="AL306" s="89"/>
      <c r="AM306" s="35"/>
      <c r="AN306" s="89"/>
      <c r="AO306" s="90"/>
      <c r="AP306" s="33">
        <f t="shared" si="83"/>
        <v>0</v>
      </c>
      <c r="AQ306" s="89"/>
      <c r="AR306" s="35"/>
      <c r="AS306" s="89"/>
      <c r="AT306" s="35"/>
      <c r="AU306" s="89"/>
      <c r="AV306" s="35"/>
      <c r="AW306" s="89"/>
      <c r="AX306" s="35"/>
      <c r="AY306" s="89"/>
      <c r="AZ306" s="35"/>
      <c r="BA306" s="89"/>
      <c r="BB306" s="75"/>
      <c r="BC306" s="33">
        <f t="shared" si="93"/>
        <v>0</v>
      </c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>
        <f t="shared" si="96"/>
        <v>0</v>
      </c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2"/>
      <c r="CA306" s="33">
        <f t="shared" si="95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32"/>
      <c r="CR306" s="33">
        <f t="shared" si="86"/>
        <v>0</v>
      </c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33">
        <f t="shared" si="87"/>
        <v>0</v>
      </c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>
        <f t="shared" si="88"/>
        <v>0</v>
      </c>
      <c r="DQ306" s="31"/>
      <c r="DR306" s="30"/>
      <c r="DS306" s="31"/>
      <c r="DT306" s="30"/>
      <c r="DU306" s="31"/>
      <c r="DV306" s="30"/>
      <c r="DW306" s="31"/>
      <c r="DX306" s="32"/>
      <c r="DY306" s="33">
        <f t="shared" si="94"/>
        <v>0</v>
      </c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</row>
    <row r="307" spans="1:145" s="1" customFormat="1" ht="15" hidden="1" customHeight="1" x14ac:dyDescent="0.3">
      <c r="A307" s="5"/>
      <c r="B307" s="15">
        <v>2380</v>
      </c>
      <c r="C307" s="8" t="s">
        <v>469</v>
      </c>
      <c r="D307" s="16">
        <v>2001</v>
      </c>
      <c r="E307" s="17">
        <f t="shared" si="78"/>
        <v>0</v>
      </c>
      <c r="F307" s="55"/>
      <c r="G307" s="55"/>
      <c r="H307" s="55"/>
      <c r="I307" s="55"/>
      <c r="J307" s="28">
        <f t="shared" si="79"/>
        <v>0</v>
      </c>
      <c r="K307" s="29"/>
      <c r="L307" s="30"/>
      <c r="M307" s="31"/>
      <c r="N307" s="30"/>
      <c r="O307" s="31"/>
      <c r="P307" s="32"/>
      <c r="Q307" s="28">
        <f t="shared" si="80"/>
        <v>0</v>
      </c>
      <c r="R307" s="29"/>
      <c r="S307" s="32"/>
      <c r="T307" s="28">
        <f t="shared" si="81"/>
        <v>0</v>
      </c>
      <c r="U307" s="29"/>
      <c r="V307" s="30"/>
      <c r="W307" s="31"/>
      <c r="X307" s="32"/>
      <c r="Y307" s="33">
        <f t="shared" si="97"/>
        <v>0</v>
      </c>
      <c r="Z307" s="89"/>
      <c r="AA307" s="35"/>
      <c r="AB307" s="89"/>
      <c r="AC307" s="35"/>
      <c r="AD307" s="89"/>
      <c r="AE307" s="35"/>
      <c r="AF307" s="89"/>
      <c r="AG307" s="35"/>
      <c r="AH307" s="89"/>
      <c r="AI307" s="35"/>
      <c r="AJ307" s="89"/>
      <c r="AK307" s="35"/>
      <c r="AL307" s="89"/>
      <c r="AM307" s="35"/>
      <c r="AN307" s="89"/>
      <c r="AO307" s="90"/>
      <c r="AP307" s="33">
        <f t="shared" si="83"/>
        <v>0</v>
      </c>
      <c r="AQ307" s="89"/>
      <c r="AR307" s="35"/>
      <c r="AS307" s="89"/>
      <c r="AT307" s="35"/>
      <c r="AU307" s="89"/>
      <c r="AV307" s="35"/>
      <c r="AW307" s="89"/>
      <c r="AX307" s="35"/>
      <c r="AY307" s="89"/>
      <c r="AZ307" s="35"/>
      <c r="BA307" s="89"/>
      <c r="BB307" s="75"/>
      <c r="BC307" s="33">
        <f t="shared" si="93"/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 t="shared" si="96"/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2"/>
      <c r="CA307" s="33">
        <f t="shared" si="95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32"/>
      <c r="CR307" s="33">
        <f t="shared" si="86"/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33">
        <f t="shared" si="87"/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 t="shared" si="88"/>
        <v>0</v>
      </c>
      <c r="DQ307" s="31"/>
      <c r="DR307" s="30"/>
      <c r="DS307" s="31"/>
      <c r="DT307" s="30"/>
      <c r="DU307" s="31"/>
      <c r="DV307" s="30"/>
      <c r="DW307" s="31"/>
      <c r="DX307" s="32"/>
      <c r="DY307" s="33">
        <f t="shared" si="94"/>
        <v>0</v>
      </c>
      <c r="DZ307" s="31"/>
      <c r="EA307" s="30"/>
      <c r="EB307" s="31"/>
      <c r="EC307" s="30"/>
      <c r="ED307" s="31"/>
      <c r="EE307" s="30"/>
      <c r="EF307" s="30"/>
      <c r="EG307" s="30"/>
      <c r="EH307" s="30"/>
      <c r="EI307" s="30"/>
      <c r="EJ307" s="30"/>
      <c r="EK307" s="30"/>
      <c r="EL307" s="31"/>
      <c r="EM307" s="30"/>
      <c r="EN307" s="31"/>
      <c r="EO307" s="32"/>
    </row>
    <row r="308" spans="1:145" s="1" customFormat="1" ht="15" hidden="1" customHeight="1" x14ac:dyDescent="0.3">
      <c r="A308" s="5"/>
      <c r="B308" s="15">
        <v>7438</v>
      </c>
      <c r="C308" s="8" t="s">
        <v>182</v>
      </c>
      <c r="D308" s="16">
        <v>2008</v>
      </c>
      <c r="E308" s="17">
        <f t="shared" si="78"/>
        <v>0</v>
      </c>
      <c r="F308" s="55"/>
      <c r="G308" s="55"/>
      <c r="H308" s="55"/>
      <c r="I308" s="55"/>
      <c r="J308" s="28">
        <f t="shared" si="79"/>
        <v>0</v>
      </c>
      <c r="K308" s="29"/>
      <c r="L308" s="30"/>
      <c r="M308" s="31"/>
      <c r="N308" s="30"/>
      <c r="O308" s="31"/>
      <c r="P308" s="32"/>
      <c r="Q308" s="28">
        <f t="shared" si="80"/>
        <v>0</v>
      </c>
      <c r="R308" s="29"/>
      <c r="S308" s="32"/>
      <c r="T308" s="28">
        <f t="shared" si="81"/>
        <v>0</v>
      </c>
      <c r="U308" s="29"/>
      <c r="V308" s="30"/>
      <c r="W308" s="31"/>
      <c r="X308" s="32"/>
      <c r="Y308" s="33">
        <f t="shared" si="97"/>
        <v>0</v>
      </c>
      <c r="Z308" s="89"/>
      <c r="AA308" s="35"/>
      <c r="AB308" s="89"/>
      <c r="AC308" s="35"/>
      <c r="AD308" s="89"/>
      <c r="AE308" s="35"/>
      <c r="AF308" s="89"/>
      <c r="AG308" s="35"/>
      <c r="AH308" s="89"/>
      <c r="AI308" s="35"/>
      <c r="AJ308" s="89"/>
      <c r="AK308" s="35"/>
      <c r="AL308" s="89"/>
      <c r="AM308" s="35"/>
      <c r="AN308" s="89"/>
      <c r="AO308" s="90"/>
      <c r="AP308" s="33">
        <f t="shared" si="83"/>
        <v>0</v>
      </c>
      <c r="AQ308" s="89"/>
      <c r="AR308" s="35"/>
      <c r="AS308" s="89"/>
      <c r="AT308" s="35"/>
      <c r="AU308" s="89"/>
      <c r="AV308" s="35"/>
      <c r="AW308" s="89"/>
      <c r="AX308" s="35"/>
      <c r="AY308" s="89"/>
      <c r="AZ308" s="35"/>
      <c r="BA308" s="89"/>
      <c r="BB308" s="75"/>
      <c r="BC308" s="33">
        <f t="shared" si="93"/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 t="shared" si="96"/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2"/>
      <c r="CA308" s="33">
        <f t="shared" si="95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32"/>
      <c r="CR308" s="33">
        <f t="shared" si="86"/>
        <v>0</v>
      </c>
      <c r="CS308" s="31"/>
      <c r="CT308" s="30"/>
      <c r="CU308" s="31"/>
      <c r="CV308" s="30"/>
      <c r="CW308" s="31"/>
      <c r="CX308" s="30"/>
      <c r="CY308" s="31"/>
      <c r="CZ308" s="30"/>
      <c r="DA308" s="31"/>
      <c r="DB308" s="30"/>
      <c r="DC308" s="31"/>
      <c r="DD308" s="32"/>
      <c r="DE308" s="33">
        <f t="shared" si="87"/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 t="shared" si="88"/>
        <v>0</v>
      </c>
      <c r="DQ308" s="31"/>
      <c r="DR308" s="30"/>
      <c r="DS308" s="31"/>
      <c r="DT308" s="30"/>
      <c r="DU308" s="31"/>
      <c r="DV308" s="30"/>
      <c r="DW308" s="31"/>
      <c r="DX308" s="32"/>
      <c r="DY308" s="33">
        <f t="shared" si="94"/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</row>
    <row r="309" spans="1:145" s="1" customFormat="1" ht="15" hidden="1" customHeight="1" x14ac:dyDescent="0.3">
      <c r="A309" s="5"/>
      <c r="B309" s="15">
        <v>4491</v>
      </c>
      <c r="C309" s="8" t="s">
        <v>103</v>
      </c>
      <c r="D309" s="16">
        <v>2004</v>
      </c>
      <c r="E309" s="17">
        <f t="shared" si="78"/>
        <v>0</v>
      </c>
      <c r="F309" s="55"/>
      <c r="G309" s="55"/>
      <c r="H309" s="55"/>
      <c r="I309" s="55"/>
      <c r="J309" s="28">
        <f t="shared" si="79"/>
        <v>0</v>
      </c>
      <c r="K309" s="29"/>
      <c r="L309" s="30"/>
      <c r="M309" s="31"/>
      <c r="N309" s="30"/>
      <c r="O309" s="31"/>
      <c r="P309" s="32"/>
      <c r="Q309" s="28">
        <f t="shared" si="80"/>
        <v>0</v>
      </c>
      <c r="R309" s="29"/>
      <c r="S309" s="32"/>
      <c r="T309" s="28">
        <f t="shared" si="81"/>
        <v>0</v>
      </c>
      <c r="U309" s="29"/>
      <c r="V309" s="30"/>
      <c r="W309" s="31"/>
      <c r="X309" s="32"/>
      <c r="Y309" s="33">
        <f t="shared" si="97"/>
        <v>0</v>
      </c>
      <c r="Z309" s="89"/>
      <c r="AA309" s="35"/>
      <c r="AB309" s="89"/>
      <c r="AC309" s="35"/>
      <c r="AD309" s="89"/>
      <c r="AE309" s="35"/>
      <c r="AF309" s="89"/>
      <c r="AG309" s="35"/>
      <c r="AH309" s="89"/>
      <c r="AI309" s="35"/>
      <c r="AJ309" s="89"/>
      <c r="AK309" s="35"/>
      <c r="AL309" s="89"/>
      <c r="AM309" s="35"/>
      <c r="AN309" s="89"/>
      <c r="AO309" s="90"/>
      <c r="AP309" s="33">
        <f t="shared" si="83"/>
        <v>0</v>
      </c>
      <c r="AQ309" s="89"/>
      <c r="AR309" s="35"/>
      <c r="AS309" s="89"/>
      <c r="AT309" s="35"/>
      <c r="AU309" s="89"/>
      <c r="AV309" s="35"/>
      <c r="AW309" s="89"/>
      <c r="AX309" s="35"/>
      <c r="AY309" s="89"/>
      <c r="AZ309" s="35"/>
      <c r="BA309" s="89"/>
      <c r="BB309" s="75"/>
      <c r="BC309" s="33">
        <f t="shared" si="93"/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>
        <f t="shared" si="96"/>
        <v>0</v>
      </c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2"/>
      <c r="CA309" s="33">
        <f t="shared" si="95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32"/>
      <c r="CR309" s="33">
        <f t="shared" si="86"/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33">
        <f t="shared" si="87"/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>
        <f t="shared" si="88"/>
        <v>0</v>
      </c>
      <c r="DQ309" s="31"/>
      <c r="DR309" s="30"/>
      <c r="DS309" s="31"/>
      <c r="DT309" s="30"/>
      <c r="DU309" s="31"/>
      <c r="DV309" s="30"/>
      <c r="DW309" s="31"/>
      <c r="DX309" s="32"/>
      <c r="DY309" s="33">
        <f t="shared" si="94"/>
        <v>0</v>
      </c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</row>
    <row r="310" spans="1:145" s="1" customFormat="1" ht="15" hidden="1" customHeight="1" x14ac:dyDescent="0.3">
      <c r="A310" s="5"/>
      <c r="B310" s="15">
        <v>9448</v>
      </c>
      <c r="C310" s="8" t="s">
        <v>321</v>
      </c>
      <c r="D310" s="16">
        <v>2010</v>
      </c>
      <c r="E310" s="17">
        <f t="shared" si="78"/>
        <v>0</v>
      </c>
      <c r="F310" s="55"/>
      <c r="G310" s="55"/>
      <c r="H310" s="55"/>
      <c r="I310" s="55"/>
      <c r="J310" s="28">
        <f t="shared" si="79"/>
        <v>0</v>
      </c>
      <c r="K310" s="29"/>
      <c r="L310" s="30"/>
      <c r="M310" s="31"/>
      <c r="N310" s="30"/>
      <c r="O310" s="31"/>
      <c r="P310" s="32"/>
      <c r="Q310" s="28">
        <f t="shared" si="80"/>
        <v>0</v>
      </c>
      <c r="R310" s="29"/>
      <c r="S310" s="32"/>
      <c r="T310" s="28">
        <f t="shared" si="81"/>
        <v>0</v>
      </c>
      <c r="U310" s="29"/>
      <c r="V310" s="30"/>
      <c r="W310" s="31"/>
      <c r="X310" s="32"/>
      <c r="Y310" s="33">
        <f t="shared" si="97"/>
        <v>0</v>
      </c>
      <c r="Z310" s="89"/>
      <c r="AA310" s="35"/>
      <c r="AB310" s="89"/>
      <c r="AC310" s="35"/>
      <c r="AD310" s="89"/>
      <c r="AE310" s="35"/>
      <c r="AF310" s="89"/>
      <c r="AG310" s="35"/>
      <c r="AH310" s="89"/>
      <c r="AI310" s="35"/>
      <c r="AJ310" s="89"/>
      <c r="AK310" s="35"/>
      <c r="AL310" s="89"/>
      <c r="AM310" s="35"/>
      <c r="AN310" s="89"/>
      <c r="AO310" s="90"/>
      <c r="AP310" s="33">
        <f t="shared" si="83"/>
        <v>0</v>
      </c>
      <c r="AQ310" s="89"/>
      <c r="AR310" s="35"/>
      <c r="AS310" s="89"/>
      <c r="AT310" s="35"/>
      <c r="AU310" s="89"/>
      <c r="AV310" s="35"/>
      <c r="AW310" s="89"/>
      <c r="AX310" s="35"/>
      <c r="AY310" s="89"/>
      <c r="AZ310" s="35"/>
      <c r="BA310" s="89"/>
      <c r="BB310" s="75"/>
      <c r="BC310" s="33">
        <f t="shared" si="93"/>
        <v>0</v>
      </c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>
        <f t="shared" si="96"/>
        <v>0</v>
      </c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2"/>
      <c r="CA310" s="33">
        <f t="shared" si="95"/>
        <v>0</v>
      </c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32"/>
      <c r="CR310" s="33">
        <f t="shared" si="86"/>
        <v>0</v>
      </c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33">
        <f t="shared" si="87"/>
        <v>0</v>
      </c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>
        <f t="shared" si="88"/>
        <v>0</v>
      </c>
      <c r="DQ310" s="31"/>
      <c r="DR310" s="30"/>
      <c r="DS310" s="31"/>
      <c r="DT310" s="30"/>
      <c r="DU310" s="31"/>
      <c r="DV310" s="30"/>
      <c r="DW310" s="31"/>
      <c r="DX310" s="32"/>
      <c r="DY310" s="33">
        <f t="shared" si="94"/>
        <v>0</v>
      </c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</row>
    <row r="311" spans="1:145" s="1" customFormat="1" ht="15" hidden="1" customHeight="1" x14ac:dyDescent="0.3">
      <c r="A311" s="5"/>
      <c r="B311" s="15">
        <v>2288</v>
      </c>
      <c r="C311" s="8" t="s">
        <v>96</v>
      </c>
      <c r="D311" s="16">
        <v>2000</v>
      </c>
      <c r="E311" s="17">
        <f t="shared" si="78"/>
        <v>0</v>
      </c>
      <c r="F311" s="55"/>
      <c r="G311" s="55"/>
      <c r="H311" s="55"/>
      <c r="I311" s="55"/>
      <c r="J311" s="28">
        <f t="shared" si="79"/>
        <v>0</v>
      </c>
      <c r="K311" s="29"/>
      <c r="L311" s="30"/>
      <c r="M311" s="31"/>
      <c r="N311" s="30"/>
      <c r="O311" s="31"/>
      <c r="P311" s="32"/>
      <c r="Q311" s="28">
        <f t="shared" si="80"/>
        <v>0</v>
      </c>
      <c r="R311" s="29"/>
      <c r="S311" s="32"/>
      <c r="T311" s="28">
        <f t="shared" si="81"/>
        <v>0</v>
      </c>
      <c r="U311" s="29"/>
      <c r="V311" s="30"/>
      <c r="W311" s="31"/>
      <c r="X311" s="32"/>
      <c r="Y311" s="33">
        <f t="shared" si="97"/>
        <v>0</v>
      </c>
      <c r="Z311" s="89"/>
      <c r="AA311" s="35"/>
      <c r="AB311" s="89"/>
      <c r="AC311" s="35"/>
      <c r="AD311" s="89"/>
      <c r="AE311" s="35"/>
      <c r="AF311" s="89"/>
      <c r="AG311" s="35"/>
      <c r="AH311" s="89"/>
      <c r="AI311" s="35"/>
      <c r="AJ311" s="89"/>
      <c r="AK311" s="35"/>
      <c r="AL311" s="89"/>
      <c r="AM311" s="35"/>
      <c r="AN311" s="89"/>
      <c r="AO311" s="90"/>
      <c r="AP311" s="33">
        <f t="shared" si="83"/>
        <v>0</v>
      </c>
      <c r="AQ311" s="89"/>
      <c r="AR311" s="35"/>
      <c r="AS311" s="89"/>
      <c r="AT311" s="35"/>
      <c r="AU311" s="89"/>
      <c r="AV311" s="35"/>
      <c r="AW311" s="89"/>
      <c r="AX311" s="35"/>
      <c r="AY311" s="89"/>
      <c r="AZ311" s="35"/>
      <c r="BA311" s="89"/>
      <c r="BB311" s="75"/>
      <c r="BC311" s="33">
        <f t="shared" si="93"/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>
        <f t="shared" si="96"/>
        <v>0</v>
      </c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2"/>
      <c r="CA311" s="33">
        <f t="shared" si="95"/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32"/>
      <c r="CR311" s="33">
        <f t="shared" si="86"/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33">
        <f t="shared" si="87"/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>
        <f t="shared" si="88"/>
        <v>0</v>
      </c>
      <c r="DQ311" s="31"/>
      <c r="DR311" s="30"/>
      <c r="DS311" s="31"/>
      <c r="DT311" s="30"/>
      <c r="DU311" s="31"/>
      <c r="DV311" s="30"/>
      <c r="DW311" s="31"/>
      <c r="DX311" s="32"/>
      <c r="DY311" s="33">
        <f t="shared" si="94"/>
        <v>0</v>
      </c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</row>
    <row r="312" spans="1:145" s="1" customFormat="1" ht="15" hidden="1" customHeight="1" x14ac:dyDescent="0.3">
      <c r="A312" s="5"/>
      <c r="B312" s="15">
        <v>5364</v>
      </c>
      <c r="C312" s="8" t="s">
        <v>104</v>
      </c>
      <c r="D312" s="16">
        <v>2005</v>
      </c>
      <c r="E312" s="17">
        <f t="shared" ref="E312:E375" si="98">J312+Q312+T312+Y312+AP312+BC312+BN312+CA312+CR312+DE312+DP312+DY312</f>
        <v>0</v>
      </c>
      <c r="F312" s="55" t="s">
        <v>404</v>
      </c>
      <c r="G312" s="55"/>
      <c r="H312" s="55" t="s">
        <v>405</v>
      </c>
      <c r="I312" s="55" t="s">
        <v>450</v>
      </c>
      <c r="J312" s="28">
        <f t="shared" ref="J312:J375" si="99">L312+N312+P312</f>
        <v>0</v>
      </c>
      <c r="K312" s="29"/>
      <c r="L312" s="30"/>
      <c r="M312" s="31"/>
      <c r="N312" s="30"/>
      <c r="O312" s="31"/>
      <c r="P312" s="32"/>
      <c r="Q312" s="28">
        <f t="shared" ref="Q312:Q375" si="100">S312</f>
        <v>0</v>
      </c>
      <c r="R312" s="29"/>
      <c r="S312" s="32"/>
      <c r="T312" s="28">
        <f t="shared" ref="T312:T375" si="101">V312+X312</f>
        <v>0</v>
      </c>
      <c r="U312" s="29"/>
      <c r="V312" s="30"/>
      <c r="W312" s="31"/>
      <c r="X312" s="32"/>
      <c r="Y312" s="33">
        <f t="shared" si="97"/>
        <v>0</v>
      </c>
      <c r="Z312" s="89"/>
      <c r="AA312" s="35"/>
      <c r="AB312" s="89"/>
      <c r="AC312" s="35"/>
      <c r="AD312" s="89"/>
      <c r="AE312" s="35"/>
      <c r="AF312" s="89"/>
      <c r="AG312" s="35"/>
      <c r="AH312" s="89"/>
      <c r="AI312" s="35"/>
      <c r="AJ312" s="89"/>
      <c r="AK312" s="35"/>
      <c r="AL312" s="89"/>
      <c r="AM312" s="35"/>
      <c r="AN312" s="89"/>
      <c r="AO312" s="90"/>
      <c r="AP312" s="33">
        <f t="shared" ref="AP312:AP375" si="102">AR312+AT312+AV312+AX312+AZ312+BB312</f>
        <v>0</v>
      </c>
      <c r="AQ312" s="89"/>
      <c r="AR312" s="35"/>
      <c r="AS312" s="89"/>
      <c r="AT312" s="35"/>
      <c r="AU312" s="89"/>
      <c r="AV312" s="35"/>
      <c r="AW312" s="89"/>
      <c r="AX312" s="35"/>
      <c r="AY312" s="89"/>
      <c r="AZ312" s="35"/>
      <c r="BA312" s="89"/>
      <c r="BB312" s="75"/>
      <c r="BC312" s="33">
        <f>BE312+BG312+BI312+BK312</f>
        <v>0</v>
      </c>
      <c r="BD312" s="31"/>
      <c r="BE312" s="30"/>
      <c r="BF312" s="31"/>
      <c r="BG312" s="30"/>
      <c r="BH312" s="31"/>
      <c r="BI312" s="30"/>
      <c r="BJ312" s="31"/>
      <c r="BK312" s="30"/>
      <c r="BL312" s="58">
        <v>9</v>
      </c>
      <c r="BM312" s="79" t="s">
        <v>292</v>
      </c>
      <c r="BN312" s="33">
        <f t="shared" si="96"/>
        <v>0</v>
      </c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2"/>
      <c r="CA312" s="33">
        <f>CC312+CE312+CG312+CI312+CK312+CM312+CO312</f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58">
        <v>9</v>
      </c>
      <c r="CQ312" s="79" t="s">
        <v>292</v>
      </c>
      <c r="CR312" s="33">
        <f t="shared" ref="CR312:CR375" si="103">CT312+CV312+CX312+CZ312+DB312+DD312</f>
        <v>0</v>
      </c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33">
        <f t="shared" ref="DE312:DE375" si="104">DG312+DI312+DK312+DM312+DO312</f>
        <v>0</v>
      </c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>
        <f t="shared" ref="DP312:DP375" si="105">DR312+DT312+DV312+DX312</f>
        <v>0</v>
      </c>
      <c r="DQ312" s="31"/>
      <c r="DR312" s="30"/>
      <c r="DS312" s="31"/>
      <c r="DT312" s="30"/>
      <c r="DU312" s="31"/>
      <c r="DV312" s="30"/>
      <c r="DW312" s="31"/>
      <c r="DX312" s="32"/>
      <c r="DY312" s="33">
        <f t="shared" ref="DY312:DY328" si="106">EA312+EC312+EE312+EG312+EI312+EK312+EM312+EO312</f>
        <v>0</v>
      </c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</row>
    <row r="313" spans="1:145" s="1" customFormat="1" ht="15" hidden="1" customHeight="1" x14ac:dyDescent="0.3">
      <c r="A313" s="5"/>
      <c r="B313" s="15">
        <v>5973</v>
      </c>
      <c r="C313" s="8" t="s">
        <v>313</v>
      </c>
      <c r="D313" s="16">
        <v>2008</v>
      </c>
      <c r="E313" s="17">
        <f t="shared" si="98"/>
        <v>0</v>
      </c>
      <c r="F313" s="55"/>
      <c r="G313" s="55"/>
      <c r="H313" s="55"/>
      <c r="I313" s="55"/>
      <c r="J313" s="28">
        <f t="shared" si="99"/>
        <v>0</v>
      </c>
      <c r="K313" s="29"/>
      <c r="L313" s="30"/>
      <c r="M313" s="31"/>
      <c r="N313" s="30"/>
      <c r="O313" s="31"/>
      <c r="P313" s="32"/>
      <c r="Q313" s="28">
        <f t="shared" si="100"/>
        <v>0</v>
      </c>
      <c r="R313" s="29"/>
      <c r="S313" s="32"/>
      <c r="T313" s="28">
        <f t="shared" si="101"/>
        <v>0</v>
      </c>
      <c r="U313" s="29"/>
      <c r="V313" s="30"/>
      <c r="W313" s="31"/>
      <c r="X313" s="32"/>
      <c r="Y313" s="33">
        <f t="shared" si="97"/>
        <v>0</v>
      </c>
      <c r="Z313" s="89"/>
      <c r="AA313" s="35"/>
      <c r="AB313" s="89"/>
      <c r="AC313" s="35"/>
      <c r="AD313" s="89"/>
      <c r="AE313" s="35"/>
      <c r="AF313" s="89"/>
      <c r="AG313" s="35"/>
      <c r="AH313" s="89"/>
      <c r="AI313" s="35"/>
      <c r="AJ313" s="89"/>
      <c r="AK313" s="35"/>
      <c r="AL313" s="89"/>
      <c r="AM313" s="35"/>
      <c r="AN313" s="89"/>
      <c r="AO313" s="90"/>
      <c r="AP313" s="33">
        <f t="shared" si="102"/>
        <v>0</v>
      </c>
      <c r="AQ313" s="89"/>
      <c r="AR313" s="35"/>
      <c r="AS313" s="89"/>
      <c r="AT313" s="35"/>
      <c r="AU313" s="89"/>
      <c r="AV313" s="35"/>
      <c r="AW313" s="89"/>
      <c r="AX313" s="35"/>
      <c r="AY313" s="89"/>
      <c r="AZ313" s="35"/>
      <c r="BA313" s="89"/>
      <c r="BB313" s="75"/>
      <c r="BC313" s="33">
        <f t="shared" ref="BC313:BC347" si="107">BE313+BG313+BI313+BK313+BM313</f>
        <v>0</v>
      </c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>
        <f t="shared" si="96"/>
        <v>0</v>
      </c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2"/>
      <c r="CA313" s="33">
        <f t="shared" ref="CA313:CA347" si="108">CC313+CE313+CG313+CI313+CK313+CM313+CO313+CQ313</f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32"/>
      <c r="CR313" s="33">
        <f t="shared" si="103"/>
        <v>0</v>
      </c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33">
        <f t="shared" si="104"/>
        <v>0</v>
      </c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>
        <f t="shared" si="105"/>
        <v>0</v>
      </c>
      <c r="DQ313" s="31"/>
      <c r="DR313" s="30"/>
      <c r="DS313" s="31"/>
      <c r="DT313" s="30"/>
      <c r="DU313" s="31"/>
      <c r="DV313" s="30"/>
      <c r="DW313" s="31"/>
      <c r="DX313" s="32"/>
      <c r="DY313" s="33">
        <f t="shared" si="106"/>
        <v>0</v>
      </c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</row>
    <row r="314" spans="1:145" s="1" customFormat="1" ht="15" hidden="1" customHeight="1" x14ac:dyDescent="0.3">
      <c r="A314" s="5"/>
      <c r="B314" s="15">
        <v>4531</v>
      </c>
      <c r="C314" s="8" t="s">
        <v>90</v>
      </c>
      <c r="D314" s="16">
        <v>2005</v>
      </c>
      <c r="E314" s="17">
        <f t="shared" si="98"/>
        <v>0</v>
      </c>
      <c r="F314" s="55"/>
      <c r="G314" s="55"/>
      <c r="H314" s="55"/>
      <c r="I314" s="55"/>
      <c r="J314" s="28">
        <f t="shared" si="99"/>
        <v>0</v>
      </c>
      <c r="K314" s="29"/>
      <c r="L314" s="30"/>
      <c r="M314" s="31"/>
      <c r="N314" s="30"/>
      <c r="O314" s="31"/>
      <c r="P314" s="32"/>
      <c r="Q314" s="28">
        <f t="shared" si="100"/>
        <v>0</v>
      </c>
      <c r="R314" s="29"/>
      <c r="S314" s="32"/>
      <c r="T314" s="28">
        <f t="shared" si="101"/>
        <v>0</v>
      </c>
      <c r="U314" s="29"/>
      <c r="V314" s="30"/>
      <c r="W314" s="31"/>
      <c r="X314" s="32"/>
      <c r="Y314" s="33">
        <f t="shared" si="97"/>
        <v>0</v>
      </c>
      <c r="Z314" s="89"/>
      <c r="AA314" s="35"/>
      <c r="AB314" s="89"/>
      <c r="AC314" s="35"/>
      <c r="AD314" s="89"/>
      <c r="AE314" s="35"/>
      <c r="AF314" s="89"/>
      <c r="AG314" s="35"/>
      <c r="AH314" s="89"/>
      <c r="AI314" s="35"/>
      <c r="AJ314" s="89"/>
      <c r="AK314" s="35"/>
      <c r="AL314" s="89"/>
      <c r="AM314" s="35"/>
      <c r="AN314" s="89"/>
      <c r="AO314" s="90"/>
      <c r="AP314" s="33">
        <f t="shared" si="102"/>
        <v>0</v>
      </c>
      <c r="AQ314" s="89"/>
      <c r="AR314" s="35"/>
      <c r="AS314" s="89"/>
      <c r="AT314" s="35"/>
      <c r="AU314" s="89"/>
      <c r="AV314" s="35"/>
      <c r="AW314" s="89"/>
      <c r="AX314" s="35"/>
      <c r="AY314" s="89"/>
      <c r="AZ314" s="35"/>
      <c r="BA314" s="89"/>
      <c r="BB314" s="75"/>
      <c r="BC314" s="33">
        <f t="shared" si="107"/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>
        <f t="shared" si="96"/>
        <v>0</v>
      </c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2"/>
      <c r="CA314" s="33">
        <f t="shared" si="108"/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32"/>
      <c r="CR314" s="33">
        <f t="shared" si="103"/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33">
        <f t="shared" si="104"/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>
        <f t="shared" si="105"/>
        <v>0</v>
      </c>
      <c r="DQ314" s="31"/>
      <c r="DR314" s="30"/>
      <c r="DS314" s="31"/>
      <c r="DT314" s="30"/>
      <c r="DU314" s="31"/>
      <c r="DV314" s="30"/>
      <c r="DW314" s="31"/>
      <c r="DX314" s="32"/>
      <c r="DY314" s="33">
        <f t="shared" si="106"/>
        <v>0</v>
      </c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</row>
    <row r="315" spans="1:145" s="1" customFormat="1" ht="15" hidden="1" customHeight="1" x14ac:dyDescent="0.3">
      <c r="A315" s="5"/>
      <c r="B315" s="15">
        <v>7208</v>
      </c>
      <c r="C315" s="8" t="s">
        <v>229</v>
      </c>
      <c r="D315" s="16">
        <v>2009</v>
      </c>
      <c r="E315" s="17">
        <f t="shared" si="98"/>
        <v>0</v>
      </c>
      <c r="F315" s="55"/>
      <c r="G315" s="55"/>
      <c r="H315" s="55"/>
      <c r="I315" s="55"/>
      <c r="J315" s="28">
        <f t="shared" si="99"/>
        <v>0</v>
      </c>
      <c r="K315" s="29"/>
      <c r="L315" s="30"/>
      <c r="M315" s="31"/>
      <c r="N315" s="30"/>
      <c r="O315" s="31"/>
      <c r="P315" s="32"/>
      <c r="Q315" s="28">
        <f t="shared" si="100"/>
        <v>0</v>
      </c>
      <c r="R315" s="29"/>
      <c r="S315" s="32"/>
      <c r="T315" s="28">
        <f t="shared" si="101"/>
        <v>0</v>
      </c>
      <c r="U315" s="29"/>
      <c r="V315" s="30"/>
      <c r="W315" s="31"/>
      <c r="X315" s="32"/>
      <c r="Y315" s="33">
        <f t="shared" si="97"/>
        <v>0</v>
      </c>
      <c r="Z315" s="89"/>
      <c r="AA315" s="35"/>
      <c r="AB315" s="89"/>
      <c r="AC315" s="35"/>
      <c r="AD315" s="89"/>
      <c r="AE315" s="35"/>
      <c r="AF315" s="89"/>
      <c r="AG315" s="35"/>
      <c r="AH315" s="89"/>
      <c r="AI315" s="35"/>
      <c r="AJ315" s="89"/>
      <c r="AK315" s="35"/>
      <c r="AL315" s="89"/>
      <c r="AM315" s="35"/>
      <c r="AN315" s="89"/>
      <c r="AO315" s="90"/>
      <c r="AP315" s="33">
        <f t="shared" si="102"/>
        <v>0</v>
      </c>
      <c r="AQ315" s="89"/>
      <c r="AR315" s="35"/>
      <c r="AS315" s="89"/>
      <c r="AT315" s="35"/>
      <c r="AU315" s="89"/>
      <c r="AV315" s="35"/>
      <c r="AW315" s="89"/>
      <c r="AX315" s="35"/>
      <c r="AY315" s="89"/>
      <c r="AZ315" s="35"/>
      <c r="BA315" s="89"/>
      <c r="BB315" s="75"/>
      <c r="BC315" s="33">
        <f t="shared" si="107"/>
        <v>0</v>
      </c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>
        <f t="shared" si="96"/>
        <v>0</v>
      </c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2"/>
      <c r="CA315" s="33">
        <f t="shared" si="108"/>
        <v>0</v>
      </c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32"/>
      <c r="CR315" s="33">
        <f t="shared" si="103"/>
        <v>0</v>
      </c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33">
        <f t="shared" si="104"/>
        <v>0</v>
      </c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>
        <f t="shared" si="105"/>
        <v>0</v>
      </c>
      <c r="DQ315" s="31"/>
      <c r="DR315" s="30"/>
      <c r="DS315" s="31"/>
      <c r="DT315" s="30"/>
      <c r="DU315" s="31"/>
      <c r="DV315" s="30"/>
      <c r="DW315" s="31"/>
      <c r="DX315" s="32"/>
      <c r="DY315" s="33">
        <f t="shared" si="106"/>
        <v>0</v>
      </c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</row>
    <row r="316" spans="1:145" s="1" customFormat="1" ht="15" hidden="1" customHeight="1" x14ac:dyDescent="0.3">
      <c r="A316" s="5"/>
      <c r="B316" s="15">
        <v>3286</v>
      </c>
      <c r="C316" s="8" t="s">
        <v>302</v>
      </c>
      <c r="D316" s="16">
        <v>2001</v>
      </c>
      <c r="E316" s="17">
        <f t="shared" si="98"/>
        <v>0</v>
      </c>
      <c r="F316" s="55"/>
      <c r="G316" s="55"/>
      <c r="H316" s="55"/>
      <c r="I316" s="55"/>
      <c r="J316" s="28">
        <f t="shared" si="99"/>
        <v>0</v>
      </c>
      <c r="K316" s="29"/>
      <c r="L316" s="30"/>
      <c r="M316" s="31"/>
      <c r="N316" s="30"/>
      <c r="O316" s="31"/>
      <c r="P316" s="32"/>
      <c r="Q316" s="28">
        <f t="shared" si="100"/>
        <v>0</v>
      </c>
      <c r="R316" s="29"/>
      <c r="S316" s="32"/>
      <c r="T316" s="28">
        <f t="shared" si="101"/>
        <v>0</v>
      </c>
      <c r="U316" s="29"/>
      <c r="V316" s="30"/>
      <c r="W316" s="31"/>
      <c r="X316" s="32"/>
      <c r="Y316" s="33">
        <f t="shared" si="97"/>
        <v>0</v>
      </c>
      <c r="Z316" s="89"/>
      <c r="AA316" s="35"/>
      <c r="AB316" s="89"/>
      <c r="AC316" s="35"/>
      <c r="AD316" s="89"/>
      <c r="AE316" s="35"/>
      <c r="AF316" s="89"/>
      <c r="AG316" s="35"/>
      <c r="AH316" s="89"/>
      <c r="AI316" s="35"/>
      <c r="AJ316" s="89"/>
      <c r="AK316" s="35"/>
      <c r="AL316" s="89"/>
      <c r="AM316" s="35"/>
      <c r="AN316" s="89"/>
      <c r="AO316" s="90"/>
      <c r="AP316" s="33">
        <f t="shared" si="102"/>
        <v>0</v>
      </c>
      <c r="AQ316" s="89"/>
      <c r="AR316" s="35"/>
      <c r="AS316" s="89"/>
      <c r="AT316" s="35"/>
      <c r="AU316" s="89"/>
      <c r="AV316" s="35"/>
      <c r="AW316" s="89"/>
      <c r="AX316" s="35"/>
      <c r="AY316" s="89"/>
      <c r="AZ316" s="35"/>
      <c r="BA316" s="89"/>
      <c r="BB316" s="75"/>
      <c r="BC316" s="33">
        <f t="shared" si="107"/>
        <v>0</v>
      </c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>
        <f t="shared" si="96"/>
        <v>0</v>
      </c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2"/>
      <c r="CA316" s="33">
        <f t="shared" si="108"/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32"/>
      <c r="CR316" s="33">
        <f t="shared" si="103"/>
        <v>0</v>
      </c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33">
        <f t="shared" si="104"/>
        <v>0</v>
      </c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>
        <f t="shared" si="105"/>
        <v>0</v>
      </c>
      <c r="DQ316" s="31"/>
      <c r="DR316" s="30"/>
      <c r="DS316" s="31"/>
      <c r="DT316" s="30"/>
      <c r="DU316" s="31"/>
      <c r="DV316" s="30"/>
      <c r="DW316" s="31"/>
      <c r="DX316" s="32"/>
      <c r="DY316" s="33">
        <f t="shared" si="106"/>
        <v>0</v>
      </c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</row>
    <row r="317" spans="1:145" s="1" customFormat="1" ht="15" hidden="1" customHeight="1" x14ac:dyDescent="0.3">
      <c r="A317" s="5"/>
      <c r="B317" s="15">
        <v>6085</v>
      </c>
      <c r="C317" s="8" t="s">
        <v>287</v>
      </c>
      <c r="D317" s="16">
        <v>2007</v>
      </c>
      <c r="E317" s="17">
        <f t="shared" si="98"/>
        <v>0</v>
      </c>
      <c r="F317" s="55"/>
      <c r="G317" s="55"/>
      <c r="H317" s="55"/>
      <c r="I317" s="55"/>
      <c r="J317" s="28">
        <f t="shared" si="99"/>
        <v>0</v>
      </c>
      <c r="K317" s="29"/>
      <c r="L317" s="30"/>
      <c r="M317" s="31"/>
      <c r="N317" s="30"/>
      <c r="O317" s="31"/>
      <c r="P317" s="32"/>
      <c r="Q317" s="28">
        <f t="shared" si="100"/>
        <v>0</v>
      </c>
      <c r="R317" s="29"/>
      <c r="S317" s="32"/>
      <c r="T317" s="28">
        <f t="shared" si="101"/>
        <v>0</v>
      </c>
      <c r="U317" s="29"/>
      <c r="V317" s="30"/>
      <c r="W317" s="31"/>
      <c r="X317" s="32"/>
      <c r="Y317" s="33">
        <f t="shared" si="97"/>
        <v>0</v>
      </c>
      <c r="Z317" s="89"/>
      <c r="AA317" s="35"/>
      <c r="AB317" s="89"/>
      <c r="AC317" s="35"/>
      <c r="AD317" s="89"/>
      <c r="AE317" s="35"/>
      <c r="AF317" s="89"/>
      <c r="AG317" s="35"/>
      <c r="AH317" s="89"/>
      <c r="AI317" s="35"/>
      <c r="AJ317" s="89"/>
      <c r="AK317" s="35"/>
      <c r="AL317" s="89"/>
      <c r="AM317" s="35"/>
      <c r="AN317" s="89"/>
      <c r="AO317" s="90"/>
      <c r="AP317" s="33">
        <f t="shared" si="102"/>
        <v>0</v>
      </c>
      <c r="AQ317" s="89"/>
      <c r="AR317" s="35"/>
      <c r="AS317" s="89"/>
      <c r="AT317" s="35"/>
      <c r="AU317" s="89"/>
      <c r="AV317" s="35"/>
      <c r="AW317" s="89"/>
      <c r="AX317" s="35"/>
      <c r="AY317" s="89"/>
      <c r="AZ317" s="35"/>
      <c r="BA317" s="89"/>
      <c r="BB317" s="75"/>
      <c r="BC317" s="33">
        <f t="shared" si="107"/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 t="shared" si="96"/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2"/>
      <c r="CA317" s="33">
        <f t="shared" si="108"/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32"/>
      <c r="CR317" s="33">
        <f t="shared" si="103"/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33">
        <f t="shared" si="104"/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 t="shared" si="105"/>
        <v>0</v>
      </c>
      <c r="DQ317" s="31"/>
      <c r="DR317" s="30"/>
      <c r="DS317" s="31"/>
      <c r="DT317" s="30"/>
      <c r="DU317" s="31"/>
      <c r="DV317" s="30"/>
      <c r="DW317" s="31"/>
      <c r="DX317" s="32"/>
      <c r="DY317" s="33">
        <f t="shared" si="106"/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</row>
    <row r="318" spans="1:145" s="1" customFormat="1" ht="15" hidden="1" customHeight="1" x14ac:dyDescent="0.3">
      <c r="A318" s="5"/>
      <c r="B318" s="15">
        <v>6086</v>
      </c>
      <c r="C318" s="8" t="s">
        <v>288</v>
      </c>
      <c r="D318" s="16">
        <v>2007</v>
      </c>
      <c r="E318" s="17">
        <f t="shared" si="98"/>
        <v>0</v>
      </c>
      <c r="F318" s="55"/>
      <c r="G318" s="55"/>
      <c r="H318" s="55"/>
      <c r="I318" s="55"/>
      <c r="J318" s="28">
        <f t="shared" si="99"/>
        <v>0</v>
      </c>
      <c r="K318" s="29"/>
      <c r="L318" s="30"/>
      <c r="M318" s="31"/>
      <c r="N318" s="30"/>
      <c r="O318" s="31"/>
      <c r="P318" s="32"/>
      <c r="Q318" s="28">
        <f t="shared" si="100"/>
        <v>0</v>
      </c>
      <c r="R318" s="29"/>
      <c r="S318" s="32"/>
      <c r="T318" s="28">
        <f t="shared" si="101"/>
        <v>0</v>
      </c>
      <c r="U318" s="29"/>
      <c r="V318" s="30"/>
      <c r="W318" s="31"/>
      <c r="X318" s="32"/>
      <c r="Y318" s="33">
        <f t="shared" si="97"/>
        <v>0</v>
      </c>
      <c r="Z318" s="89"/>
      <c r="AA318" s="35"/>
      <c r="AB318" s="89"/>
      <c r="AC318" s="35"/>
      <c r="AD318" s="89"/>
      <c r="AE318" s="35"/>
      <c r="AF318" s="89"/>
      <c r="AG318" s="35"/>
      <c r="AH318" s="89"/>
      <c r="AI318" s="35"/>
      <c r="AJ318" s="89"/>
      <c r="AK318" s="35"/>
      <c r="AL318" s="89"/>
      <c r="AM318" s="35"/>
      <c r="AN318" s="89"/>
      <c r="AO318" s="90"/>
      <c r="AP318" s="33">
        <f t="shared" si="102"/>
        <v>0</v>
      </c>
      <c r="AQ318" s="89"/>
      <c r="AR318" s="35"/>
      <c r="AS318" s="89"/>
      <c r="AT318" s="35"/>
      <c r="AU318" s="89"/>
      <c r="AV318" s="35"/>
      <c r="AW318" s="89"/>
      <c r="AX318" s="35"/>
      <c r="AY318" s="89"/>
      <c r="AZ318" s="35"/>
      <c r="BA318" s="89"/>
      <c r="BB318" s="75"/>
      <c r="BC318" s="33">
        <f t="shared" si="107"/>
        <v>0</v>
      </c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>
        <f t="shared" si="96"/>
        <v>0</v>
      </c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2"/>
      <c r="CA318" s="33">
        <f t="shared" si="108"/>
        <v>0</v>
      </c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32"/>
      <c r="CR318" s="33">
        <f t="shared" si="103"/>
        <v>0</v>
      </c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33">
        <f t="shared" si="104"/>
        <v>0</v>
      </c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>
        <f t="shared" si="105"/>
        <v>0</v>
      </c>
      <c r="DQ318" s="31"/>
      <c r="DR318" s="30"/>
      <c r="DS318" s="31"/>
      <c r="DT318" s="30"/>
      <c r="DU318" s="31"/>
      <c r="DV318" s="30"/>
      <c r="DW318" s="31"/>
      <c r="DX318" s="32"/>
      <c r="DY318" s="33">
        <f t="shared" si="106"/>
        <v>0</v>
      </c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</row>
    <row r="319" spans="1:145" s="1" customFormat="1" ht="15" hidden="1" customHeight="1" x14ac:dyDescent="0.3">
      <c r="A319" s="5"/>
      <c r="B319" s="15">
        <v>4189</v>
      </c>
      <c r="C319" s="8" t="s">
        <v>280</v>
      </c>
      <c r="D319" s="16">
        <v>2004</v>
      </c>
      <c r="E319" s="17">
        <f t="shared" si="98"/>
        <v>0</v>
      </c>
      <c r="F319" s="55"/>
      <c r="G319" s="55"/>
      <c r="H319" s="55"/>
      <c r="I319" s="55"/>
      <c r="J319" s="28">
        <f t="shared" si="99"/>
        <v>0</v>
      </c>
      <c r="K319" s="29"/>
      <c r="L319" s="30"/>
      <c r="M319" s="31"/>
      <c r="N319" s="30"/>
      <c r="O319" s="31"/>
      <c r="P319" s="32"/>
      <c r="Q319" s="28">
        <f t="shared" si="100"/>
        <v>0</v>
      </c>
      <c r="R319" s="29"/>
      <c r="S319" s="32"/>
      <c r="T319" s="28">
        <f t="shared" si="101"/>
        <v>0</v>
      </c>
      <c r="U319" s="29"/>
      <c r="V319" s="30"/>
      <c r="W319" s="31"/>
      <c r="X319" s="32"/>
      <c r="Y319" s="33">
        <f t="shared" si="97"/>
        <v>0</v>
      </c>
      <c r="Z319" s="89"/>
      <c r="AA319" s="35"/>
      <c r="AB319" s="89"/>
      <c r="AC319" s="35"/>
      <c r="AD319" s="89"/>
      <c r="AE319" s="35"/>
      <c r="AF319" s="89"/>
      <c r="AG319" s="35"/>
      <c r="AH319" s="89"/>
      <c r="AI319" s="35"/>
      <c r="AJ319" s="89"/>
      <c r="AK319" s="35"/>
      <c r="AL319" s="89"/>
      <c r="AM319" s="35"/>
      <c r="AN319" s="89"/>
      <c r="AO319" s="90"/>
      <c r="AP319" s="33">
        <f t="shared" si="102"/>
        <v>0</v>
      </c>
      <c r="AQ319" s="89"/>
      <c r="AR319" s="35"/>
      <c r="AS319" s="89"/>
      <c r="AT319" s="35"/>
      <c r="AU319" s="89"/>
      <c r="AV319" s="35"/>
      <c r="AW319" s="89"/>
      <c r="AX319" s="35"/>
      <c r="AY319" s="89"/>
      <c r="AZ319" s="35"/>
      <c r="BA319" s="89"/>
      <c r="BB319" s="75"/>
      <c r="BC319" s="33">
        <f t="shared" si="107"/>
        <v>0</v>
      </c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>
        <f t="shared" si="96"/>
        <v>0</v>
      </c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2"/>
      <c r="CA319" s="33">
        <f t="shared" si="108"/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32"/>
      <c r="CR319" s="33">
        <f t="shared" si="103"/>
        <v>0</v>
      </c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33">
        <f t="shared" si="104"/>
        <v>0</v>
      </c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>
        <f t="shared" si="105"/>
        <v>0</v>
      </c>
      <c r="DQ319" s="31"/>
      <c r="DR319" s="30"/>
      <c r="DS319" s="31"/>
      <c r="DT319" s="30"/>
      <c r="DU319" s="31"/>
      <c r="DV319" s="30"/>
      <c r="DW319" s="31"/>
      <c r="DX319" s="32"/>
      <c r="DY319" s="33">
        <f t="shared" si="106"/>
        <v>0</v>
      </c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</row>
    <row r="320" spans="1:145" s="1" customFormat="1" ht="15" hidden="1" customHeight="1" x14ac:dyDescent="0.3">
      <c r="A320" s="5"/>
      <c r="B320" s="15">
        <v>6331</v>
      </c>
      <c r="C320" s="8" t="s">
        <v>304</v>
      </c>
      <c r="D320" s="16">
        <v>2007</v>
      </c>
      <c r="E320" s="17">
        <f t="shared" si="98"/>
        <v>0</v>
      </c>
      <c r="F320" s="55"/>
      <c r="G320" s="55"/>
      <c r="H320" s="55"/>
      <c r="I320" s="55"/>
      <c r="J320" s="28">
        <f t="shared" si="99"/>
        <v>0</v>
      </c>
      <c r="K320" s="29"/>
      <c r="L320" s="30"/>
      <c r="M320" s="31"/>
      <c r="N320" s="30"/>
      <c r="O320" s="31"/>
      <c r="P320" s="32"/>
      <c r="Q320" s="28">
        <f t="shared" si="100"/>
        <v>0</v>
      </c>
      <c r="R320" s="29"/>
      <c r="S320" s="32"/>
      <c r="T320" s="28">
        <f t="shared" si="101"/>
        <v>0</v>
      </c>
      <c r="U320" s="29"/>
      <c r="V320" s="30"/>
      <c r="W320" s="31"/>
      <c r="X320" s="32"/>
      <c r="Y320" s="33">
        <f t="shared" si="97"/>
        <v>0</v>
      </c>
      <c r="Z320" s="89"/>
      <c r="AA320" s="35"/>
      <c r="AB320" s="89"/>
      <c r="AC320" s="35"/>
      <c r="AD320" s="89"/>
      <c r="AE320" s="35"/>
      <c r="AF320" s="89"/>
      <c r="AG320" s="35"/>
      <c r="AH320" s="89"/>
      <c r="AI320" s="35"/>
      <c r="AJ320" s="89"/>
      <c r="AK320" s="35"/>
      <c r="AL320" s="89"/>
      <c r="AM320" s="35"/>
      <c r="AN320" s="89"/>
      <c r="AO320" s="90"/>
      <c r="AP320" s="33">
        <f t="shared" si="102"/>
        <v>0</v>
      </c>
      <c r="AQ320" s="89"/>
      <c r="AR320" s="35"/>
      <c r="AS320" s="89"/>
      <c r="AT320" s="35"/>
      <c r="AU320" s="89"/>
      <c r="AV320" s="35"/>
      <c r="AW320" s="89"/>
      <c r="AX320" s="35"/>
      <c r="AY320" s="89"/>
      <c r="AZ320" s="35"/>
      <c r="BA320" s="89"/>
      <c r="BB320" s="75"/>
      <c r="BC320" s="33">
        <f t="shared" si="107"/>
        <v>0</v>
      </c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>
        <f t="shared" si="96"/>
        <v>0</v>
      </c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2"/>
      <c r="CA320" s="33">
        <f t="shared" si="108"/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32"/>
      <c r="CR320" s="33">
        <f t="shared" si="103"/>
        <v>0</v>
      </c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33">
        <f t="shared" si="104"/>
        <v>0</v>
      </c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>
        <f t="shared" si="105"/>
        <v>0</v>
      </c>
      <c r="DQ320" s="31"/>
      <c r="DR320" s="30"/>
      <c r="DS320" s="31"/>
      <c r="DT320" s="30"/>
      <c r="DU320" s="31"/>
      <c r="DV320" s="30"/>
      <c r="DW320" s="31"/>
      <c r="DX320" s="32"/>
      <c r="DY320" s="33">
        <f t="shared" si="106"/>
        <v>0</v>
      </c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</row>
    <row r="321" spans="1:145" s="1" customFormat="1" ht="15" hidden="1" customHeight="1" x14ac:dyDescent="0.3">
      <c r="A321" s="5"/>
      <c r="B321" s="15">
        <v>9713</v>
      </c>
      <c r="C321" s="8" t="s">
        <v>376</v>
      </c>
      <c r="D321" s="16">
        <v>2010</v>
      </c>
      <c r="E321" s="17">
        <f t="shared" si="98"/>
        <v>0</v>
      </c>
      <c r="F321" s="55"/>
      <c r="G321" s="55"/>
      <c r="H321" s="55"/>
      <c r="I321" s="55"/>
      <c r="J321" s="28">
        <f t="shared" si="99"/>
        <v>0</v>
      </c>
      <c r="K321" s="29"/>
      <c r="L321" s="30"/>
      <c r="M321" s="31"/>
      <c r="N321" s="30"/>
      <c r="O321" s="31"/>
      <c r="P321" s="32"/>
      <c r="Q321" s="28">
        <f t="shared" si="100"/>
        <v>0</v>
      </c>
      <c r="R321" s="29"/>
      <c r="S321" s="32"/>
      <c r="T321" s="28">
        <f t="shared" si="101"/>
        <v>0</v>
      </c>
      <c r="U321" s="29"/>
      <c r="V321" s="30"/>
      <c r="W321" s="31"/>
      <c r="X321" s="32"/>
      <c r="Y321" s="33">
        <f t="shared" si="97"/>
        <v>0</v>
      </c>
      <c r="Z321" s="89"/>
      <c r="AA321" s="35"/>
      <c r="AB321" s="89"/>
      <c r="AC321" s="35"/>
      <c r="AD321" s="89"/>
      <c r="AE321" s="35"/>
      <c r="AF321" s="89"/>
      <c r="AG321" s="35"/>
      <c r="AH321" s="89"/>
      <c r="AI321" s="35"/>
      <c r="AJ321" s="89"/>
      <c r="AK321" s="35"/>
      <c r="AL321" s="89"/>
      <c r="AM321" s="35"/>
      <c r="AN321" s="89"/>
      <c r="AO321" s="90"/>
      <c r="AP321" s="33">
        <f t="shared" si="102"/>
        <v>0</v>
      </c>
      <c r="AQ321" s="89"/>
      <c r="AR321" s="35"/>
      <c r="AS321" s="89"/>
      <c r="AT321" s="35"/>
      <c r="AU321" s="89"/>
      <c r="AV321" s="35"/>
      <c r="AW321" s="89"/>
      <c r="AX321" s="35"/>
      <c r="AY321" s="89"/>
      <c r="AZ321" s="35"/>
      <c r="BA321" s="89"/>
      <c r="BB321" s="75"/>
      <c r="BC321" s="33">
        <f t="shared" si="107"/>
        <v>0</v>
      </c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>
        <f t="shared" si="96"/>
        <v>0</v>
      </c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2"/>
      <c r="CA321" s="33">
        <f t="shared" si="108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32"/>
      <c r="CR321" s="33">
        <f t="shared" si="103"/>
        <v>0</v>
      </c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33">
        <f t="shared" si="104"/>
        <v>0</v>
      </c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>
        <f t="shared" si="105"/>
        <v>0</v>
      </c>
      <c r="DQ321" s="31"/>
      <c r="DR321" s="30"/>
      <c r="DS321" s="31"/>
      <c r="DT321" s="30"/>
      <c r="DU321" s="31"/>
      <c r="DV321" s="30"/>
      <c r="DW321" s="31"/>
      <c r="DX321" s="32"/>
      <c r="DY321" s="33">
        <f t="shared" si="106"/>
        <v>0</v>
      </c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</row>
    <row r="322" spans="1:145" s="1" customFormat="1" ht="15" hidden="1" customHeight="1" x14ac:dyDescent="0.3">
      <c r="A322" s="5"/>
      <c r="B322" s="15">
        <v>6403</v>
      </c>
      <c r="C322" s="8" t="s">
        <v>192</v>
      </c>
      <c r="D322" s="16">
        <v>2009</v>
      </c>
      <c r="E322" s="17">
        <f t="shared" si="98"/>
        <v>0</v>
      </c>
      <c r="F322" s="55"/>
      <c r="G322" s="55"/>
      <c r="H322" s="55"/>
      <c r="I322" s="55"/>
      <c r="J322" s="28">
        <f t="shared" si="99"/>
        <v>0</v>
      </c>
      <c r="K322" s="29"/>
      <c r="L322" s="30"/>
      <c r="M322" s="31"/>
      <c r="N322" s="30"/>
      <c r="O322" s="31"/>
      <c r="P322" s="32"/>
      <c r="Q322" s="28">
        <f t="shared" si="100"/>
        <v>0</v>
      </c>
      <c r="R322" s="29"/>
      <c r="S322" s="32"/>
      <c r="T322" s="28">
        <f t="shared" si="101"/>
        <v>0</v>
      </c>
      <c r="U322" s="29"/>
      <c r="V322" s="30"/>
      <c r="W322" s="31"/>
      <c r="X322" s="32"/>
      <c r="Y322" s="33">
        <f t="shared" si="97"/>
        <v>0</v>
      </c>
      <c r="Z322" s="89"/>
      <c r="AA322" s="35"/>
      <c r="AB322" s="89"/>
      <c r="AC322" s="35"/>
      <c r="AD322" s="89"/>
      <c r="AE322" s="35"/>
      <c r="AF322" s="89"/>
      <c r="AG322" s="35"/>
      <c r="AH322" s="89"/>
      <c r="AI322" s="35"/>
      <c r="AJ322" s="89"/>
      <c r="AK322" s="35"/>
      <c r="AL322" s="89"/>
      <c r="AM322" s="35"/>
      <c r="AN322" s="89"/>
      <c r="AO322" s="90"/>
      <c r="AP322" s="33">
        <f t="shared" si="102"/>
        <v>0</v>
      </c>
      <c r="AQ322" s="89"/>
      <c r="AR322" s="35"/>
      <c r="AS322" s="89"/>
      <c r="AT322" s="35"/>
      <c r="AU322" s="89"/>
      <c r="AV322" s="35"/>
      <c r="AW322" s="89"/>
      <c r="AX322" s="35"/>
      <c r="AY322" s="89"/>
      <c r="AZ322" s="35"/>
      <c r="BA322" s="89"/>
      <c r="BB322" s="75"/>
      <c r="BC322" s="33">
        <f t="shared" si="107"/>
        <v>0</v>
      </c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>
        <f t="shared" ref="BN322:BN353" si="109">BP322+BR322+BT322+BV322+BX322+BZ322</f>
        <v>0</v>
      </c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2"/>
      <c r="CA322" s="33">
        <f t="shared" si="108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32"/>
      <c r="CR322" s="33">
        <f t="shared" si="103"/>
        <v>0</v>
      </c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33">
        <f t="shared" si="104"/>
        <v>0</v>
      </c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>
        <f t="shared" si="105"/>
        <v>0</v>
      </c>
      <c r="DQ322" s="31"/>
      <c r="DR322" s="30"/>
      <c r="DS322" s="31"/>
      <c r="DT322" s="30"/>
      <c r="DU322" s="31"/>
      <c r="DV322" s="30"/>
      <c r="DW322" s="31"/>
      <c r="DX322" s="32"/>
      <c r="DY322" s="33">
        <f t="shared" si="106"/>
        <v>0</v>
      </c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</row>
    <row r="323" spans="1:145" s="1" customFormat="1" ht="15" hidden="1" customHeight="1" x14ac:dyDescent="0.3">
      <c r="A323" s="5"/>
      <c r="B323" s="15">
        <v>7429</v>
      </c>
      <c r="C323" s="8" t="s">
        <v>185</v>
      </c>
      <c r="D323" s="16">
        <v>2009</v>
      </c>
      <c r="E323" s="17">
        <f t="shared" si="98"/>
        <v>0</v>
      </c>
      <c r="F323" s="55"/>
      <c r="G323" s="55"/>
      <c r="H323" s="55"/>
      <c r="I323" s="55"/>
      <c r="J323" s="28">
        <f t="shared" si="99"/>
        <v>0</v>
      </c>
      <c r="K323" s="29"/>
      <c r="L323" s="30"/>
      <c r="M323" s="31"/>
      <c r="N323" s="30"/>
      <c r="O323" s="31"/>
      <c r="P323" s="32"/>
      <c r="Q323" s="28">
        <f t="shared" si="100"/>
        <v>0</v>
      </c>
      <c r="R323" s="29"/>
      <c r="S323" s="32"/>
      <c r="T323" s="28">
        <f t="shared" si="101"/>
        <v>0</v>
      </c>
      <c r="U323" s="29"/>
      <c r="V323" s="30"/>
      <c r="W323" s="31"/>
      <c r="X323" s="32"/>
      <c r="Y323" s="33">
        <f t="shared" si="97"/>
        <v>0</v>
      </c>
      <c r="Z323" s="89"/>
      <c r="AA323" s="35"/>
      <c r="AB323" s="89"/>
      <c r="AC323" s="35"/>
      <c r="AD323" s="89"/>
      <c r="AE323" s="35"/>
      <c r="AF323" s="89"/>
      <c r="AG323" s="35"/>
      <c r="AH323" s="89"/>
      <c r="AI323" s="35"/>
      <c r="AJ323" s="89"/>
      <c r="AK323" s="35"/>
      <c r="AL323" s="89"/>
      <c r="AM323" s="35"/>
      <c r="AN323" s="89"/>
      <c r="AO323" s="90"/>
      <c r="AP323" s="33">
        <f t="shared" si="102"/>
        <v>0</v>
      </c>
      <c r="AQ323" s="89"/>
      <c r="AR323" s="35"/>
      <c r="AS323" s="89"/>
      <c r="AT323" s="35"/>
      <c r="AU323" s="89"/>
      <c r="AV323" s="35"/>
      <c r="AW323" s="89"/>
      <c r="AX323" s="35"/>
      <c r="AY323" s="89"/>
      <c r="AZ323" s="35"/>
      <c r="BA323" s="89"/>
      <c r="BB323" s="75"/>
      <c r="BC323" s="33">
        <f t="shared" si="107"/>
        <v>0</v>
      </c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>
        <f t="shared" si="109"/>
        <v>0</v>
      </c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2"/>
      <c r="CA323" s="33">
        <f t="shared" si="108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32"/>
      <c r="CR323" s="33">
        <f t="shared" si="103"/>
        <v>0</v>
      </c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33">
        <f t="shared" si="104"/>
        <v>0</v>
      </c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>
        <f t="shared" si="105"/>
        <v>0</v>
      </c>
      <c r="DQ323" s="31"/>
      <c r="DR323" s="30"/>
      <c r="DS323" s="31"/>
      <c r="DT323" s="30"/>
      <c r="DU323" s="31"/>
      <c r="DV323" s="30"/>
      <c r="DW323" s="31"/>
      <c r="DX323" s="32"/>
      <c r="DY323" s="33">
        <f t="shared" si="106"/>
        <v>0</v>
      </c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</row>
    <row r="324" spans="1:145" s="1" customFormat="1" ht="15" customHeight="1" x14ac:dyDescent="0.3">
      <c r="A324" s="5">
        <v>10</v>
      </c>
      <c r="B324" s="15">
        <v>9532</v>
      </c>
      <c r="C324" s="8" t="s">
        <v>373</v>
      </c>
      <c r="D324" s="16">
        <v>2011</v>
      </c>
      <c r="E324" s="17">
        <f t="shared" si="98"/>
        <v>45.9</v>
      </c>
      <c r="F324" s="55" t="s">
        <v>426</v>
      </c>
      <c r="G324" s="65"/>
      <c r="H324" s="87" t="s">
        <v>558</v>
      </c>
      <c r="I324" s="55"/>
      <c r="J324" s="28">
        <f t="shared" si="99"/>
        <v>0</v>
      </c>
      <c r="K324" s="29"/>
      <c r="L324" s="30"/>
      <c r="M324" s="31"/>
      <c r="N324" s="30"/>
      <c r="O324" s="31"/>
      <c r="P324" s="32"/>
      <c r="Q324" s="28">
        <f t="shared" si="100"/>
        <v>0</v>
      </c>
      <c r="R324" s="29"/>
      <c r="S324" s="32"/>
      <c r="T324" s="28">
        <f t="shared" si="101"/>
        <v>0</v>
      </c>
      <c r="U324" s="29"/>
      <c r="V324" s="30"/>
      <c r="W324" s="31"/>
      <c r="X324" s="32"/>
      <c r="Y324" s="33">
        <f t="shared" si="97"/>
        <v>0</v>
      </c>
      <c r="Z324" s="89"/>
      <c r="AA324" s="35"/>
      <c r="AB324" s="89"/>
      <c r="AC324" s="35"/>
      <c r="AD324" s="89"/>
      <c r="AE324" s="35"/>
      <c r="AF324" s="89"/>
      <c r="AG324" s="35"/>
      <c r="AH324" s="89"/>
      <c r="AI324" s="35"/>
      <c r="AJ324" s="89"/>
      <c r="AK324" s="35"/>
      <c r="AL324" s="89"/>
      <c r="AM324" s="35"/>
      <c r="AN324" s="89"/>
      <c r="AO324" s="90"/>
      <c r="AP324" s="33">
        <f t="shared" si="102"/>
        <v>0</v>
      </c>
      <c r="AQ324" s="89"/>
      <c r="AR324" s="35"/>
      <c r="AS324" s="89"/>
      <c r="AT324" s="35"/>
      <c r="AU324" s="89"/>
      <c r="AV324" s="35"/>
      <c r="AW324" s="89"/>
      <c r="AX324" s="35"/>
      <c r="AY324" s="89"/>
      <c r="AZ324" s="35"/>
      <c r="BA324" s="89"/>
      <c r="BB324" s="75"/>
      <c r="BC324" s="33">
        <f t="shared" si="107"/>
        <v>0</v>
      </c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>
        <f t="shared" si="109"/>
        <v>0</v>
      </c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2"/>
      <c r="CA324" s="33">
        <f t="shared" si="108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32"/>
      <c r="CR324" s="33">
        <f t="shared" si="103"/>
        <v>0</v>
      </c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33">
        <f t="shared" si="104"/>
        <v>0</v>
      </c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>
        <f t="shared" si="105"/>
        <v>0</v>
      </c>
      <c r="DQ324" s="31"/>
      <c r="DR324" s="30"/>
      <c r="DS324" s="31"/>
      <c r="DT324" s="30"/>
      <c r="DU324" s="31"/>
      <c r="DV324" s="30"/>
      <c r="DW324" s="31"/>
      <c r="DX324" s="32"/>
      <c r="DY324" s="33">
        <f t="shared" si="106"/>
        <v>45.9</v>
      </c>
      <c r="DZ324" s="31"/>
      <c r="EA324" s="30"/>
      <c r="EB324" s="31"/>
      <c r="EC324" s="30"/>
      <c r="ED324" s="77">
        <v>3</v>
      </c>
      <c r="EE324" s="78">
        <f>60*0.3*1.5</f>
        <v>27</v>
      </c>
      <c r="EF324" s="31"/>
      <c r="EG324" s="30"/>
      <c r="EH324" s="92"/>
      <c r="EI324" s="30"/>
      <c r="EJ324" s="77">
        <v>6</v>
      </c>
      <c r="EK324" s="78">
        <f>22*0.3*1.5</f>
        <v>9.8999999999999986</v>
      </c>
      <c r="EL324" s="31"/>
      <c r="EM324" s="30"/>
      <c r="EN324" s="31">
        <v>3</v>
      </c>
      <c r="EO324" s="32">
        <f>30*0.3</f>
        <v>9</v>
      </c>
    </row>
    <row r="325" spans="1:145" s="1" customFormat="1" ht="15" hidden="1" customHeight="1" x14ac:dyDescent="0.3">
      <c r="A325" s="5"/>
      <c r="B325" s="15">
        <v>6730</v>
      </c>
      <c r="C325" s="8" t="s">
        <v>152</v>
      </c>
      <c r="D325" s="16">
        <v>2007</v>
      </c>
      <c r="E325" s="17">
        <f t="shared" si="98"/>
        <v>0</v>
      </c>
      <c r="F325" s="55"/>
      <c r="G325" s="55"/>
      <c r="H325" s="55"/>
      <c r="I325" s="55"/>
      <c r="J325" s="28">
        <f t="shared" si="99"/>
        <v>0</v>
      </c>
      <c r="K325" s="29"/>
      <c r="L325" s="30"/>
      <c r="M325" s="31"/>
      <c r="N325" s="30"/>
      <c r="O325" s="31"/>
      <c r="P325" s="32"/>
      <c r="Q325" s="28">
        <f t="shared" si="100"/>
        <v>0</v>
      </c>
      <c r="R325" s="29"/>
      <c r="S325" s="32"/>
      <c r="T325" s="28">
        <f t="shared" si="101"/>
        <v>0</v>
      </c>
      <c r="U325" s="29"/>
      <c r="V325" s="30"/>
      <c r="W325" s="31"/>
      <c r="X325" s="32"/>
      <c r="Y325" s="33">
        <f t="shared" si="97"/>
        <v>0</v>
      </c>
      <c r="Z325" s="89"/>
      <c r="AA325" s="35"/>
      <c r="AB325" s="89"/>
      <c r="AC325" s="35"/>
      <c r="AD325" s="89"/>
      <c r="AE325" s="35"/>
      <c r="AF325" s="89"/>
      <c r="AG325" s="35"/>
      <c r="AH325" s="89"/>
      <c r="AI325" s="35"/>
      <c r="AJ325" s="89"/>
      <c r="AK325" s="35"/>
      <c r="AL325" s="89"/>
      <c r="AM325" s="35"/>
      <c r="AN325" s="89"/>
      <c r="AO325" s="90"/>
      <c r="AP325" s="33">
        <f t="shared" si="102"/>
        <v>0</v>
      </c>
      <c r="AQ325" s="89"/>
      <c r="AR325" s="35"/>
      <c r="AS325" s="89"/>
      <c r="AT325" s="35"/>
      <c r="AU325" s="89"/>
      <c r="AV325" s="35"/>
      <c r="AW325" s="89"/>
      <c r="AX325" s="35"/>
      <c r="AY325" s="89"/>
      <c r="AZ325" s="35"/>
      <c r="BA325" s="89"/>
      <c r="BB325" s="75"/>
      <c r="BC325" s="33">
        <f t="shared" si="107"/>
        <v>0</v>
      </c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>
        <f t="shared" si="109"/>
        <v>0</v>
      </c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2"/>
      <c r="CA325" s="33">
        <f t="shared" si="108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32"/>
      <c r="CR325" s="33">
        <f t="shared" si="103"/>
        <v>0</v>
      </c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33">
        <f t="shared" si="104"/>
        <v>0</v>
      </c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>
        <f t="shared" si="105"/>
        <v>0</v>
      </c>
      <c r="DQ325" s="31"/>
      <c r="DR325" s="30"/>
      <c r="DS325" s="31"/>
      <c r="DT325" s="30"/>
      <c r="DU325" s="31"/>
      <c r="DV325" s="30"/>
      <c r="DW325" s="31"/>
      <c r="DX325" s="32"/>
      <c r="DY325" s="33">
        <f t="shared" si="106"/>
        <v>0</v>
      </c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</row>
    <row r="326" spans="1:145" s="1" customFormat="1" ht="15" hidden="1" customHeight="1" x14ac:dyDescent="0.3">
      <c r="A326" s="5"/>
      <c r="B326" s="15">
        <v>6829</v>
      </c>
      <c r="C326" s="8" t="s">
        <v>156</v>
      </c>
      <c r="D326" s="16">
        <v>2007</v>
      </c>
      <c r="E326" s="17">
        <f t="shared" si="98"/>
        <v>0</v>
      </c>
      <c r="F326" s="55"/>
      <c r="G326" s="55"/>
      <c r="H326" s="55"/>
      <c r="I326" s="55"/>
      <c r="J326" s="28">
        <f t="shared" si="99"/>
        <v>0</v>
      </c>
      <c r="K326" s="29"/>
      <c r="L326" s="30"/>
      <c r="M326" s="31"/>
      <c r="N326" s="30"/>
      <c r="O326" s="31"/>
      <c r="P326" s="32"/>
      <c r="Q326" s="28">
        <f t="shared" si="100"/>
        <v>0</v>
      </c>
      <c r="R326" s="29"/>
      <c r="S326" s="32"/>
      <c r="T326" s="28">
        <f t="shared" si="101"/>
        <v>0</v>
      </c>
      <c r="U326" s="29"/>
      <c r="V326" s="30"/>
      <c r="W326" s="31"/>
      <c r="X326" s="32"/>
      <c r="Y326" s="33">
        <f t="shared" si="97"/>
        <v>0</v>
      </c>
      <c r="Z326" s="89"/>
      <c r="AA326" s="35"/>
      <c r="AB326" s="89"/>
      <c r="AC326" s="35"/>
      <c r="AD326" s="89"/>
      <c r="AE326" s="35"/>
      <c r="AF326" s="89"/>
      <c r="AG326" s="35"/>
      <c r="AH326" s="89"/>
      <c r="AI326" s="35"/>
      <c r="AJ326" s="89"/>
      <c r="AK326" s="35"/>
      <c r="AL326" s="89"/>
      <c r="AM326" s="35"/>
      <c r="AN326" s="89"/>
      <c r="AO326" s="90"/>
      <c r="AP326" s="33">
        <f t="shared" si="102"/>
        <v>0</v>
      </c>
      <c r="AQ326" s="89"/>
      <c r="AR326" s="35"/>
      <c r="AS326" s="89"/>
      <c r="AT326" s="35"/>
      <c r="AU326" s="89"/>
      <c r="AV326" s="35"/>
      <c r="AW326" s="89"/>
      <c r="AX326" s="35"/>
      <c r="AY326" s="89"/>
      <c r="AZ326" s="35"/>
      <c r="BA326" s="89"/>
      <c r="BB326" s="75"/>
      <c r="BC326" s="33">
        <f t="shared" si="107"/>
        <v>0</v>
      </c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>
        <f t="shared" si="109"/>
        <v>0</v>
      </c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2"/>
      <c r="CA326" s="33">
        <f t="shared" si="108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32"/>
      <c r="CR326" s="33">
        <f t="shared" si="103"/>
        <v>0</v>
      </c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33">
        <f t="shared" si="104"/>
        <v>0</v>
      </c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>
        <f t="shared" si="105"/>
        <v>0</v>
      </c>
      <c r="DQ326" s="31"/>
      <c r="DR326" s="30"/>
      <c r="DS326" s="31"/>
      <c r="DT326" s="30"/>
      <c r="DU326" s="31"/>
      <c r="DV326" s="30"/>
      <c r="DW326" s="31"/>
      <c r="DX326" s="32"/>
      <c r="DY326" s="33">
        <f t="shared" si="106"/>
        <v>0</v>
      </c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</row>
    <row r="327" spans="1:145" s="1" customFormat="1" ht="15" hidden="1" customHeight="1" x14ac:dyDescent="0.3">
      <c r="A327" s="5"/>
      <c r="B327" s="15">
        <v>7052</v>
      </c>
      <c r="C327" s="8" t="s">
        <v>235</v>
      </c>
      <c r="D327" s="16">
        <v>2010</v>
      </c>
      <c r="E327" s="17">
        <f t="shared" si="98"/>
        <v>0</v>
      </c>
      <c r="F327" s="55"/>
      <c r="G327" s="55"/>
      <c r="H327" s="55"/>
      <c r="I327" s="55"/>
      <c r="J327" s="28">
        <f t="shared" si="99"/>
        <v>0</v>
      </c>
      <c r="K327" s="29"/>
      <c r="L327" s="30"/>
      <c r="M327" s="31"/>
      <c r="N327" s="30"/>
      <c r="O327" s="31"/>
      <c r="P327" s="32"/>
      <c r="Q327" s="28">
        <f t="shared" si="100"/>
        <v>0</v>
      </c>
      <c r="R327" s="29"/>
      <c r="S327" s="32"/>
      <c r="T327" s="28">
        <f t="shared" si="101"/>
        <v>0</v>
      </c>
      <c r="U327" s="29"/>
      <c r="V327" s="30"/>
      <c r="W327" s="31"/>
      <c r="X327" s="32"/>
      <c r="Y327" s="33">
        <f t="shared" si="97"/>
        <v>0</v>
      </c>
      <c r="Z327" s="89"/>
      <c r="AA327" s="35"/>
      <c r="AB327" s="89"/>
      <c r="AC327" s="35"/>
      <c r="AD327" s="89"/>
      <c r="AE327" s="35"/>
      <c r="AF327" s="89"/>
      <c r="AG327" s="35"/>
      <c r="AH327" s="89"/>
      <c r="AI327" s="35"/>
      <c r="AJ327" s="89"/>
      <c r="AK327" s="35"/>
      <c r="AL327" s="89"/>
      <c r="AM327" s="35"/>
      <c r="AN327" s="89"/>
      <c r="AO327" s="90"/>
      <c r="AP327" s="33">
        <f t="shared" si="102"/>
        <v>0</v>
      </c>
      <c r="AQ327" s="89"/>
      <c r="AR327" s="35"/>
      <c r="AS327" s="89"/>
      <c r="AT327" s="35"/>
      <c r="AU327" s="89"/>
      <c r="AV327" s="35"/>
      <c r="AW327" s="89"/>
      <c r="AX327" s="35"/>
      <c r="AY327" s="89"/>
      <c r="AZ327" s="35"/>
      <c r="BA327" s="89"/>
      <c r="BB327" s="75"/>
      <c r="BC327" s="33">
        <f t="shared" si="107"/>
        <v>0</v>
      </c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>
        <f t="shared" si="109"/>
        <v>0</v>
      </c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2"/>
      <c r="CA327" s="33">
        <f t="shared" si="108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32"/>
      <c r="CR327" s="33">
        <f t="shared" si="103"/>
        <v>0</v>
      </c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33">
        <f t="shared" si="104"/>
        <v>0</v>
      </c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>
        <f t="shared" si="105"/>
        <v>0</v>
      </c>
      <c r="DQ327" s="31"/>
      <c r="DR327" s="30"/>
      <c r="DS327" s="31"/>
      <c r="DT327" s="30"/>
      <c r="DU327" s="31"/>
      <c r="DV327" s="30"/>
      <c r="DW327" s="31"/>
      <c r="DX327" s="32"/>
      <c r="DY327" s="33">
        <f t="shared" si="106"/>
        <v>0</v>
      </c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</row>
    <row r="328" spans="1:145" s="1" customFormat="1" ht="15" hidden="1" customHeight="1" x14ac:dyDescent="0.3">
      <c r="A328" s="5"/>
      <c r="B328" s="15">
        <v>3739</v>
      </c>
      <c r="C328" s="8" t="s">
        <v>87</v>
      </c>
      <c r="D328" s="16">
        <v>2001</v>
      </c>
      <c r="E328" s="17">
        <f t="shared" si="98"/>
        <v>0</v>
      </c>
      <c r="F328" s="55"/>
      <c r="G328" s="55"/>
      <c r="H328" s="55"/>
      <c r="I328" s="55"/>
      <c r="J328" s="28">
        <f t="shared" si="99"/>
        <v>0</v>
      </c>
      <c r="K328" s="29"/>
      <c r="L328" s="30"/>
      <c r="M328" s="31"/>
      <c r="N328" s="30"/>
      <c r="O328" s="31"/>
      <c r="P328" s="32"/>
      <c r="Q328" s="28">
        <f t="shared" si="100"/>
        <v>0</v>
      </c>
      <c r="R328" s="29"/>
      <c r="S328" s="32"/>
      <c r="T328" s="28">
        <f t="shared" si="101"/>
        <v>0</v>
      </c>
      <c r="U328" s="29"/>
      <c r="V328" s="30"/>
      <c r="W328" s="31"/>
      <c r="X328" s="32"/>
      <c r="Y328" s="33">
        <f t="shared" si="97"/>
        <v>0</v>
      </c>
      <c r="Z328" s="89"/>
      <c r="AA328" s="35"/>
      <c r="AB328" s="89"/>
      <c r="AC328" s="35"/>
      <c r="AD328" s="89"/>
      <c r="AE328" s="35"/>
      <c r="AF328" s="89"/>
      <c r="AG328" s="35"/>
      <c r="AH328" s="89"/>
      <c r="AI328" s="35"/>
      <c r="AJ328" s="89"/>
      <c r="AK328" s="35"/>
      <c r="AL328" s="89"/>
      <c r="AM328" s="35"/>
      <c r="AN328" s="89"/>
      <c r="AO328" s="90"/>
      <c r="AP328" s="33">
        <f t="shared" si="102"/>
        <v>0</v>
      </c>
      <c r="AQ328" s="89"/>
      <c r="AR328" s="35"/>
      <c r="AS328" s="89"/>
      <c r="AT328" s="35"/>
      <c r="AU328" s="89"/>
      <c r="AV328" s="35"/>
      <c r="AW328" s="89"/>
      <c r="AX328" s="35"/>
      <c r="AY328" s="89"/>
      <c r="AZ328" s="35"/>
      <c r="BA328" s="89"/>
      <c r="BB328" s="75"/>
      <c r="BC328" s="33">
        <f t="shared" si="107"/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>
        <f t="shared" si="109"/>
        <v>0</v>
      </c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2"/>
      <c r="CA328" s="33">
        <f t="shared" si="108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32"/>
      <c r="CR328" s="33">
        <f t="shared" si="103"/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33">
        <f t="shared" si="104"/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>
        <f t="shared" si="105"/>
        <v>0</v>
      </c>
      <c r="DQ328" s="31"/>
      <c r="DR328" s="30"/>
      <c r="DS328" s="31"/>
      <c r="DT328" s="30"/>
      <c r="DU328" s="31"/>
      <c r="DV328" s="30"/>
      <c r="DW328" s="31"/>
      <c r="DX328" s="32"/>
      <c r="DY328" s="33">
        <f t="shared" si="106"/>
        <v>0</v>
      </c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</row>
    <row r="329" spans="1:145" s="1" customFormat="1" ht="15" customHeight="1" x14ac:dyDescent="0.3">
      <c r="A329" s="95">
        <v>11</v>
      </c>
      <c r="B329" s="96">
        <v>224</v>
      </c>
      <c r="C329" s="97" t="s">
        <v>609</v>
      </c>
      <c r="D329" s="98">
        <v>2011</v>
      </c>
      <c r="E329" s="99">
        <f t="shared" si="98"/>
        <v>42</v>
      </c>
      <c r="F329" s="100" t="s">
        <v>438</v>
      </c>
      <c r="G329" s="65"/>
      <c r="H329" s="55" t="s">
        <v>610</v>
      </c>
      <c r="I329" s="55"/>
      <c r="J329" s="28">
        <f t="shared" si="99"/>
        <v>0</v>
      </c>
      <c r="K329" s="29"/>
      <c r="L329" s="30"/>
      <c r="M329" s="31"/>
      <c r="N329" s="30"/>
      <c r="O329" s="31"/>
      <c r="P329" s="32"/>
      <c r="Q329" s="28">
        <f t="shared" si="100"/>
        <v>0</v>
      </c>
      <c r="R329" s="29"/>
      <c r="S329" s="32"/>
      <c r="T329" s="28">
        <f t="shared" si="101"/>
        <v>0</v>
      </c>
      <c r="U329" s="29"/>
      <c r="V329" s="30"/>
      <c r="W329" s="31"/>
      <c r="X329" s="32"/>
      <c r="Y329" s="33">
        <f t="shared" si="97"/>
        <v>0</v>
      </c>
      <c r="Z329" s="89"/>
      <c r="AA329" s="35"/>
      <c r="AB329" s="89"/>
      <c r="AC329" s="35"/>
      <c r="AD329" s="89"/>
      <c r="AE329" s="35"/>
      <c r="AF329" s="89"/>
      <c r="AG329" s="35"/>
      <c r="AH329" s="89"/>
      <c r="AI329" s="35"/>
      <c r="AJ329" s="89"/>
      <c r="AK329" s="35"/>
      <c r="AL329" s="89"/>
      <c r="AM329" s="35"/>
      <c r="AN329" s="89"/>
      <c r="AO329" s="90"/>
      <c r="AP329" s="33">
        <f t="shared" si="102"/>
        <v>0</v>
      </c>
      <c r="AQ329" s="89"/>
      <c r="AR329" s="35"/>
      <c r="AS329" s="89"/>
      <c r="AT329" s="35"/>
      <c r="AU329" s="89"/>
      <c r="AV329" s="35"/>
      <c r="AW329" s="89"/>
      <c r="AX329" s="35"/>
      <c r="AY329" s="89"/>
      <c r="AZ329" s="35"/>
      <c r="BA329" s="89"/>
      <c r="BB329" s="75"/>
      <c r="BC329" s="33">
        <f t="shared" si="107"/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>
        <f t="shared" si="109"/>
        <v>0</v>
      </c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2"/>
      <c r="CA329" s="33">
        <f t="shared" si="108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32"/>
      <c r="CR329" s="33">
        <f t="shared" si="103"/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33">
        <f t="shared" si="104"/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>
        <f t="shared" si="105"/>
        <v>0</v>
      </c>
      <c r="DQ329" s="31"/>
      <c r="DR329" s="30"/>
      <c r="DS329" s="31"/>
      <c r="DT329" s="30"/>
      <c r="DU329" s="31"/>
      <c r="DV329" s="30"/>
      <c r="DW329" s="31"/>
      <c r="DX329" s="32"/>
      <c r="DY329" s="101">
        <f>EA329+EC329+EE329+EG329+EI329+EK329+EO329</f>
        <v>42</v>
      </c>
      <c r="DZ329" s="31">
        <v>3</v>
      </c>
      <c r="EA329" s="30">
        <f>60*0.3</f>
        <v>18</v>
      </c>
      <c r="EB329" s="31">
        <v>2</v>
      </c>
      <c r="EC329" s="30">
        <f>80*0.3</f>
        <v>24</v>
      </c>
      <c r="ED329" s="31"/>
      <c r="EE329" s="30"/>
      <c r="EF329" s="31"/>
      <c r="EG329" s="30"/>
      <c r="EH329" s="92"/>
      <c r="EI329" s="30"/>
      <c r="EJ329" s="31"/>
      <c r="EK329" s="30"/>
      <c r="EL329" s="31"/>
      <c r="EM329" s="31"/>
      <c r="EN329" s="31"/>
      <c r="EO329" s="32"/>
    </row>
    <row r="330" spans="1:145" s="1" customFormat="1" ht="15" hidden="1" customHeight="1" x14ac:dyDescent="0.3">
      <c r="A330" s="5"/>
      <c r="B330" s="15">
        <v>3850</v>
      </c>
      <c r="C330" s="8" t="s">
        <v>111</v>
      </c>
      <c r="D330" s="16">
        <v>2003</v>
      </c>
      <c r="E330" s="17">
        <f t="shared" si="98"/>
        <v>0</v>
      </c>
      <c r="F330" s="55"/>
      <c r="G330" s="55"/>
      <c r="H330" s="55"/>
      <c r="I330" s="55"/>
      <c r="J330" s="28">
        <f t="shared" si="99"/>
        <v>0</v>
      </c>
      <c r="K330" s="29"/>
      <c r="L330" s="30"/>
      <c r="M330" s="31"/>
      <c r="N330" s="30"/>
      <c r="O330" s="31"/>
      <c r="P330" s="32"/>
      <c r="Q330" s="28">
        <f t="shared" si="100"/>
        <v>0</v>
      </c>
      <c r="R330" s="29"/>
      <c r="S330" s="32"/>
      <c r="T330" s="28">
        <f t="shared" si="101"/>
        <v>0</v>
      </c>
      <c r="U330" s="29"/>
      <c r="V330" s="30"/>
      <c r="W330" s="31"/>
      <c r="X330" s="32"/>
      <c r="Y330" s="33">
        <f t="shared" si="97"/>
        <v>0</v>
      </c>
      <c r="Z330" s="89"/>
      <c r="AA330" s="35"/>
      <c r="AB330" s="89"/>
      <c r="AC330" s="35"/>
      <c r="AD330" s="89"/>
      <c r="AE330" s="35"/>
      <c r="AF330" s="89"/>
      <c r="AG330" s="35"/>
      <c r="AH330" s="89"/>
      <c r="AI330" s="35"/>
      <c r="AJ330" s="89"/>
      <c r="AK330" s="35"/>
      <c r="AL330" s="89"/>
      <c r="AM330" s="35"/>
      <c r="AN330" s="89"/>
      <c r="AO330" s="90"/>
      <c r="AP330" s="33">
        <f t="shared" si="102"/>
        <v>0</v>
      </c>
      <c r="AQ330" s="89"/>
      <c r="AR330" s="35"/>
      <c r="AS330" s="89"/>
      <c r="AT330" s="35"/>
      <c r="AU330" s="89"/>
      <c r="AV330" s="35"/>
      <c r="AW330" s="89"/>
      <c r="AX330" s="35"/>
      <c r="AY330" s="89"/>
      <c r="AZ330" s="35"/>
      <c r="BA330" s="89"/>
      <c r="BB330" s="75"/>
      <c r="BC330" s="33">
        <f t="shared" si="107"/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>
        <f t="shared" si="109"/>
        <v>0</v>
      </c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2"/>
      <c r="CA330" s="33">
        <f t="shared" si="108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32"/>
      <c r="CR330" s="33">
        <f t="shared" si="103"/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33">
        <f t="shared" si="104"/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>
        <f t="shared" si="105"/>
        <v>0</v>
      </c>
      <c r="DQ330" s="31"/>
      <c r="DR330" s="30"/>
      <c r="DS330" s="31"/>
      <c r="DT330" s="30"/>
      <c r="DU330" s="31"/>
      <c r="DV330" s="30"/>
      <c r="DW330" s="31"/>
      <c r="DX330" s="32"/>
      <c r="DY330" s="33">
        <f t="shared" ref="DY330:DY377" si="110">EA330+EC330+EE330+EG330+EI330+EK330+EM330+EO330</f>
        <v>0</v>
      </c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</row>
    <row r="331" spans="1:145" s="1" customFormat="1" ht="15" customHeight="1" x14ac:dyDescent="0.3">
      <c r="A331" s="5"/>
      <c r="B331" s="15">
        <v>9350</v>
      </c>
      <c r="C331" s="8" t="s">
        <v>368</v>
      </c>
      <c r="D331" s="16">
        <v>2011</v>
      </c>
      <c r="E331" s="17">
        <f t="shared" si="98"/>
        <v>42</v>
      </c>
      <c r="F331" s="55" t="s">
        <v>576</v>
      </c>
      <c r="G331" s="65"/>
      <c r="H331" s="55" t="s">
        <v>577</v>
      </c>
      <c r="I331" s="55" t="s">
        <v>578</v>
      </c>
      <c r="J331" s="28">
        <f t="shared" si="99"/>
        <v>0</v>
      </c>
      <c r="K331" s="29"/>
      <c r="L331" s="30"/>
      <c r="M331" s="31"/>
      <c r="N331" s="30"/>
      <c r="O331" s="31"/>
      <c r="P331" s="32"/>
      <c r="Q331" s="28">
        <f t="shared" si="100"/>
        <v>0</v>
      </c>
      <c r="R331" s="29"/>
      <c r="S331" s="32"/>
      <c r="T331" s="28">
        <f t="shared" si="101"/>
        <v>0</v>
      </c>
      <c r="U331" s="29"/>
      <c r="V331" s="30"/>
      <c r="W331" s="31"/>
      <c r="X331" s="32"/>
      <c r="Y331" s="33">
        <f t="shared" si="97"/>
        <v>0</v>
      </c>
      <c r="Z331" s="89"/>
      <c r="AA331" s="35"/>
      <c r="AB331" s="89"/>
      <c r="AC331" s="35"/>
      <c r="AD331" s="89"/>
      <c r="AE331" s="35"/>
      <c r="AF331" s="89"/>
      <c r="AG331" s="35"/>
      <c r="AH331" s="89"/>
      <c r="AI331" s="35"/>
      <c r="AJ331" s="89"/>
      <c r="AK331" s="35"/>
      <c r="AL331" s="89"/>
      <c r="AM331" s="35"/>
      <c r="AN331" s="89"/>
      <c r="AO331" s="90"/>
      <c r="AP331" s="33">
        <f t="shared" si="102"/>
        <v>0</v>
      </c>
      <c r="AQ331" s="89"/>
      <c r="AR331" s="35"/>
      <c r="AS331" s="89"/>
      <c r="AT331" s="35"/>
      <c r="AU331" s="89"/>
      <c r="AV331" s="35"/>
      <c r="AW331" s="89"/>
      <c r="AX331" s="35"/>
      <c r="AY331" s="89"/>
      <c r="AZ331" s="35"/>
      <c r="BA331" s="89"/>
      <c r="BB331" s="75"/>
      <c r="BC331" s="33">
        <f t="shared" si="107"/>
        <v>0</v>
      </c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>
        <f t="shared" si="109"/>
        <v>0</v>
      </c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2"/>
      <c r="CA331" s="33">
        <f t="shared" si="108"/>
        <v>0</v>
      </c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32"/>
      <c r="CR331" s="33">
        <f t="shared" si="103"/>
        <v>0</v>
      </c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33">
        <f t="shared" si="104"/>
        <v>0</v>
      </c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>
        <f t="shared" si="105"/>
        <v>0</v>
      </c>
      <c r="DQ331" s="31"/>
      <c r="DR331" s="30"/>
      <c r="DS331" s="31"/>
      <c r="DT331" s="30"/>
      <c r="DU331" s="31"/>
      <c r="DV331" s="30"/>
      <c r="DW331" s="31"/>
      <c r="DX331" s="32"/>
      <c r="DY331" s="33">
        <f t="shared" si="110"/>
        <v>42</v>
      </c>
      <c r="DZ331" s="31"/>
      <c r="EA331" s="30"/>
      <c r="EB331" s="31"/>
      <c r="EC331" s="30"/>
      <c r="ED331" s="31"/>
      <c r="EE331" s="30"/>
      <c r="EF331" s="31">
        <v>2</v>
      </c>
      <c r="EG331" s="30">
        <f>80*0.3</f>
        <v>24</v>
      </c>
      <c r="EH331" s="92"/>
      <c r="EI331" s="30"/>
      <c r="EJ331" s="31"/>
      <c r="EK331" s="30"/>
      <c r="EL331" s="31">
        <v>3</v>
      </c>
      <c r="EM331" s="30">
        <f>45*0.3</f>
        <v>13.5</v>
      </c>
      <c r="EN331" s="31">
        <v>6</v>
      </c>
      <c r="EO331" s="32">
        <f>15*0.3</f>
        <v>4.5</v>
      </c>
    </row>
    <row r="332" spans="1:145" s="1" customFormat="1" ht="15" hidden="1" customHeight="1" x14ac:dyDescent="0.3">
      <c r="A332" s="5"/>
      <c r="B332" s="15">
        <v>7469</v>
      </c>
      <c r="C332" s="8" t="s">
        <v>248</v>
      </c>
      <c r="D332" s="16">
        <v>2006</v>
      </c>
      <c r="E332" s="17">
        <f t="shared" si="98"/>
        <v>0</v>
      </c>
      <c r="F332" s="55"/>
      <c r="G332" s="55"/>
      <c r="H332" s="55"/>
      <c r="I332" s="55"/>
      <c r="J332" s="28">
        <f t="shared" si="99"/>
        <v>0</v>
      </c>
      <c r="K332" s="29"/>
      <c r="L332" s="30"/>
      <c r="M332" s="31"/>
      <c r="N332" s="30"/>
      <c r="O332" s="31"/>
      <c r="P332" s="32"/>
      <c r="Q332" s="28">
        <f t="shared" si="100"/>
        <v>0</v>
      </c>
      <c r="R332" s="29"/>
      <c r="S332" s="32"/>
      <c r="T332" s="28">
        <f t="shared" si="101"/>
        <v>0</v>
      </c>
      <c r="U332" s="29"/>
      <c r="V332" s="30"/>
      <c r="W332" s="31"/>
      <c r="X332" s="32"/>
      <c r="Y332" s="33">
        <f t="shared" si="97"/>
        <v>0</v>
      </c>
      <c r="Z332" s="89"/>
      <c r="AA332" s="35"/>
      <c r="AB332" s="89"/>
      <c r="AC332" s="35"/>
      <c r="AD332" s="89"/>
      <c r="AE332" s="35"/>
      <c r="AF332" s="89"/>
      <c r="AG332" s="35"/>
      <c r="AH332" s="89"/>
      <c r="AI332" s="35"/>
      <c r="AJ332" s="89"/>
      <c r="AK332" s="35"/>
      <c r="AL332" s="89"/>
      <c r="AM332" s="35"/>
      <c r="AN332" s="89"/>
      <c r="AO332" s="90"/>
      <c r="AP332" s="33">
        <f t="shared" si="102"/>
        <v>0</v>
      </c>
      <c r="AQ332" s="89"/>
      <c r="AR332" s="35"/>
      <c r="AS332" s="89"/>
      <c r="AT332" s="35"/>
      <c r="AU332" s="89"/>
      <c r="AV332" s="35"/>
      <c r="AW332" s="89"/>
      <c r="AX332" s="35"/>
      <c r="AY332" s="89"/>
      <c r="AZ332" s="35"/>
      <c r="BA332" s="89"/>
      <c r="BB332" s="75"/>
      <c r="BC332" s="33">
        <f t="shared" si="107"/>
        <v>0</v>
      </c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>
        <f t="shared" si="109"/>
        <v>0</v>
      </c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2"/>
      <c r="CA332" s="33">
        <f t="shared" si="108"/>
        <v>0</v>
      </c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32"/>
      <c r="CR332" s="33">
        <f t="shared" si="103"/>
        <v>0</v>
      </c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33">
        <f t="shared" si="104"/>
        <v>0</v>
      </c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>
        <f t="shared" si="105"/>
        <v>0</v>
      </c>
      <c r="DQ332" s="31"/>
      <c r="DR332" s="30"/>
      <c r="DS332" s="31"/>
      <c r="DT332" s="30"/>
      <c r="DU332" s="31"/>
      <c r="DV332" s="30"/>
      <c r="DW332" s="31"/>
      <c r="DX332" s="32"/>
      <c r="DY332" s="33">
        <f t="shared" si="110"/>
        <v>0</v>
      </c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</row>
    <row r="333" spans="1:145" s="1" customFormat="1" ht="15" hidden="1" customHeight="1" x14ac:dyDescent="0.3">
      <c r="A333" s="5"/>
      <c r="B333" s="15">
        <v>7431</v>
      </c>
      <c r="C333" s="8" t="s">
        <v>225</v>
      </c>
      <c r="D333" s="16">
        <v>2009</v>
      </c>
      <c r="E333" s="17">
        <f t="shared" si="98"/>
        <v>0</v>
      </c>
      <c r="F333" s="55"/>
      <c r="G333" s="55"/>
      <c r="H333" s="55"/>
      <c r="I333" s="55"/>
      <c r="J333" s="28">
        <f t="shared" si="99"/>
        <v>0</v>
      </c>
      <c r="K333" s="29"/>
      <c r="L333" s="30"/>
      <c r="M333" s="31"/>
      <c r="N333" s="30"/>
      <c r="O333" s="31"/>
      <c r="P333" s="32"/>
      <c r="Q333" s="28">
        <f t="shared" si="100"/>
        <v>0</v>
      </c>
      <c r="R333" s="29"/>
      <c r="S333" s="32"/>
      <c r="T333" s="28">
        <f t="shared" si="101"/>
        <v>0</v>
      </c>
      <c r="U333" s="29"/>
      <c r="V333" s="30"/>
      <c r="W333" s="31"/>
      <c r="X333" s="32"/>
      <c r="Y333" s="33">
        <f t="shared" ref="Y333:Y364" si="111">AA333+AC333+AE333+AG333+AI333+AK333+AM333+AO333</f>
        <v>0</v>
      </c>
      <c r="Z333" s="89"/>
      <c r="AA333" s="35"/>
      <c r="AB333" s="89"/>
      <c r="AC333" s="35"/>
      <c r="AD333" s="89"/>
      <c r="AE333" s="35"/>
      <c r="AF333" s="89"/>
      <c r="AG333" s="35"/>
      <c r="AH333" s="89"/>
      <c r="AI333" s="35"/>
      <c r="AJ333" s="89"/>
      <c r="AK333" s="35"/>
      <c r="AL333" s="89"/>
      <c r="AM333" s="35"/>
      <c r="AN333" s="89"/>
      <c r="AO333" s="90"/>
      <c r="AP333" s="33">
        <f t="shared" si="102"/>
        <v>0</v>
      </c>
      <c r="AQ333" s="89"/>
      <c r="AR333" s="35"/>
      <c r="AS333" s="89"/>
      <c r="AT333" s="35"/>
      <c r="AU333" s="89"/>
      <c r="AV333" s="35"/>
      <c r="AW333" s="89"/>
      <c r="AX333" s="35"/>
      <c r="AY333" s="89"/>
      <c r="AZ333" s="35"/>
      <c r="BA333" s="89"/>
      <c r="BB333" s="75"/>
      <c r="BC333" s="33">
        <f t="shared" si="107"/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 t="shared" si="109"/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2"/>
      <c r="CA333" s="33">
        <f t="shared" si="108"/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32"/>
      <c r="CR333" s="33">
        <f t="shared" si="103"/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33">
        <f t="shared" si="104"/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 t="shared" si="105"/>
        <v>0</v>
      </c>
      <c r="DQ333" s="31"/>
      <c r="DR333" s="30"/>
      <c r="DS333" s="31"/>
      <c r="DT333" s="30"/>
      <c r="DU333" s="31"/>
      <c r="DV333" s="30"/>
      <c r="DW333" s="31"/>
      <c r="DX333" s="32"/>
      <c r="DY333" s="33">
        <f t="shared" si="110"/>
        <v>0</v>
      </c>
      <c r="DZ333" s="31"/>
      <c r="EA333" s="30"/>
      <c r="EB333" s="31"/>
      <c r="EC333" s="30"/>
      <c r="ED333" s="31"/>
      <c r="EE333" s="30"/>
      <c r="EF333" s="30"/>
      <c r="EG333" s="30"/>
      <c r="EH333" s="30"/>
      <c r="EI333" s="30"/>
      <c r="EJ333" s="30"/>
      <c r="EK333" s="30"/>
      <c r="EL333" s="31"/>
      <c r="EM333" s="30"/>
      <c r="EN333" s="31"/>
      <c r="EO333" s="32"/>
    </row>
    <row r="334" spans="1:145" s="1" customFormat="1" ht="15" hidden="1" customHeight="1" x14ac:dyDescent="0.3">
      <c r="A334" s="5"/>
      <c r="B334" s="15">
        <v>5571</v>
      </c>
      <c r="C334" s="8" t="s">
        <v>19</v>
      </c>
      <c r="D334" s="16">
        <v>2005</v>
      </c>
      <c r="E334" s="17">
        <f t="shared" si="98"/>
        <v>0</v>
      </c>
      <c r="F334" s="55"/>
      <c r="G334" s="55"/>
      <c r="H334" s="55"/>
      <c r="I334" s="55"/>
      <c r="J334" s="28">
        <f t="shared" si="99"/>
        <v>0</v>
      </c>
      <c r="K334" s="29"/>
      <c r="L334" s="30"/>
      <c r="M334" s="31"/>
      <c r="N334" s="30"/>
      <c r="O334" s="31"/>
      <c r="P334" s="32"/>
      <c r="Q334" s="28">
        <f t="shared" si="100"/>
        <v>0</v>
      </c>
      <c r="R334" s="29"/>
      <c r="S334" s="32"/>
      <c r="T334" s="28">
        <f t="shared" si="101"/>
        <v>0</v>
      </c>
      <c r="U334" s="29"/>
      <c r="V334" s="30"/>
      <c r="W334" s="31"/>
      <c r="X334" s="32"/>
      <c r="Y334" s="33">
        <f t="shared" si="111"/>
        <v>0</v>
      </c>
      <c r="Z334" s="89"/>
      <c r="AA334" s="35"/>
      <c r="AB334" s="89"/>
      <c r="AC334" s="35"/>
      <c r="AD334" s="89"/>
      <c r="AE334" s="35"/>
      <c r="AF334" s="89"/>
      <c r="AG334" s="35"/>
      <c r="AH334" s="89"/>
      <c r="AI334" s="35"/>
      <c r="AJ334" s="89"/>
      <c r="AK334" s="35"/>
      <c r="AL334" s="89"/>
      <c r="AM334" s="35"/>
      <c r="AN334" s="89"/>
      <c r="AO334" s="90"/>
      <c r="AP334" s="33">
        <f t="shared" si="102"/>
        <v>0</v>
      </c>
      <c r="AQ334" s="89"/>
      <c r="AR334" s="35"/>
      <c r="AS334" s="89"/>
      <c r="AT334" s="35"/>
      <c r="AU334" s="89"/>
      <c r="AV334" s="35"/>
      <c r="AW334" s="89"/>
      <c r="AX334" s="35"/>
      <c r="AY334" s="89"/>
      <c r="AZ334" s="35"/>
      <c r="BA334" s="89"/>
      <c r="BB334" s="75"/>
      <c r="BC334" s="33">
        <f t="shared" si="107"/>
        <v>0</v>
      </c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>
        <f t="shared" si="109"/>
        <v>0</v>
      </c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2"/>
      <c r="CA334" s="33">
        <f t="shared" si="108"/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32"/>
      <c r="CR334" s="33">
        <f t="shared" si="103"/>
        <v>0</v>
      </c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33">
        <f t="shared" si="104"/>
        <v>0</v>
      </c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>
        <f t="shared" si="105"/>
        <v>0</v>
      </c>
      <c r="DQ334" s="31"/>
      <c r="DR334" s="30"/>
      <c r="DS334" s="31"/>
      <c r="DT334" s="30"/>
      <c r="DU334" s="31"/>
      <c r="DV334" s="30"/>
      <c r="DW334" s="31"/>
      <c r="DX334" s="32"/>
      <c r="DY334" s="33">
        <f t="shared" si="110"/>
        <v>0</v>
      </c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</row>
    <row r="335" spans="1:145" s="1" customFormat="1" ht="15" hidden="1" customHeight="1" x14ac:dyDescent="0.3">
      <c r="A335" s="5"/>
      <c r="B335" s="15">
        <v>7027</v>
      </c>
      <c r="C335" s="8" t="s">
        <v>197</v>
      </c>
      <c r="D335" s="16">
        <v>2009</v>
      </c>
      <c r="E335" s="17">
        <f t="shared" si="98"/>
        <v>0</v>
      </c>
      <c r="F335" s="55"/>
      <c r="G335" s="55"/>
      <c r="H335" s="55"/>
      <c r="I335" s="55"/>
      <c r="J335" s="28">
        <f t="shared" si="99"/>
        <v>0</v>
      </c>
      <c r="K335" s="29"/>
      <c r="L335" s="30"/>
      <c r="M335" s="31"/>
      <c r="N335" s="30"/>
      <c r="O335" s="31"/>
      <c r="P335" s="32"/>
      <c r="Q335" s="28">
        <f t="shared" si="100"/>
        <v>0</v>
      </c>
      <c r="R335" s="29"/>
      <c r="S335" s="32"/>
      <c r="T335" s="28">
        <f t="shared" si="101"/>
        <v>0</v>
      </c>
      <c r="U335" s="29"/>
      <c r="V335" s="30"/>
      <c r="W335" s="31"/>
      <c r="X335" s="32"/>
      <c r="Y335" s="33">
        <f t="shared" si="111"/>
        <v>0</v>
      </c>
      <c r="Z335" s="89"/>
      <c r="AA335" s="35"/>
      <c r="AB335" s="89"/>
      <c r="AC335" s="35"/>
      <c r="AD335" s="89"/>
      <c r="AE335" s="35"/>
      <c r="AF335" s="89"/>
      <c r="AG335" s="35"/>
      <c r="AH335" s="89"/>
      <c r="AI335" s="35"/>
      <c r="AJ335" s="89"/>
      <c r="AK335" s="35"/>
      <c r="AL335" s="89"/>
      <c r="AM335" s="35"/>
      <c r="AN335" s="89"/>
      <c r="AO335" s="90"/>
      <c r="AP335" s="33">
        <f t="shared" si="102"/>
        <v>0</v>
      </c>
      <c r="AQ335" s="89"/>
      <c r="AR335" s="35"/>
      <c r="AS335" s="89"/>
      <c r="AT335" s="35"/>
      <c r="AU335" s="89"/>
      <c r="AV335" s="35"/>
      <c r="AW335" s="89"/>
      <c r="AX335" s="35"/>
      <c r="AY335" s="89"/>
      <c r="AZ335" s="35"/>
      <c r="BA335" s="89"/>
      <c r="BB335" s="75"/>
      <c r="BC335" s="33">
        <f t="shared" si="107"/>
        <v>0</v>
      </c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>
        <f t="shared" si="109"/>
        <v>0</v>
      </c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2"/>
      <c r="CA335" s="33">
        <f t="shared" si="108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32"/>
      <c r="CR335" s="33">
        <f t="shared" si="103"/>
        <v>0</v>
      </c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33">
        <f t="shared" si="104"/>
        <v>0</v>
      </c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>
        <f t="shared" si="105"/>
        <v>0</v>
      </c>
      <c r="DQ335" s="31"/>
      <c r="DR335" s="30"/>
      <c r="DS335" s="31"/>
      <c r="DT335" s="30"/>
      <c r="DU335" s="31"/>
      <c r="DV335" s="30"/>
      <c r="DW335" s="31"/>
      <c r="DX335" s="32"/>
      <c r="DY335" s="33">
        <f t="shared" si="110"/>
        <v>0</v>
      </c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</row>
    <row r="336" spans="1:145" s="1" customFormat="1" ht="15" hidden="1" customHeight="1" x14ac:dyDescent="0.3">
      <c r="A336" s="5"/>
      <c r="B336" s="15">
        <v>5091</v>
      </c>
      <c r="C336" s="8" t="s">
        <v>97</v>
      </c>
      <c r="D336" s="16">
        <v>2006</v>
      </c>
      <c r="E336" s="17">
        <f t="shared" si="98"/>
        <v>0</v>
      </c>
      <c r="F336" s="55"/>
      <c r="G336" s="55"/>
      <c r="H336" s="55"/>
      <c r="I336" s="55"/>
      <c r="J336" s="28">
        <f t="shared" si="99"/>
        <v>0</v>
      </c>
      <c r="K336" s="29"/>
      <c r="L336" s="30"/>
      <c r="M336" s="31"/>
      <c r="N336" s="30"/>
      <c r="O336" s="31"/>
      <c r="P336" s="32"/>
      <c r="Q336" s="28">
        <f t="shared" si="100"/>
        <v>0</v>
      </c>
      <c r="R336" s="29"/>
      <c r="S336" s="32"/>
      <c r="T336" s="28">
        <f t="shared" si="101"/>
        <v>0</v>
      </c>
      <c r="U336" s="29"/>
      <c r="V336" s="30"/>
      <c r="W336" s="31"/>
      <c r="X336" s="32"/>
      <c r="Y336" s="33">
        <f t="shared" si="111"/>
        <v>0</v>
      </c>
      <c r="Z336" s="89"/>
      <c r="AA336" s="35"/>
      <c r="AB336" s="89"/>
      <c r="AC336" s="35"/>
      <c r="AD336" s="89"/>
      <c r="AE336" s="35"/>
      <c r="AF336" s="89"/>
      <c r="AG336" s="35"/>
      <c r="AH336" s="89"/>
      <c r="AI336" s="35"/>
      <c r="AJ336" s="89"/>
      <c r="AK336" s="35"/>
      <c r="AL336" s="89"/>
      <c r="AM336" s="35"/>
      <c r="AN336" s="89"/>
      <c r="AO336" s="90"/>
      <c r="AP336" s="33">
        <f t="shared" si="102"/>
        <v>0</v>
      </c>
      <c r="AQ336" s="89"/>
      <c r="AR336" s="35"/>
      <c r="AS336" s="89"/>
      <c r="AT336" s="35"/>
      <c r="AU336" s="89"/>
      <c r="AV336" s="35"/>
      <c r="AW336" s="89"/>
      <c r="AX336" s="35"/>
      <c r="AY336" s="89"/>
      <c r="AZ336" s="35"/>
      <c r="BA336" s="89"/>
      <c r="BB336" s="75"/>
      <c r="BC336" s="33">
        <f t="shared" si="107"/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 t="shared" si="109"/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2"/>
      <c r="CA336" s="33">
        <f t="shared" si="108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32"/>
      <c r="CR336" s="33">
        <f t="shared" si="103"/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33">
        <f t="shared" si="104"/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 t="shared" si="105"/>
        <v>0</v>
      </c>
      <c r="DQ336" s="31"/>
      <c r="DR336" s="30"/>
      <c r="DS336" s="31"/>
      <c r="DT336" s="30"/>
      <c r="DU336" s="31"/>
      <c r="DV336" s="30"/>
      <c r="DW336" s="31"/>
      <c r="DX336" s="32"/>
      <c r="DY336" s="33">
        <f t="shared" si="110"/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</row>
    <row r="337" spans="1:145" s="1" customFormat="1" ht="15" hidden="1" customHeight="1" x14ac:dyDescent="0.3">
      <c r="A337" s="5"/>
      <c r="B337" s="15">
        <v>7148</v>
      </c>
      <c r="C337" s="8" t="s">
        <v>339</v>
      </c>
      <c r="D337" s="16">
        <v>2008</v>
      </c>
      <c r="E337" s="17">
        <f t="shared" si="98"/>
        <v>0</v>
      </c>
      <c r="F337" s="55"/>
      <c r="G337" s="55"/>
      <c r="H337" s="55"/>
      <c r="I337" s="55"/>
      <c r="J337" s="28">
        <f t="shared" si="99"/>
        <v>0</v>
      </c>
      <c r="K337" s="29"/>
      <c r="L337" s="30"/>
      <c r="M337" s="31"/>
      <c r="N337" s="30"/>
      <c r="O337" s="31"/>
      <c r="P337" s="32"/>
      <c r="Q337" s="28">
        <f t="shared" si="100"/>
        <v>0</v>
      </c>
      <c r="R337" s="29"/>
      <c r="S337" s="32"/>
      <c r="T337" s="28">
        <f t="shared" si="101"/>
        <v>0</v>
      </c>
      <c r="U337" s="29"/>
      <c r="V337" s="30"/>
      <c r="W337" s="31"/>
      <c r="X337" s="32"/>
      <c r="Y337" s="33">
        <f t="shared" si="111"/>
        <v>0</v>
      </c>
      <c r="Z337" s="89"/>
      <c r="AA337" s="35"/>
      <c r="AB337" s="89"/>
      <c r="AC337" s="35"/>
      <c r="AD337" s="89"/>
      <c r="AE337" s="35"/>
      <c r="AF337" s="89"/>
      <c r="AG337" s="35"/>
      <c r="AH337" s="89"/>
      <c r="AI337" s="35"/>
      <c r="AJ337" s="89"/>
      <c r="AK337" s="35"/>
      <c r="AL337" s="89"/>
      <c r="AM337" s="35"/>
      <c r="AN337" s="89"/>
      <c r="AO337" s="90"/>
      <c r="AP337" s="33">
        <f t="shared" si="102"/>
        <v>0</v>
      </c>
      <c r="AQ337" s="89"/>
      <c r="AR337" s="35"/>
      <c r="AS337" s="89"/>
      <c r="AT337" s="35"/>
      <c r="AU337" s="89"/>
      <c r="AV337" s="35"/>
      <c r="AW337" s="89"/>
      <c r="AX337" s="35"/>
      <c r="AY337" s="89"/>
      <c r="AZ337" s="35"/>
      <c r="BA337" s="89"/>
      <c r="BB337" s="75"/>
      <c r="BC337" s="33">
        <f t="shared" si="107"/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 t="shared" si="109"/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2"/>
      <c r="CA337" s="33">
        <f t="shared" si="108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32"/>
      <c r="CR337" s="33">
        <f t="shared" si="103"/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33">
        <f t="shared" si="104"/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 t="shared" si="105"/>
        <v>0</v>
      </c>
      <c r="DQ337" s="31"/>
      <c r="DR337" s="30"/>
      <c r="DS337" s="31"/>
      <c r="DT337" s="30"/>
      <c r="DU337" s="31"/>
      <c r="DV337" s="30"/>
      <c r="DW337" s="31"/>
      <c r="DX337" s="32"/>
      <c r="DY337" s="33">
        <f t="shared" si="110"/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32"/>
    </row>
    <row r="338" spans="1:145" s="1" customFormat="1" ht="15" hidden="1" customHeight="1" x14ac:dyDescent="0.3">
      <c r="A338" s="5"/>
      <c r="B338" s="15">
        <v>5752</v>
      </c>
      <c r="C338" s="8" t="s">
        <v>299</v>
      </c>
      <c r="D338" s="16">
        <v>2005</v>
      </c>
      <c r="E338" s="17">
        <f t="shared" si="98"/>
        <v>0</v>
      </c>
      <c r="F338" s="55"/>
      <c r="G338" s="55"/>
      <c r="H338" s="55"/>
      <c r="I338" s="55"/>
      <c r="J338" s="28">
        <f t="shared" si="99"/>
        <v>0</v>
      </c>
      <c r="K338" s="29"/>
      <c r="L338" s="30"/>
      <c r="M338" s="31"/>
      <c r="N338" s="30"/>
      <c r="O338" s="31"/>
      <c r="P338" s="32"/>
      <c r="Q338" s="28">
        <f t="shared" si="100"/>
        <v>0</v>
      </c>
      <c r="R338" s="29"/>
      <c r="S338" s="32"/>
      <c r="T338" s="28">
        <f t="shared" si="101"/>
        <v>0</v>
      </c>
      <c r="U338" s="29"/>
      <c r="V338" s="30"/>
      <c r="W338" s="31"/>
      <c r="X338" s="32"/>
      <c r="Y338" s="33">
        <f t="shared" si="111"/>
        <v>0</v>
      </c>
      <c r="Z338" s="89"/>
      <c r="AA338" s="35"/>
      <c r="AB338" s="89"/>
      <c r="AC338" s="35"/>
      <c r="AD338" s="89"/>
      <c r="AE338" s="35"/>
      <c r="AF338" s="89"/>
      <c r="AG338" s="35"/>
      <c r="AH338" s="89"/>
      <c r="AI338" s="35"/>
      <c r="AJ338" s="89"/>
      <c r="AK338" s="35"/>
      <c r="AL338" s="89"/>
      <c r="AM338" s="35"/>
      <c r="AN338" s="89"/>
      <c r="AO338" s="90"/>
      <c r="AP338" s="33">
        <f t="shared" si="102"/>
        <v>0</v>
      </c>
      <c r="AQ338" s="89"/>
      <c r="AR338" s="35"/>
      <c r="AS338" s="89"/>
      <c r="AT338" s="35"/>
      <c r="AU338" s="89"/>
      <c r="AV338" s="35"/>
      <c r="AW338" s="89"/>
      <c r="AX338" s="35"/>
      <c r="AY338" s="89"/>
      <c r="AZ338" s="35"/>
      <c r="BA338" s="89"/>
      <c r="BB338" s="75"/>
      <c r="BC338" s="33">
        <f t="shared" si="107"/>
        <v>0</v>
      </c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>
        <f t="shared" si="109"/>
        <v>0</v>
      </c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2"/>
      <c r="CA338" s="33">
        <f t="shared" si="108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32"/>
      <c r="CR338" s="33">
        <f t="shared" si="103"/>
        <v>0</v>
      </c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33">
        <f t="shared" si="104"/>
        <v>0</v>
      </c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>
        <f t="shared" si="105"/>
        <v>0</v>
      </c>
      <c r="DQ338" s="31"/>
      <c r="DR338" s="30"/>
      <c r="DS338" s="31"/>
      <c r="DT338" s="30"/>
      <c r="DU338" s="31"/>
      <c r="DV338" s="30"/>
      <c r="DW338" s="31"/>
      <c r="DX338" s="32"/>
      <c r="DY338" s="33">
        <f t="shared" si="110"/>
        <v>0</v>
      </c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</row>
    <row r="339" spans="1:145" s="1" customFormat="1" ht="15" hidden="1" customHeight="1" x14ac:dyDescent="0.3">
      <c r="A339" s="5"/>
      <c r="B339" s="15">
        <v>9401</v>
      </c>
      <c r="C339" s="8" t="s">
        <v>306</v>
      </c>
      <c r="D339" s="16">
        <v>2007</v>
      </c>
      <c r="E339" s="17">
        <f t="shared" si="98"/>
        <v>0</v>
      </c>
      <c r="F339" s="55"/>
      <c r="G339" s="55"/>
      <c r="H339" s="55"/>
      <c r="I339" s="55"/>
      <c r="J339" s="28">
        <f t="shared" si="99"/>
        <v>0</v>
      </c>
      <c r="K339" s="29"/>
      <c r="L339" s="30"/>
      <c r="M339" s="31"/>
      <c r="N339" s="30"/>
      <c r="O339" s="31"/>
      <c r="P339" s="32"/>
      <c r="Q339" s="28">
        <f t="shared" si="100"/>
        <v>0</v>
      </c>
      <c r="R339" s="29"/>
      <c r="S339" s="32"/>
      <c r="T339" s="28">
        <f t="shared" si="101"/>
        <v>0</v>
      </c>
      <c r="U339" s="29"/>
      <c r="V339" s="30"/>
      <c r="W339" s="31"/>
      <c r="X339" s="32"/>
      <c r="Y339" s="33">
        <f t="shared" si="111"/>
        <v>0</v>
      </c>
      <c r="Z339" s="89"/>
      <c r="AA339" s="35"/>
      <c r="AB339" s="89"/>
      <c r="AC339" s="35"/>
      <c r="AD339" s="89"/>
      <c r="AE339" s="35"/>
      <c r="AF339" s="89"/>
      <c r="AG339" s="35"/>
      <c r="AH339" s="89"/>
      <c r="AI339" s="35"/>
      <c r="AJ339" s="89"/>
      <c r="AK339" s="35"/>
      <c r="AL339" s="89"/>
      <c r="AM339" s="35"/>
      <c r="AN339" s="89"/>
      <c r="AO339" s="90"/>
      <c r="AP339" s="33">
        <f t="shared" si="102"/>
        <v>0</v>
      </c>
      <c r="AQ339" s="89"/>
      <c r="AR339" s="35"/>
      <c r="AS339" s="89"/>
      <c r="AT339" s="35"/>
      <c r="AU339" s="89"/>
      <c r="AV339" s="35"/>
      <c r="AW339" s="89"/>
      <c r="AX339" s="35"/>
      <c r="AY339" s="89"/>
      <c r="AZ339" s="35"/>
      <c r="BA339" s="89"/>
      <c r="BB339" s="75"/>
      <c r="BC339" s="33">
        <f t="shared" si="107"/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>
        <f t="shared" si="109"/>
        <v>0</v>
      </c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2"/>
      <c r="CA339" s="33">
        <f t="shared" si="108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32"/>
      <c r="CR339" s="33">
        <f t="shared" si="103"/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33">
        <f t="shared" si="104"/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>
        <f t="shared" si="105"/>
        <v>0</v>
      </c>
      <c r="DQ339" s="31"/>
      <c r="DR339" s="30"/>
      <c r="DS339" s="31"/>
      <c r="DT339" s="30"/>
      <c r="DU339" s="31"/>
      <c r="DV339" s="30"/>
      <c r="DW339" s="31"/>
      <c r="DX339" s="32"/>
      <c r="DY339" s="33">
        <f t="shared" si="110"/>
        <v>0</v>
      </c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</row>
    <row r="340" spans="1:145" s="1" customFormat="1" ht="15" hidden="1" customHeight="1" x14ac:dyDescent="0.3">
      <c r="A340" s="5"/>
      <c r="B340" s="15">
        <v>7207</v>
      </c>
      <c r="C340" s="8" t="s">
        <v>230</v>
      </c>
      <c r="D340" s="16">
        <v>2009</v>
      </c>
      <c r="E340" s="17">
        <f t="shared" si="98"/>
        <v>0</v>
      </c>
      <c r="F340" s="55"/>
      <c r="G340" s="55"/>
      <c r="H340" s="55"/>
      <c r="I340" s="55"/>
      <c r="J340" s="28">
        <f t="shared" si="99"/>
        <v>0</v>
      </c>
      <c r="K340" s="29"/>
      <c r="L340" s="30"/>
      <c r="M340" s="31"/>
      <c r="N340" s="30"/>
      <c r="O340" s="31"/>
      <c r="P340" s="32"/>
      <c r="Q340" s="28">
        <f t="shared" si="100"/>
        <v>0</v>
      </c>
      <c r="R340" s="29"/>
      <c r="S340" s="32"/>
      <c r="T340" s="28">
        <f t="shared" si="101"/>
        <v>0</v>
      </c>
      <c r="U340" s="29"/>
      <c r="V340" s="30"/>
      <c r="W340" s="31"/>
      <c r="X340" s="32"/>
      <c r="Y340" s="33">
        <f t="shared" si="111"/>
        <v>0</v>
      </c>
      <c r="Z340" s="89"/>
      <c r="AA340" s="35"/>
      <c r="AB340" s="89"/>
      <c r="AC340" s="35"/>
      <c r="AD340" s="89"/>
      <c r="AE340" s="35"/>
      <c r="AF340" s="89"/>
      <c r="AG340" s="35"/>
      <c r="AH340" s="89"/>
      <c r="AI340" s="35"/>
      <c r="AJ340" s="89"/>
      <c r="AK340" s="35"/>
      <c r="AL340" s="89"/>
      <c r="AM340" s="35"/>
      <c r="AN340" s="89"/>
      <c r="AO340" s="90"/>
      <c r="AP340" s="33">
        <f t="shared" si="102"/>
        <v>0</v>
      </c>
      <c r="AQ340" s="89"/>
      <c r="AR340" s="35"/>
      <c r="AS340" s="89"/>
      <c r="AT340" s="35"/>
      <c r="AU340" s="89"/>
      <c r="AV340" s="35"/>
      <c r="AW340" s="89"/>
      <c r="AX340" s="35"/>
      <c r="AY340" s="89"/>
      <c r="AZ340" s="35"/>
      <c r="BA340" s="89"/>
      <c r="BB340" s="75"/>
      <c r="BC340" s="33">
        <f t="shared" si="107"/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 t="shared" si="109"/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2"/>
      <c r="CA340" s="33">
        <f t="shared" si="108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32"/>
      <c r="CR340" s="33">
        <f t="shared" si="103"/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33">
        <f t="shared" si="104"/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 t="shared" si="105"/>
        <v>0</v>
      </c>
      <c r="DQ340" s="31"/>
      <c r="DR340" s="30"/>
      <c r="DS340" s="31"/>
      <c r="DT340" s="30"/>
      <c r="DU340" s="31"/>
      <c r="DV340" s="30"/>
      <c r="DW340" s="31"/>
      <c r="DX340" s="32"/>
      <c r="DY340" s="33">
        <f t="shared" si="110"/>
        <v>0</v>
      </c>
      <c r="DZ340" s="31"/>
      <c r="EA340" s="30"/>
      <c r="EB340" s="31"/>
      <c r="EC340" s="30"/>
      <c r="ED340" s="31"/>
      <c r="EE340" s="30"/>
      <c r="EF340" s="30"/>
      <c r="EG340" s="30"/>
      <c r="EH340" s="30"/>
      <c r="EI340" s="30"/>
      <c r="EJ340" s="30"/>
      <c r="EK340" s="30"/>
      <c r="EL340" s="31"/>
      <c r="EM340" s="30"/>
      <c r="EN340" s="31"/>
      <c r="EO340" s="32"/>
    </row>
    <row r="341" spans="1:145" s="1" customFormat="1" ht="15" hidden="1" customHeight="1" x14ac:dyDescent="0.3">
      <c r="A341" s="5"/>
      <c r="B341" s="15">
        <v>7313</v>
      </c>
      <c r="C341" s="8" t="s">
        <v>217</v>
      </c>
      <c r="D341" s="16">
        <v>2010</v>
      </c>
      <c r="E341" s="17">
        <f t="shared" si="98"/>
        <v>0</v>
      </c>
      <c r="F341" s="55"/>
      <c r="G341" s="55"/>
      <c r="H341" s="55"/>
      <c r="I341" s="55"/>
      <c r="J341" s="28">
        <f t="shared" si="99"/>
        <v>0</v>
      </c>
      <c r="K341" s="29"/>
      <c r="L341" s="30"/>
      <c r="M341" s="31"/>
      <c r="N341" s="30"/>
      <c r="O341" s="31"/>
      <c r="P341" s="32"/>
      <c r="Q341" s="28">
        <f t="shared" si="100"/>
        <v>0</v>
      </c>
      <c r="R341" s="29"/>
      <c r="S341" s="32"/>
      <c r="T341" s="28">
        <f t="shared" si="101"/>
        <v>0</v>
      </c>
      <c r="U341" s="29"/>
      <c r="V341" s="30"/>
      <c r="W341" s="31"/>
      <c r="X341" s="32"/>
      <c r="Y341" s="33">
        <f t="shared" si="111"/>
        <v>0</v>
      </c>
      <c r="Z341" s="89"/>
      <c r="AA341" s="35"/>
      <c r="AB341" s="89"/>
      <c r="AC341" s="35"/>
      <c r="AD341" s="89"/>
      <c r="AE341" s="35"/>
      <c r="AF341" s="89"/>
      <c r="AG341" s="35"/>
      <c r="AH341" s="89"/>
      <c r="AI341" s="35"/>
      <c r="AJ341" s="89"/>
      <c r="AK341" s="35"/>
      <c r="AL341" s="89"/>
      <c r="AM341" s="35"/>
      <c r="AN341" s="89"/>
      <c r="AO341" s="90"/>
      <c r="AP341" s="33">
        <f t="shared" si="102"/>
        <v>0</v>
      </c>
      <c r="AQ341" s="89"/>
      <c r="AR341" s="35"/>
      <c r="AS341" s="89"/>
      <c r="AT341" s="35"/>
      <c r="AU341" s="89"/>
      <c r="AV341" s="35"/>
      <c r="AW341" s="89"/>
      <c r="AX341" s="35"/>
      <c r="AY341" s="89"/>
      <c r="AZ341" s="35"/>
      <c r="BA341" s="89"/>
      <c r="BB341" s="75"/>
      <c r="BC341" s="33">
        <f t="shared" si="107"/>
        <v>0</v>
      </c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>
        <f t="shared" si="109"/>
        <v>0</v>
      </c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2"/>
      <c r="CA341" s="33">
        <f t="shared" si="108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32"/>
      <c r="CR341" s="33">
        <f t="shared" si="103"/>
        <v>0</v>
      </c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33">
        <f t="shared" si="104"/>
        <v>0</v>
      </c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>
        <f t="shared" si="105"/>
        <v>0</v>
      </c>
      <c r="DQ341" s="31"/>
      <c r="DR341" s="30"/>
      <c r="DS341" s="31"/>
      <c r="DT341" s="30"/>
      <c r="DU341" s="31"/>
      <c r="DV341" s="30"/>
      <c r="DW341" s="31"/>
      <c r="DX341" s="32"/>
      <c r="DY341" s="33">
        <f t="shared" si="110"/>
        <v>0</v>
      </c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</row>
    <row r="342" spans="1:145" s="1" customFormat="1" ht="15" hidden="1" customHeight="1" x14ac:dyDescent="0.3">
      <c r="A342" s="5"/>
      <c r="B342" s="15">
        <v>6601</v>
      </c>
      <c r="C342" s="8" t="s">
        <v>294</v>
      </c>
      <c r="D342" s="16">
        <v>2006</v>
      </c>
      <c r="E342" s="17">
        <f t="shared" si="98"/>
        <v>0</v>
      </c>
      <c r="F342" s="55"/>
      <c r="G342" s="55"/>
      <c r="H342" s="55"/>
      <c r="I342" s="55"/>
      <c r="J342" s="28">
        <f t="shared" si="99"/>
        <v>0</v>
      </c>
      <c r="K342" s="29"/>
      <c r="L342" s="30"/>
      <c r="M342" s="31"/>
      <c r="N342" s="30"/>
      <c r="O342" s="31"/>
      <c r="P342" s="32"/>
      <c r="Q342" s="28">
        <f t="shared" si="100"/>
        <v>0</v>
      </c>
      <c r="R342" s="29"/>
      <c r="S342" s="32"/>
      <c r="T342" s="28">
        <f t="shared" si="101"/>
        <v>0</v>
      </c>
      <c r="U342" s="29"/>
      <c r="V342" s="30"/>
      <c r="W342" s="31"/>
      <c r="X342" s="32"/>
      <c r="Y342" s="33">
        <f t="shared" si="111"/>
        <v>0</v>
      </c>
      <c r="Z342" s="89"/>
      <c r="AA342" s="35"/>
      <c r="AB342" s="89"/>
      <c r="AC342" s="35"/>
      <c r="AD342" s="89"/>
      <c r="AE342" s="35"/>
      <c r="AF342" s="89"/>
      <c r="AG342" s="35"/>
      <c r="AH342" s="89"/>
      <c r="AI342" s="35"/>
      <c r="AJ342" s="89"/>
      <c r="AK342" s="35"/>
      <c r="AL342" s="89"/>
      <c r="AM342" s="35"/>
      <c r="AN342" s="89"/>
      <c r="AO342" s="90"/>
      <c r="AP342" s="33">
        <f t="shared" si="102"/>
        <v>0</v>
      </c>
      <c r="AQ342" s="89"/>
      <c r="AR342" s="35"/>
      <c r="AS342" s="89"/>
      <c r="AT342" s="35"/>
      <c r="AU342" s="89"/>
      <c r="AV342" s="35"/>
      <c r="AW342" s="89"/>
      <c r="AX342" s="35"/>
      <c r="AY342" s="89"/>
      <c r="AZ342" s="35"/>
      <c r="BA342" s="89"/>
      <c r="BB342" s="75"/>
      <c r="BC342" s="33">
        <f t="shared" si="107"/>
        <v>0</v>
      </c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>
        <f t="shared" si="109"/>
        <v>0</v>
      </c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2"/>
      <c r="CA342" s="33">
        <f t="shared" si="108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32"/>
      <c r="CR342" s="33">
        <f t="shared" si="103"/>
        <v>0</v>
      </c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33">
        <f t="shared" si="104"/>
        <v>0</v>
      </c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>
        <f t="shared" si="105"/>
        <v>0</v>
      </c>
      <c r="DQ342" s="31"/>
      <c r="DR342" s="30"/>
      <c r="DS342" s="31"/>
      <c r="DT342" s="30"/>
      <c r="DU342" s="31"/>
      <c r="DV342" s="30"/>
      <c r="DW342" s="31"/>
      <c r="DX342" s="32"/>
      <c r="DY342" s="33">
        <f t="shared" si="110"/>
        <v>0</v>
      </c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</row>
    <row r="343" spans="1:145" s="1" customFormat="1" ht="15" hidden="1" customHeight="1" x14ac:dyDescent="0.3">
      <c r="A343" s="5"/>
      <c r="B343" s="15">
        <v>217</v>
      </c>
      <c r="C343" s="8" t="s">
        <v>89</v>
      </c>
      <c r="D343" s="16">
        <v>2005</v>
      </c>
      <c r="E343" s="17">
        <f t="shared" si="98"/>
        <v>0</v>
      </c>
      <c r="F343" s="55"/>
      <c r="G343" s="55"/>
      <c r="H343" s="55"/>
      <c r="I343" s="55"/>
      <c r="J343" s="28">
        <f t="shared" si="99"/>
        <v>0</v>
      </c>
      <c r="K343" s="29"/>
      <c r="L343" s="30"/>
      <c r="M343" s="31"/>
      <c r="N343" s="30"/>
      <c r="O343" s="31"/>
      <c r="P343" s="32"/>
      <c r="Q343" s="28">
        <f t="shared" si="100"/>
        <v>0</v>
      </c>
      <c r="R343" s="29"/>
      <c r="S343" s="32"/>
      <c r="T343" s="28">
        <f t="shared" si="101"/>
        <v>0</v>
      </c>
      <c r="U343" s="29"/>
      <c r="V343" s="30"/>
      <c r="W343" s="31"/>
      <c r="X343" s="32"/>
      <c r="Y343" s="33">
        <f t="shared" si="111"/>
        <v>0</v>
      </c>
      <c r="Z343" s="89"/>
      <c r="AA343" s="35"/>
      <c r="AB343" s="89"/>
      <c r="AC343" s="35"/>
      <c r="AD343" s="89"/>
      <c r="AE343" s="35"/>
      <c r="AF343" s="89"/>
      <c r="AG343" s="35"/>
      <c r="AH343" s="89"/>
      <c r="AI343" s="35"/>
      <c r="AJ343" s="89"/>
      <c r="AK343" s="35"/>
      <c r="AL343" s="89"/>
      <c r="AM343" s="35"/>
      <c r="AN343" s="89"/>
      <c r="AO343" s="90"/>
      <c r="AP343" s="33">
        <f t="shared" si="102"/>
        <v>0</v>
      </c>
      <c r="AQ343" s="89"/>
      <c r="AR343" s="35"/>
      <c r="AS343" s="89"/>
      <c r="AT343" s="35"/>
      <c r="AU343" s="89"/>
      <c r="AV343" s="35"/>
      <c r="AW343" s="89"/>
      <c r="AX343" s="35"/>
      <c r="AY343" s="89"/>
      <c r="AZ343" s="35"/>
      <c r="BA343" s="89"/>
      <c r="BB343" s="75"/>
      <c r="BC343" s="33">
        <f t="shared" si="107"/>
        <v>0</v>
      </c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>
        <f t="shared" si="109"/>
        <v>0</v>
      </c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2"/>
      <c r="CA343" s="33">
        <f t="shared" si="108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32"/>
      <c r="CR343" s="33">
        <f t="shared" si="103"/>
        <v>0</v>
      </c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33">
        <f t="shared" si="104"/>
        <v>0</v>
      </c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>
        <f t="shared" si="105"/>
        <v>0</v>
      </c>
      <c r="DQ343" s="31"/>
      <c r="DR343" s="30"/>
      <c r="DS343" s="31"/>
      <c r="DT343" s="30"/>
      <c r="DU343" s="31"/>
      <c r="DV343" s="30"/>
      <c r="DW343" s="31"/>
      <c r="DX343" s="32"/>
      <c r="DY343" s="33">
        <f t="shared" si="110"/>
        <v>0</v>
      </c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</row>
    <row r="344" spans="1:145" s="1" customFormat="1" ht="15" hidden="1" customHeight="1" x14ac:dyDescent="0.3">
      <c r="A344" s="5"/>
      <c r="B344" s="15">
        <v>7058</v>
      </c>
      <c r="C344" s="8" t="s">
        <v>354</v>
      </c>
      <c r="D344" s="16">
        <v>2010</v>
      </c>
      <c r="E344" s="17">
        <f t="shared" si="98"/>
        <v>0</v>
      </c>
      <c r="F344" s="55"/>
      <c r="G344" s="55"/>
      <c r="H344" s="55"/>
      <c r="I344" s="55"/>
      <c r="J344" s="28">
        <f t="shared" si="99"/>
        <v>0</v>
      </c>
      <c r="K344" s="29"/>
      <c r="L344" s="30"/>
      <c r="M344" s="31"/>
      <c r="N344" s="30"/>
      <c r="O344" s="31"/>
      <c r="P344" s="32"/>
      <c r="Q344" s="28">
        <f t="shared" si="100"/>
        <v>0</v>
      </c>
      <c r="R344" s="29"/>
      <c r="S344" s="32"/>
      <c r="T344" s="28">
        <f t="shared" si="101"/>
        <v>0</v>
      </c>
      <c r="U344" s="29"/>
      <c r="V344" s="30"/>
      <c r="W344" s="31"/>
      <c r="X344" s="32"/>
      <c r="Y344" s="33">
        <f t="shared" si="111"/>
        <v>0</v>
      </c>
      <c r="Z344" s="89"/>
      <c r="AA344" s="35"/>
      <c r="AB344" s="89"/>
      <c r="AC344" s="35"/>
      <c r="AD344" s="89"/>
      <c r="AE344" s="35"/>
      <c r="AF344" s="89"/>
      <c r="AG344" s="35"/>
      <c r="AH344" s="89"/>
      <c r="AI344" s="35"/>
      <c r="AJ344" s="89"/>
      <c r="AK344" s="35"/>
      <c r="AL344" s="89"/>
      <c r="AM344" s="35"/>
      <c r="AN344" s="89"/>
      <c r="AO344" s="90"/>
      <c r="AP344" s="33">
        <f t="shared" si="102"/>
        <v>0</v>
      </c>
      <c r="AQ344" s="89"/>
      <c r="AR344" s="35"/>
      <c r="AS344" s="89"/>
      <c r="AT344" s="35"/>
      <c r="AU344" s="89"/>
      <c r="AV344" s="35"/>
      <c r="AW344" s="89"/>
      <c r="AX344" s="35"/>
      <c r="AY344" s="89"/>
      <c r="AZ344" s="35"/>
      <c r="BA344" s="89"/>
      <c r="BB344" s="75"/>
      <c r="BC344" s="33">
        <f t="shared" si="107"/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>
        <f t="shared" si="109"/>
        <v>0</v>
      </c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2"/>
      <c r="CA344" s="33">
        <f t="shared" si="108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32"/>
      <c r="CR344" s="33">
        <f t="shared" si="103"/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33">
        <f t="shared" si="104"/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>
        <f t="shared" si="105"/>
        <v>0</v>
      </c>
      <c r="DQ344" s="31"/>
      <c r="DR344" s="30"/>
      <c r="DS344" s="31"/>
      <c r="DT344" s="30"/>
      <c r="DU344" s="31"/>
      <c r="DV344" s="30"/>
      <c r="DW344" s="31"/>
      <c r="DX344" s="32"/>
      <c r="DY344" s="33">
        <f t="shared" si="110"/>
        <v>0</v>
      </c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</row>
    <row r="345" spans="1:145" s="1" customFormat="1" ht="15" hidden="1" customHeight="1" x14ac:dyDescent="0.3">
      <c r="A345" s="5"/>
      <c r="B345" s="15">
        <v>7357</v>
      </c>
      <c r="C345" s="8" t="s">
        <v>233</v>
      </c>
      <c r="D345" s="16">
        <v>2010</v>
      </c>
      <c r="E345" s="17">
        <f t="shared" si="98"/>
        <v>0</v>
      </c>
      <c r="F345" s="55"/>
      <c r="G345" s="55"/>
      <c r="H345" s="55"/>
      <c r="I345" s="55"/>
      <c r="J345" s="28">
        <f t="shared" si="99"/>
        <v>0</v>
      </c>
      <c r="K345" s="29"/>
      <c r="L345" s="30"/>
      <c r="M345" s="31"/>
      <c r="N345" s="30"/>
      <c r="O345" s="31"/>
      <c r="P345" s="32"/>
      <c r="Q345" s="28">
        <f t="shared" si="100"/>
        <v>0</v>
      </c>
      <c r="R345" s="29"/>
      <c r="S345" s="32"/>
      <c r="T345" s="28">
        <f t="shared" si="101"/>
        <v>0</v>
      </c>
      <c r="U345" s="29"/>
      <c r="V345" s="30"/>
      <c r="W345" s="31"/>
      <c r="X345" s="32"/>
      <c r="Y345" s="33">
        <f t="shared" si="111"/>
        <v>0</v>
      </c>
      <c r="Z345" s="89"/>
      <c r="AA345" s="35"/>
      <c r="AB345" s="89"/>
      <c r="AC345" s="35"/>
      <c r="AD345" s="89"/>
      <c r="AE345" s="35"/>
      <c r="AF345" s="89"/>
      <c r="AG345" s="35"/>
      <c r="AH345" s="89"/>
      <c r="AI345" s="35"/>
      <c r="AJ345" s="89"/>
      <c r="AK345" s="35"/>
      <c r="AL345" s="89"/>
      <c r="AM345" s="35"/>
      <c r="AN345" s="89"/>
      <c r="AO345" s="90"/>
      <c r="AP345" s="33">
        <f t="shared" si="102"/>
        <v>0</v>
      </c>
      <c r="AQ345" s="89"/>
      <c r="AR345" s="35"/>
      <c r="AS345" s="89"/>
      <c r="AT345" s="35"/>
      <c r="AU345" s="89"/>
      <c r="AV345" s="35"/>
      <c r="AW345" s="89"/>
      <c r="AX345" s="35"/>
      <c r="AY345" s="89"/>
      <c r="AZ345" s="35"/>
      <c r="BA345" s="89"/>
      <c r="BB345" s="75"/>
      <c r="BC345" s="33">
        <f t="shared" si="107"/>
        <v>0</v>
      </c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>
        <f t="shared" si="109"/>
        <v>0</v>
      </c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2"/>
      <c r="CA345" s="33">
        <f t="shared" si="108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32"/>
      <c r="CR345" s="33">
        <f t="shared" si="103"/>
        <v>0</v>
      </c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33">
        <f t="shared" si="104"/>
        <v>0</v>
      </c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>
        <f t="shared" si="105"/>
        <v>0</v>
      </c>
      <c r="DQ345" s="31"/>
      <c r="DR345" s="30"/>
      <c r="DS345" s="31"/>
      <c r="DT345" s="30"/>
      <c r="DU345" s="31"/>
      <c r="DV345" s="30"/>
      <c r="DW345" s="31"/>
      <c r="DX345" s="32"/>
      <c r="DY345" s="33">
        <f t="shared" si="110"/>
        <v>0</v>
      </c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</row>
    <row r="346" spans="1:145" s="1" customFormat="1" ht="15" hidden="1" customHeight="1" x14ac:dyDescent="0.3">
      <c r="A346" s="5"/>
      <c r="B346" s="15">
        <v>1226</v>
      </c>
      <c r="C346" s="8" t="s">
        <v>93</v>
      </c>
      <c r="D346" s="16">
        <v>1998</v>
      </c>
      <c r="E346" s="17">
        <f t="shared" si="98"/>
        <v>0</v>
      </c>
      <c r="F346" s="55"/>
      <c r="G346" s="55"/>
      <c r="H346" s="55"/>
      <c r="I346" s="55"/>
      <c r="J346" s="28">
        <f t="shared" si="99"/>
        <v>0</v>
      </c>
      <c r="K346" s="29"/>
      <c r="L346" s="30"/>
      <c r="M346" s="31"/>
      <c r="N346" s="30"/>
      <c r="O346" s="31"/>
      <c r="P346" s="32"/>
      <c r="Q346" s="28">
        <f t="shared" si="100"/>
        <v>0</v>
      </c>
      <c r="R346" s="29"/>
      <c r="S346" s="32"/>
      <c r="T346" s="28">
        <f t="shared" si="101"/>
        <v>0</v>
      </c>
      <c r="U346" s="29"/>
      <c r="V346" s="30"/>
      <c r="W346" s="31"/>
      <c r="X346" s="32"/>
      <c r="Y346" s="33">
        <f t="shared" si="111"/>
        <v>0</v>
      </c>
      <c r="Z346" s="89"/>
      <c r="AA346" s="35"/>
      <c r="AB346" s="89"/>
      <c r="AC346" s="35"/>
      <c r="AD346" s="89"/>
      <c r="AE346" s="35"/>
      <c r="AF346" s="89"/>
      <c r="AG346" s="35"/>
      <c r="AH346" s="89"/>
      <c r="AI346" s="35"/>
      <c r="AJ346" s="89"/>
      <c r="AK346" s="35"/>
      <c r="AL346" s="89"/>
      <c r="AM346" s="35"/>
      <c r="AN346" s="89"/>
      <c r="AO346" s="90"/>
      <c r="AP346" s="33">
        <f t="shared" si="102"/>
        <v>0</v>
      </c>
      <c r="AQ346" s="89"/>
      <c r="AR346" s="35"/>
      <c r="AS346" s="89"/>
      <c r="AT346" s="35"/>
      <c r="AU346" s="89"/>
      <c r="AV346" s="35"/>
      <c r="AW346" s="89"/>
      <c r="AX346" s="35"/>
      <c r="AY346" s="89"/>
      <c r="AZ346" s="35"/>
      <c r="BA346" s="89"/>
      <c r="BB346" s="75"/>
      <c r="BC346" s="33">
        <f t="shared" si="107"/>
        <v>0</v>
      </c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>
        <f t="shared" si="109"/>
        <v>0</v>
      </c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2"/>
      <c r="CA346" s="33">
        <f t="shared" si="108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32"/>
      <c r="CR346" s="33">
        <f t="shared" si="103"/>
        <v>0</v>
      </c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33">
        <f t="shared" si="104"/>
        <v>0</v>
      </c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>
        <f t="shared" si="105"/>
        <v>0</v>
      </c>
      <c r="DQ346" s="31"/>
      <c r="DR346" s="30"/>
      <c r="DS346" s="31"/>
      <c r="DT346" s="30"/>
      <c r="DU346" s="31"/>
      <c r="DV346" s="30"/>
      <c r="DW346" s="31"/>
      <c r="DX346" s="32"/>
      <c r="DY346" s="33">
        <f t="shared" si="110"/>
        <v>0</v>
      </c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</row>
    <row r="347" spans="1:145" s="1" customFormat="1" ht="15" hidden="1" customHeight="1" x14ac:dyDescent="0.3">
      <c r="A347" s="5"/>
      <c r="B347" s="15">
        <v>7084</v>
      </c>
      <c r="C347" s="8" t="s">
        <v>189</v>
      </c>
      <c r="D347" s="16">
        <v>2010</v>
      </c>
      <c r="E347" s="17">
        <f t="shared" si="98"/>
        <v>0</v>
      </c>
      <c r="F347" s="55"/>
      <c r="G347" s="55"/>
      <c r="H347" s="55"/>
      <c r="I347" s="55"/>
      <c r="J347" s="28">
        <f t="shared" si="99"/>
        <v>0</v>
      </c>
      <c r="K347" s="29"/>
      <c r="L347" s="30"/>
      <c r="M347" s="31"/>
      <c r="N347" s="30"/>
      <c r="O347" s="31"/>
      <c r="P347" s="32"/>
      <c r="Q347" s="28">
        <f t="shared" si="100"/>
        <v>0</v>
      </c>
      <c r="R347" s="29"/>
      <c r="S347" s="32"/>
      <c r="T347" s="28">
        <f t="shared" si="101"/>
        <v>0</v>
      </c>
      <c r="U347" s="29"/>
      <c r="V347" s="30"/>
      <c r="W347" s="31"/>
      <c r="X347" s="32"/>
      <c r="Y347" s="33">
        <f t="shared" si="111"/>
        <v>0</v>
      </c>
      <c r="Z347" s="89"/>
      <c r="AA347" s="35"/>
      <c r="AB347" s="89"/>
      <c r="AC347" s="35"/>
      <c r="AD347" s="89"/>
      <c r="AE347" s="35"/>
      <c r="AF347" s="89"/>
      <c r="AG347" s="35"/>
      <c r="AH347" s="89"/>
      <c r="AI347" s="35"/>
      <c r="AJ347" s="89"/>
      <c r="AK347" s="35"/>
      <c r="AL347" s="89"/>
      <c r="AM347" s="35"/>
      <c r="AN347" s="89"/>
      <c r="AO347" s="90"/>
      <c r="AP347" s="33">
        <f t="shared" si="102"/>
        <v>0</v>
      </c>
      <c r="AQ347" s="89"/>
      <c r="AR347" s="35"/>
      <c r="AS347" s="89"/>
      <c r="AT347" s="35"/>
      <c r="AU347" s="89"/>
      <c r="AV347" s="35"/>
      <c r="AW347" s="89"/>
      <c r="AX347" s="35"/>
      <c r="AY347" s="89"/>
      <c r="AZ347" s="35"/>
      <c r="BA347" s="89"/>
      <c r="BB347" s="75"/>
      <c r="BC347" s="33">
        <f t="shared" si="107"/>
        <v>0</v>
      </c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>
        <f t="shared" si="109"/>
        <v>0</v>
      </c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2"/>
      <c r="CA347" s="33">
        <f t="shared" si="108"/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32"/>
      <c r="CR347" s="33">
        <f t="shared" si="103"/>
        <v>0</v>
      </c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33">
        <f t="shared" si="104"/>
        <v>0</v>
      </c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>
        <f t="shared" si="105"/>
        <v>0</v>
      </c>
      <c r="DQ347" s="31"/>
      <c r="DR347" s="30"/>
      <c r="DS347" s="31"/>
      <c r="DT347" s="30"/>
      <c r="DU347" s="31"/>
      <c r="DV347" s="30"/>
      <c r="DW347" s="31"/>
      <c r="DX347" s="32"/>
      <c r="DY347" s="33">
        <f t="shared" si="110"/>
        <v>0</v>
      </c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</row>
    <row r="348" spans="1:145" s="1" customFormat="1" ht="15" hidden="1" customHeight="1" x14ac:dyDescent="0.3">
      <c r="A348" s="5"/>
      <c r="B348" s="15">
        <v>3822</v>
      </c>
      <c r="C348" s="8" t="s">
        <v>265</v>
      </c>
      <c r="D348" s="16">
        <v>2003</v>
      </c>
      <c r="E348" s="17">
        <f t="shared" si="98"/>
        <v>0</v>
      </c>
      <c r="F348" s="55" t="s">
        <v>404</v>
      </c>
      <c r="G348" s="55"/>
      <c r="H348" s="55" t="s">
        <v>406</v>
      </c>
      <c r="I348" s="55"/>
      <c r="J348" s="28">
        <f t="shared" si="99"/>
        <v>0</v>
      </c>
      <c r="K348" s="29"/>
      <c r="L348" s="30"/>
      <c r="M348" s="31"/>
      <c r="N348" s="30"/>
      <c r="O348" s="31"/>
      <c r="P348" s="32"/>
      <c r="Q348" s="28">
        <f t="shared" si="100"/>
        <v>0</v>
      </c>
      <c r="R348" s="29"/>
      <c r="S348" s="32"/>
      <c r="T348" s="28">
        <f t="shared" si="101"/>
        <v>0</v>
      </c>
      <c r="U348" s="29"/>
      <c r="V348" s="30"/>
      <c r="W348" s="31"/>
      <c r="X348" s="32"/>
      <c r="Y348" s="33">
        <f t="shared" si="111"/>
        <v>0</v>
      </c>
      <c r="Z348" s="89"/>
      <c r="AA348" s="35"/>
      <c r="AB348" s="89"/>
      <c r="AC348" s="35"/>
      <c r="AD348" s="89"/>
      <c r="AE348" s="35"/>
      <c r="AF348" s="89"/>
      <c r="AG348" s="35"/>
      <c r="AH348" s="89"/>
      <c r="AI348" s="35"/>
      <c r="AJ348" s="89"/>
      <c r="AK348" s="35"/>
      <c r="AL348" s="89"/>
      <c r="AM348" s="35"/>
      <c r="AN348" s="89"/>
      <c r="AO348" s="90"/>
      <c r="AP348" s="33">
        <f t="shared" si="102"/>
        <v>0</v>
      </c>
      <c r="AQ348" s="89"/>
      <c r="AR348" s="35"/>
      <c r="AS348" s="89"/>
      <c r="AT348" s="35"/>
      <c r="AU348" s="89"/>
      <c r="AV348" s="35"/>
      <c r="AW348" s="89"/>
      <c r="AX348" s="35"/>
      <c r="AY348" s="89"/>
      <c r="AZ348" s="35"/>
      <c r="BA348" s="89"/>
      <c r="BB348" s="75"/>
      <c r="BC348" s="33">
        <f>BE348+BG348+BI348+BK348</f>
        <v>0</v>
      </c>
      <c r="BD348" s="31"/>
      <c r="BE348" s="30"/>
      <c r="BF348" s="31"/>
      <c r="BG348" s="30"/>
      <c r="BH348" s="31"/>
      <c r="BI348" s="30"/>
      <c r="BJ348" s="31"/>
      <c r="BK348" s="30"/>
      <c r="BL348" s="58">
        <v>9</v>
      </c>
      <c r="BM348" s="79" t="s">
        <v>292</v>
      </c>
      <c r="BN348" s="33">
        <f t="shared" si="109"/>
        <v>0</v>
      </c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2"/>
      <c r="CA348" s="33">
        <f>CC348+CE348+CG348+CI348+CK348+CM348+CO348</f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58">
        <v>9</v>
      </c>
      <c r="CQ348" s="79" t="s">
        <v>292</v>
      </c>
      <c r="CR348" s="33">
        <f t="shared" si="103"/>
        <v>0</v>
      </c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33">
        <f t="shared" si="104"/>
        <v>0</v>
      </c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>
        <f t="shared" si="105"/>
        <v>0</v>
      </c>
      <c r="DQ348" s="31"/>
      <c r="DR348" s="30"/>
      <c r="DS348" s="31"/>
      <c r="DT348" s="30"/>
      <c r="DU348" s="31"/>
      <c r="DV348" s="30"/>
      <c r="DW348" s="31"/>
      <c r="DX348" s="32"/>
      <c r="DY348" s="33">
        <f t="shared" si="110"/>
        <v>0</v>
      </c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</row>
    <row r="349" spans="1:145" s="1" customFormat="1" ht="15" hidden="1" customHeight="1" x14ac:dyDescent="0.3">
      <c r="A349" s="5"/>
      <c r="B349" s="15">
        <v>3440</v>
      </c>
      <c r="C349" s="8" t="s">
        <v>266</v>
      </c>
      <c r="D349" s="16">
        <v>2001</v>
      </c>
      <c r="E349" s="17">
        <f t="shared" si="98"/>
        <v>0</v>
      </c>
      <c r="F349" s="55"/>
      <c r="G349" s="55"/>
      <c r="H349" s="55"/>
      <c r="I349" s="55"/>
      <c r="J349" s="28">
        <f t="shared" si="99"/>
        <v>0</v>
      </c>
      <c r="K349" s="29"/>
      <c r="L349" s="30"/>
      <c r="M349" s="31"/>
      <c r="N349" s="30"/>
      <c r="O349" s="31"/>
      <c r="P349" s="32"/>
      <c r="Q349" s="28">
        <f t="shared" si="100"/>
        <v>0</v>
      </c>
      <c r="R349" s="29"/>
      <c r="S349" s="32"/>
      <c r="T349" s="28">
        <f t="shared" si="101"/>
        <v>0</v>
      </c>
      <c r="U349" s="29"/>
      <c r="V349" s="30"/>
      <c r="W349" s="31"/>
      <c r="X349" s="32"/>
      <c r="Y349" s="33">
        <f t="shared" si="111"/>
        <v>0</v>
      </c>
      <c r="Z349" s="89"/>
      <c r="AA349" s="35"/>
      <c r="AB349" s="89"/>
      <c r="AC349" s="35"/>
      <c r="AD349" s="89"/>
      <c r="AE349" s="35"/>
      <c r="AF349" s="89"/>
      <c r="AG349" s="35"/>
      <c r="AH349" s="89"/>
      <c r="AI349" s="35"/>
      <c r="AJ349" s="89"/>
      <c r="AK349" s="35"/>
      <c r="AL349" s="89"/>
      <c r="AM349" s="35"/>
      <c r="AN349" s="89"/>
      <c r="AO349" s="90"/>
      <c r="AP349" s="33">
        <f t="shared" si="102"/>
        <v>0</v>
      </c>
      <c r="AQ349" s="89"/>
      <c r="AR349" s="35"/>
      <c r="AS349" s="89"/>
      <c r="AT349" s="35"/>
      <c r="AU349" s="89"/>
      <c r="AV349" s="35"/>
      <c r="AW349" s="89"/>
      <c r="AX349" s="35"/>
      <c r="AY349" s="89"/>
      <c r="AZ349" s="35"/>
      <c r="BA349" s="89"/>
      <c r="BB349" s="75"/>
      <c r="BC349" s="33">
        <f t="shared" ref="BC349:BC380" si="112">BE349+BG349+BI349+BK349+BM349</f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 t="shared" si="109"/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2"/>
      <c r="CA349" s="33">
        <f t="shared" ref="CA349:CA380" si="113">CC349+CE349+CG349+CI349+CK349+CM349+CO349+CQ349</f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32"/>
      <c r="CR349" s="33">
        <f t="shared" si="103"/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33">
        <f t="shared" si="104"/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 t="shared" si="105"/>
        <v>0</v>
      </c>
      <c r="DQ349" s="31"/>
      <c r="DR349" s="30"/>
      <c r="DS349" s="31"/>
      <c r="DT349" s="30"/>
      <c r="DU349" s="31"/>
      <c r="DV349" s="30"/>
      <c r="DW349" s="31"/>
      <c r="DX349" s="32"/>
      <c r="DY349" s="33">
        <f t="shared" si="110"/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</row>
    <row r="350" spans="1:145" s="1" customFormat="1" ht="15" hidden="1" customHeight="1" x14ac:dyDescent="0.3">
      <c r="A350" s="5"/>
      <c r="B350" s="15">
        <v>6114</v>
      </c>
      <c r="C350" s="8" t="s">
        <v>130</v>
      </c>
      <c r="D350" s="16">
        <v>2007</v>
      </c>
      <c r="E350" s="17">
        <f t="shared" si="98"/>
        <v>0</v>
      </c>
      <c r="F350" s="55"/>
      <c r="G350" s="55"/>
      <c r="H350" s="55"/>
      <c r="I350" s="55"/>
      <c r="J350" s="28">
        <f t="shared" si="99"/>
        <v>0</v>
      </c>
      <c r="K350" s="29"/>
      <c r="L350" s="30"/>
      <c r="M350" s="31"/>
      <c r="N350" s="30"/>
      <c r="O350" s="31"/>
      <c r="P350" s="32"/>
      <c r="Q350" s="28">
        <f t="shared" si="100"/>
        <v>0</v>
      </c>
      <c r="R350" s="29"/>
      <c r="S350" s="32"/>
      <c r="T350" s="28">
        <f t="shared" si="101"/>
        <v>0</v>
      </c>
      <c r="U350" s="29"/>
      <c r="V350" s="30"/>
      <c r="W350" s="31"/>
      <c r="X350" s="32"/>
      <c r="Y350" s="33">
        <f t="shared" si="111"/>
        <v>0</v>
      </c>
      <c r="Z350" s="89"/>
      <c r="AA350" s="35"/>
      <c r="AB350" s="89"/>
      <c r="AC350" s="35"/>
      <c r="AD350" s="89"/>
      <c r="AE350" s="35"/>
      <c r="AF350" s="89"/>
      <c r="AG350" s="35"/>
      <c r="AH350" s="89"/>
      <c r="AI350" s="35"/>
      <c r="AJ350" s="89"/>
      <c r="AK350" s="35"/>
      <c r="AL350" s="89"/>
      <c r="AM350" s="35"/>
      <c r="AN350" s="89"/>
      <c r="AO350" s="90"/>
      <c r="AP350" s="33">
        <f t="shared" si="102"/>
        <v>0</v>
      </c>
      <c r="AQ350" s="89"/>
      <c r="AR350" s="35"/>
      <c r="AS350" s="89"/>
      <c r="AT350" s="35"/>
      <c r="AU350" s="89"/>
      <c r="AV350" s="35"/>
      <c r="AW350" s="89"/>
      <c r="AX350" s="35"/>
      <c r="AY350" s="89"/>
      <c r="AZ350" s="35"/>
      <c r="BA350" s="89"/>
      <c r="BB350" s="75"/>
      <c r="BC350" s="33">
        <f t="shared" si="112"/>
        <v>0</v>
      </c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>
        <f t="shared" si="109"/>
        <v>0</v>
      </c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2"/>
      <c r="CA350" s="33">
        <f t="shared" si="113"/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32"/>
      <c r="CR350" s="33">
        <f t="shared" si="103"/>
        <v>0</v>
      </c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33">
        <f t="shared" si="104"/>
        <v>0</v>
      </c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>
        <f t="shared" si="105"/>
        <v>0</v>
      </c>
      <c r="DQ350" s="31"/>
      <c r="DR350" s="30"/>
      <c r="DS350" s="31"/>
      <c r="DT350" s="30"/>
      <c r="DU350" s="31"/>
      <c r="DV350" s="30"/>
      <c r="DW350" s="31"/>
      <c r="DX350" s="32"/>
      <c r="DY350" s="33">
        <f t="shared" si="110"/>
        <v>0</v>
      </c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</row>
    <row r="351" spans="1:145" s="1" customFormat="1" ht="15" hidden="1" customHeight="1" x14ac:dyDescent="0.3">
      <c r="A351" s="5"/>
      <c r="B351" s="15">
        <v>5533</v>
      </c>
      <c r="C351" s="8" t="s">
        <v>247</v>
      </c>
      <c r="D351" s="16">
        <v>2005</v>
      </c>
      <c r="E351" s="17">
        <f t="shared" si="98"/>
        <v>0</v>
      </c>
      <c r="F351" s="55"/>
      <c r="G351" s="55"/>
      <c r="H351" s="55"/>
      <c r="I351" s="55"/>
      <c r="J351" s="28">
        <f t="shared" si="99"/>
        <v>0</v>
      </c>
      <c r="K351" s="29"/>
      <c r="L351" s="30"/>
      <c r="M351" s="31"/>
      <c r="N351" s="30"/>
      <c r="O351" s="31"/>
      <c r="P351" s="32"/>
      <c r="Q351" s="28">
        <f t="shared" si="100"/>
        <v>0</v>
      </c>
      <c r="R351" s="29"/>
      <c r="S351" s="32"/>
      <c r="T351" s="28">
        <f t="shared" si="101"/>
        <v>0</v>
      </c>
      <c r="U351" s="29"/>
      <c r="V351" s="30"/>
      <c r="W351" s="31"/>
      <c r="X351" s="32"/>
      <c r="Y351" s="33">
        <f t="shared" si="111"/>
        <v>0</v>
      </c>
      <c r="Z351" s="89"/>
      <c r="AA351" s="35"/>
      <c r="AB351" s="89"/>
      <c r="AC351" s="35"/>
      <c r="AD351" s="89"/>
      <c r="AE351" s="35"/>
      <c r="AF351" s="89"/>
      <c r="AG351" s="35"/>
      <c r="AH351" s="89"/>
      <c r="AI351" s="35"/>
      <c r="AJ351" s="89"/>
      <c r="AK351" s="35"/>
      <c r="AL351" s="89"/>
      <c r="AM351" s="35"/>
      <c r="AN351" s="89"/>
      <c r="AO351" s="90"/>
      <c r="AP351" s="33">
        <f t="shared" si="102"/>
        <v>0</v>
      </c>
      <c r="AQ351" s="89"/>
      <c r="AR351" s="35"/>
      <c r="AS351" s="89"/>
      <c r="AT351" s="35"/>
      <c r="AU351" s="89"/>
      <c r="AV351" s="35"/>
      <c r="AW351" s="89"/>
      <c r="AX351" s="35"/>
      <c r="AY351" s="89"/>
      <c r="AZ351" s="35"/>
      <c r="BA351" s="89"/>
      <c r="BB351" s="75"/>
      <c r="BC351" s="33">
        <f t="shared" si="112"/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 t="shared" si="109"/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2"/>
      <c r="CA351" s="33">
        <f t="shared" si="113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32"/>
      <c r="CR351" s="33">
        <f t="shared" si="103"/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33">
        <f t="shared" si="104"/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 t="shared" si="105"/>
        <v>0</v>
      </c>
      <c r="DQ351" s="31"/>
      <c r="DR351" s="30"/>
      <c r="DS351" s="31"/>
      <c r="DT351" s="30"/>
      <c r="DU351" s="31"/>
      <c r="DV351" s="30"/>
      <c r="DW351" s="31"/>
      <c r="DX351" s="32"/>
      <c r="DY351" s="33">
        <f t="shared" si="110"/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</row>
    <row r="352" spans="1:145" s="1" customFormat="1" ht="15" hidden="1" customHeight="1" x14ac:dyDescent="0.3">
      <c r="A352" s="5"/>
      <c r="B352" s="15">
        <v>9652</v>
      </c>
      <c r="C352" s="8" t="s">
        <v>298</v>
      </c>
      <c r="D352" s="16">
        <v>2007</v>
      </c>
      <c r="E352" s="17">
        <f t="shared" si="98"/>
        <v>0</v>
      </c>
      <c r="F352" s="55"/>
      <c r="G352" s="55"/>
      <c r="H352" s="55"/>
      <c r="I352" s="55"/>
      <c r="J352" s="28">
        <f t="shared" si="99"/>
        <v>0</v>
      </c>
      <c r="K352" s="29"/>
      <c r="L352" s="30"/>
      <c r="M352" s="31"/>
      <c r="N352" s="30"/>
      <c r="O352" s="31"/>
      <c r="P352" s="32"/>
      <c r="Q352" s="28">
        <f t="shared" si="100"/>
        <v>0</v>
      </c>
      <c r="R352" s="29"/>
      <c r="S352" s="32"/>
      <c r="T352" s="28">
        <f t="shared" si="101"/>
        <v>0</v>
      </c>
      <c r="U352" s="29"/>
      <c r="V352" s="30"/>
      <c r="W352" s="31"/>
      <c r="X352" s="32"/>
      <c r="Y352" s="33">
        <f t="shared" si="111"/>
        <v>0</v>
      </c>
      <c r="Z352" s="89"/>
      <c r="AA352" s="35"/>
      <c r="AB352" s="89"/>
      <c r="AC352" s="35"/>
      <c r="AD352" s="89"/>
      <c r="AE352" s="35"/>
      <c r="AF352" s="89"/>
      <c r="AG352" s="35"/>
      <c r="AH352" s="89"/>
      <c r="AI352" s="35"/>
      <c r="AJ352" s="89"/>
      <c r="AK352" s="35"/>
      <c r="AL352" s="89"/>
      <c r="AM352" s="35"/>
      <c r="AN352" s="89"/>
      <c r="AO352" s="90"/>
      <c r="AP352" s="33">
        <f t="shared" si="102"/>
        <v>0</v>
      </c>
      <c r="AQ352" s="89"/>
      <c r="AR352" s="35"/>
      <c r="AS352" s="89"/>
      <c r="AT352" s="35"/>
      <c r="AU352" s="89"/>
      <c r="AV352" s="35"/>
      <c r="AW352" s="89"/>
      <c r="AX352" s="35"/>
      <c r="AY352" s="89"/>
      <c r="AZ352" s="35"/>
      <c r="BA352" s="89"/>
      <c r="BB352" s="75"/>
      <c r="BC352" s="33">
        <f t="shared" si="112"/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 t="shared" si="109"/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2"/>
      <c r="CA352" s="33">
        <f t="shared" si="113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32"/>
      <c r="CR352" s="33">
        <f t="shared" si="103"/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33">
        <f t="shared" si="104"/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 t="shared" si="105"/>
        <v>0</v>
      </c>
      <c r="DQ352" s="31"/>
      <c r="DR352" s="30"/>
      <c r="DS352" s="31"/>
      <c r="DT352" s="30"/>
      <c r="DU352" s="31"/>
      <c r="DV352" s="30"/>
      <c r="DW352" s="31"/>
      <c r="DX352" s="32"/>
      <c r="DY352" s="33">
        <f t="shared" si="110"/>
        <v>0</v>
      </c>
      <c r="DZ352" s="31"/>
      <c r="EA352" s="30"/>
      <c r="EB352" s="31"/>
      <c r="EC352" s="30"/>
      <c r="ED352" s="31"/>
      <c r="EE352" s="30"/>
      <c r="EF352" s="30"/>
      <c r="EG352" s="30"/>
      <c r="EH352" s="30"/>
      <c r="EI352" s="30"/>
      <c r="EJ352" s="30"/>
      <c r="EK352" s="30"/>
      <c r="EL352" s="31"/>
      <c r="EM352" s="30"/>
      <c r="EN352" s="31"/>
      <c r="EO352" s="32"/>
    </row>
    <row r="353" spans="1:145" s="1" customFormat="1" ht="15" hidden="1" customHeight="1" x14ac:dyDescent="0.3">
      <c r="A353" s="5"/>
      <c r="B353" s="15">
        <v>9822</v>
      </c>
      <c r="C353" s="8" t="s">
        <v>374</v>
      </c>
      <c r="D353" s="16">
        <v>2010</v>
      </c>
      <c r="E353" s="17">
        <f t="shared" si="98"/>
        <v>0</v>
      </c>
      <c r="F353" s="55"/>
      <c r="G353" s="55"/>
      <c r="H353" s="55"/>
      <c r="I353" s="55"/>
      <c r="J353" s="28">
        <f t="shared" si="99"/>
        <v>0</v>
      </c>
      <c r="K353" s="29"/>
      <c r="L353" s="30"/>
      <c r="M353" s="31"/>
      <c r="N353" s="30"/>
      <c r="O353" s="31"/>
      <c r="P353" s="32"/>
      <c r="Q353" s="28">
        <f t="shared" si="100"/>
        <v>0</v>
      </c>
      <c r="R353" s="29"/>
      <c r="S353" s="32"/>
      <c r="T353" s="28">
        <f t="shared" si="101"/>
        <v>0</v>
      </c>
      <c r="U353" s="29"/>
      <c r="V353" s="30"/>
      <c r="W353" s="31"/>
      <c r="X353" s="32"/>
      <c r="Y353" s="33">
        <f t="shared" si="111"/>
        <v>0</v>
      </c>
      <c r="Z353" s="89"/>
      <c r="AA353" s="35"/>
      <c r="AB353" s="89"/>
      <c r="AC353" s="35"/>
      <c r="AD353" s="89"/>
      <c r="AE353" s="35"/>
      <c r="AF353" s="89"/>
      <c r="AG353" s="35"/>
      <c r="AH353" s="89"/>
      <c r="AI353" s="35"/>
      <c r="AJ353" s="89"/>
      <c r="AK353" s="35"/>
      <c r="AL353" s="89"/>
      <c r="AM353" s="35"/>
      <c r="AN353" s="89"/>
      <c r="AO353" s="90"/>
      <c r="AP353" s="33">
        <f t="shared" si="102"/>
        <v>0</v>
      </c>
      <c r="AQ353" s="89"/>
      <c r="AR353" s="35"/>
      <c r="AS353" s="89"/>
      <c r="AT353" s="35"/>
      <c r="AU353" s="89"/>
      <c r="AV353" s="35"/>
      <c r="AW353" s="89"/>
      <c r="AX353" s="35"/>
      <c r="AY353" s="89"/>
      <c r="AZ353" s="35"/>
      <c r="BA353" s="89"/>
      <c r="BB353" s="75"/>
      <c r="BC353" s="33">
        <f t="shared" si="112"/>
        <v>0</v>
      </c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>
        <f t="shared" si="109"/>
        <v>0</v>
      </c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2"/>
      <c r="CA353" s="33">
        <f t="shared" si="113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32"/>
      <c r="CR353" s="33">
        <f t="shared" si="103"/>
        <v>0</v>
      </c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33">
        <f t="shared" si="104"/>
        <v>0</v>
      </c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>
        <f t="shared" si="105"/>
        <v>0</v>
      </c>
      <c r="DQ353" s="31"/>
      <c r="DR353" s="30"/>
      <c r="DS353" s="31"/>
      <c r="DT353" s="30"/>
      <c r="DU353" s="31"/>
      <c r="DV353" s="30"/>
      <c r="DW353" s="31"/>
      <c r="DX353" s="32"/>
      <c r="DY353" s="33">
        <f t="shared" si="110"/>
        <v>0</v>
      </c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</row>
    <row r="354" spans="1:145" s="1" customFormat="1" ht="15" hidden="1" customHeight="1" x14ac:dyDescent="0.3">
      <c r="A354" s="5"/>
      <c r="B354" s="15">
        <v>1</v>
      </c>
      <c r="C354" s="8" t="s">
        <v>75</v>
      </c>
      <c r="D354" s="16">
        <v>2006</v>
      </c>
      <c r="E354" s="17">
        <f t="shared" si="98"/>
        <v>0</v>
      </c>
      <c r="F354" s="55"/>
      <c r="G354" s="55"/>
      <c r="H354" s="55"/>
      <c r="I354" s="55"/>
      <c r="J354" s="28">
        <f t="shared" si="99"/>
        <v>0</v>
      </c>
      <c r="K354" s="29"/>
      <c r="L354" s="30"/>
      <c r="M354" s="31"/>
      <c r="N354" s="30"/>
      <c r="O354" s="31"/>
      <c r="P354" s="32"/>
      <c r="Q354" s="28">
        <f t="shared" si="100"/>
        <v>0</v>
      </c>
      <c r="R354" s="29"/>
      <c r="S354" s="32"/>
      <c r="T354" s="28">
        <f t="shared" si="101"/>
        <v>0</v>
      </c>
      <c r="U354" s="29"/>
      <c r="V354" s="30"/>
      <c r="W354" s="31"/>
      <c r="X354" s="32"/>
      <c r="Y354" s="33">
        <f t="shared" si="111"/>
        <v>0</v>
      </c>
      <c r="Z354" s="89"/>
      <c r="AA354" s="35"/>
      <c r="AB354" s="89"/>
      <c r="AC354" s="35"/>
      <c r="AD354" s="89"/>
      <c r="AE354" s="35"/>
      <c r="AF354" s="89"/>
      <c r="AG354" s="35"/>
      <c r="AH354" s="89"/>
      <c r="AI354" s="35"/>
      <c r="AJ354" s="89"/>
      <c r="AK354" s="35"/>
      <c r="AL354" s="89"/>
      <c r="AM354" s="35"/>
      <c r="AN354" s="89"/>
      <c r="AO354" s="90"/>
      <c r="AP354" s="33">
        <f t="shared" si="102"/>
        <v>0</v>
      </c>
      <c r="AQ354" s="89"/>
      <c r="AR354" s="35"/>
      <c r="AS354" s="89"/>
      <c r="AT354" s="35"/>
      <c r="AU354" s="89"/>
      <c r="AV354" s="35"/>
      <c r="AW354" s="89"/>
      <c r="AX354" s="35"/>
      <c r="AY354" s="89"/>
      <c r="AZ354" s="35"/>
      <c r="BA354" s="89"/>
      <c r="BB354" s="75"/>
      <c r="BC354" s="33">
        <f t="shared" si="112"/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>
        <f t="shared" ref="BN354:BN385" si="114">BP354+BR354+BT354+BV354+BX354+BZ354</f>
        <v>0</v>
      </c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2"/>
      <c r="CA354" s="33">
        <f t="shared" si="113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32"/>
      <c r="CR354" s="33">
        <f t="shared" si="103"/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33">
        <f t="shared" si="104"/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>
        <f t="shared" si="105"/>
        <v>0</v>
      </c>
      <c r="DQ354" s="31"/>
      <c r="DR354" s="30"/>
      <c r="DS354" s="31"/>
      <c r="DT354" s="30"/>
      <c r="DU354" s="31"/>
      <c r="DV354" s="30"/>
      <c r="DW354" s="31"/>
      <c r="DX354" s="32"/>
      <c r="DY354" s="33">
        <f t="shared" si="110"/>
        <v>0</v>
      </c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</row>
    <row r="355" spans="1:145" s="1" customFormat="1" ht="15" hidden="1" customHeight="1" x14ac:dyDescent="0.3">
      <c r="A355" s="5"/>
      <c r="B355" s="15">
        <v>7240</v>
      </c>
      <c r="C355" s="8" t="s">
        <v>206</v>
      </c>
      <c r="D355" s="16">
        <v>2009</v>
      </c>
      <c r="E355" s="17">
        <f t="shared" si="98"/>
        <v>0</v>
      </c>
      <c r="F355" s="55"/>
      <c r="G355" s="55"/>
      <c r="H355" s="55"/>
      <c r="I355" s="55"/>
      <c r="J355" s="28">
        <f t="shared" si="99"/>
        <v>0</v>
      </c>
      <c r="K355" s="29"/>
      <c r="L355" s="30"/>
      <c r="M355" s="31"/>
      <c r="N355" s="30"/>
      <c r="O355" s="31"/>
      <c r="P355" s="32"/>
      <c r="Q355" s="28">
        <f t="shared" si="100"/>
        <v>0</v>
      </c>
      <c r="R355" s="29"/>
      <c r="S355" s="32"/>
      <c r="T355" s="28">
        <f t="shared" si="101"/>
        <v>0</v>
      </c>
      <c r="U355" s="29"/>
      <c r="V355" s="30"/>
      <c r="W355" s="31"/>
      <c r="X355" s="32"/>
      <c r="Y355" s="33">
        <f t="shared" si="111"/>
        <v>0</v>
      </c>
      <c r="Z355" s="89"/>
      <c r="AA355" s="35"/>
      <c r="AB355" s="89"/>
      <c r="AC355" s="35"/>
      <c r="AD355" s="89"/>
      <c r="AE355" s="35"/>
      <c r="AF355" s="89"/>
      <c r="AG355" s="35"/>
      <c r="AH355" s="89"/>
      <c r="AI355" s="35"/>
      <c r="AJ355" s="89"/>
      <c r="AK355" s="35"/>
      <c r="AL355" s="89"/>
      <c r="AM355" s="35"/>
      <c r="AN355" s="89"/>
      <c r="AO355" s="90"/>
      <c r="AP355" s="33">
        <f t="shared" si="102"/>
        <v>0</v>
      </c>
      <c r="AQ355" s="89"/>
      <c r="AR355" s="35"/>
      <c r="AS355" s="89"/>
      <c r="AT355" s="35"/>
      <c r="AU355" s="89"/>
      <c r="AV355" s="35"/>
      <c r="AW355" s="89"/>
      <c r="AX355" s="35"/>
      <c r="AY355" s="89"/>
      <c r="AZ355" s="35"/>
      <c r="BA355" s="89"/>
      <c r="BB355" s="75"/>
      <c r="BC355" s="33">
        <f t="shared" si="112"/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 t="shared" si="114"/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2"/>
      <c r="CA355" s="33">
        <f t="shared" si="113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32"/>
      <c r="CR355" s="33">
        <f t="shared" si="103"/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33">
        <f t="shared" si="104"/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 t="shared" si="105"/>
        <v>0</v>
      </c>
      <c r="DQ355" s="31"/>
      <c r="DR355" s="30"/>
      <c r="DS355" s="31"/>
      <c r="DT355" s="30"/>
      <c r="DU355" s="31"/>
      <c r="DV355" s="30"/>
      <c r="DW355" s="31"/>
      <c r="DX355" s="32"/>
      <c r="DY355" s="33">
        <f t="shared" si="110"/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</row>
    <row r="356" spans="1:145" s="1" customFormat="1" ht="15" hidden="1" customHeight="1" x14ac:dyDescent="0.3">
      <c r="A356" s="5"/>
      <c r="B356" s="15">
        <v>6668</v>
      </c>
      <c r="C356" s="8" t="s">
        <v>124</v>
      </c>
      <c r="D356" s="16">
        <v>2006</v>
      </c>
      <c r="E356" s="17">
        <f t="shared" si="98"/>
        <v>0</v>
      </c>
      <c r="F356" s="55"/>
      <c r="G356" s="55"/>
      <c r="H356" s="55"/>
      <c r="I356" s="55"/>
      <c r="J356" s="28">
        <f t="shared" si="99"/>
        <v>0</v>
      </c>
      <c r="K356" s="29"/>
      <c r="L356" s="30"/>
      <c r="M356" s="31"/>
      <c r="N356" s="30"/>
      <c r="O356" s="31"/>
      <c r="P356" s="32"/>
      <c r="Q356" s="28">
        <f t="shared" si="100"/>
        <v>0</v>
      </c>
      <c r="R356" s="29"/>
      <c r="S356" s="32"/>
      <c r="T356" s="28">
        <f t="shared" si="101"/>
        <v>0</v>
      </c>
      <c r="U356" s="29"/>
      <c r="V356" s="30"/>
      <c r="W356" s="31"/>
      <c r="X356" s="32"/>
      <c r="Y356" s="33">
        <f t="shared" si="111"/>
        <v>0</v>
      </c>
      <c r="Z356" s="89"/>
      <c r="AA356" s="35"/>
      <c r="AB356" s="89"/>
      <c r="AC356" s="35"/>
      <c r="AD356" s="89"/>
      <c r="AE356" s="35"/>
      <c r="AF356" s="89"/>
      <c r="AG356" s="35"/>
      <c r="AH356" s="89"/>
      <c r="AI356" s="35"/>
      <c r="AJ356" s="89"/>
      <c r="AK356" s="35"/>
      <c r="AL356" s="89"/>
      <c r="AM356" s="35"/>
      <c r="AN356" s="89"/>
      <c r="AO356" s="90"/>
      <c r="AP356" s="33">
        <f t="shared" si="102"/>
        <v>0</v>
      </c>
      <c r="AQ356" s="89"/>
      <c r="AR356" s="35"/>
      <c r="AS356" s="89"/>
      <c r="AT356" s="35"/>
      <c r="AU356" s="89"/>
      <c r="AV356" s="35"/>
      <c r="AW356" s="89"/>
      <c r="AX356" s="35"/>
      <c r="AY356" s="89"/>
      <c r="AZ356" s="35"/>
      <c r="BA356" s="89"/>
      <c r="BB356" s="75"/>
      <c r="BC356" s="33">
        <f t="shared" si="112"/>
        <v>0</v>
      </c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>
        <f t="shared" si="114"/>
        <v>0</v>
      </c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2"/>
      <c r="CA356" s="33">
        <f t="shared" si="113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32"/>
      <c r="CR356" s="33">
        <f t="shared" si="103"/>
        <v>0</v>
      </c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33">
        <f t="shared" si="104"/>
        <v>0</v>
      </c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>
        <f t="shared" si="105"/>
        <v>0</v>
      </c>
      <c r="DQ356" s="31"/>
      <c r="DR356" s="30"/>
      <c r="DS356" s="31"/>
      <c r="DT356" s="30"/>
      <c r="DU356" s="31"/>
      <c r="DV356" s="30"/>
      <c r="DW356" s="31"/>
      <c r="DX356" s="32"/>
      <c r="DY356" s="33">
        <f t="shared" si="110"/>
        <v>0</v>
      </c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</row>
    <row r="357" spans="1:145" s="1" customFormat="1" ht="15" hidden="1" customHeight="1" x14ac:dyDescent="0.3">
      <c r="A357" s="5"/>
      <c r="B357" s="15">
        <v>5097</v>
      </c>
      <c r="C357" s="8" t="s">
        <v>98</v>
      </c>
      <c r="D357" s="16">
        <v>2005</v>
      </c>
      <c r="E357" s="17">
        <f t="shared" si="98"/>
        <v>0</v>
      </c>
      <c r="F357" s="55"/>
      <c r="G357" s="55"/>
      <c r="H357" s="55"/>
      <c r="I357" s="55"/>
      <c r="J357" s="28">
        <f t="shared" si="99"/>
        <v>0</v>
      </c>
      <c r="K357" s="29"/>
      <c r="L357" s="30"/>
      <c r="M357" s="31"/>
      <c r="N357" s="30"/>
      <c r="O357" s="31"/>
      <c r="P357" s="32"/>
      <c r="Q357" s="28">
        <f t="shared" si="100"/>
        <v>0</v>
      </c>
      <c r="R357" s="29"/>
      <c r="S357" s="32"/>
      <c r="T357" s="28">
        <f t="shared" si="101"/>
        <v>0</v>
      </c>
      <c r="U357" s="29"/>
      <c r="V357" s="30"/>
      <c r="W357" s="31"/>
      <c r="X357" s="32"/>
      <c r="Y357" s="33">
        <f t="shared" si="111"/>
        <v>0</v>
      </c>
      <c r="Z357" s="89"/>
      <c r="AA357" s="35"/>
      <c r="AB357" s="89"/>
      <c r="AC357" s="35"/>
      <c r="AD357" s="89"/>
      <c r="AE357" s="35"/>
      <c r="AF357" s="89"/>
      <c r="AG357" s="35"/>
      <c r="AH357" s="89"/>
      <c r="AI357" s="35"/>
      <c r="AJ357" s="89"/>
      <c r="AK357" s="35"/>
      <c r="AL357" s="89"/>
      <c r="AM357" s="35"/>
      <c r="AN357" s="89"/>
      <c r="AO357" s="90"/>
      <c r="AP357" s="33">
        <f t="shared" si="102"/>
        <v>0</v>
      </c>
      <c r="AQ357" s="89"/>
      <c r="AR357" s="35"/>
      <c r="AS357" s="89"/>
      <c r="AT357" s="35"/>
      <c r="AU357" s="89"/>
      <c r="AV357" s="35"/>
      <c r="AW357" s="89"/>
      <c r="AX357" s="35"/>
      <c r="AY357" s="89"/>
      <c r="AZ357" s="35"/>
      <c r="BA357" s="89"/>
      <c r="BB357" s="75"/>
      <c r="BC357" s="33">
        <f t="shared" si="112"/>
        <v>0</v>
      </c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>
        <f t="shared" si="114"/>
        <v>0</v>
      </c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2"/>
      <c r="CA357" s="33">
        <f t="shared" si="113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32"/>
      <c r="CR357" s="33">
        <f t="shared" si="103"/>
        <v>0</v>
      </c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33">
        <f t="shared" si="104"/>
        <v>0</v>
      </c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>
        <f t="shared" si="105"/>
        <v>0</v>
      </c>
      <c r="DQ357" s="31"/>
      <c r="DR357" s="30"/>
      <c r="DS357" s="31"/>
      <c r="DT357" s="30"/>
      <c r="DU357" s="31"/>
      <c r="DV357" s="30"/>
      <c r="DW357" s="31"/>
      <c r="DX357" s="32"/>
      <c r="DY357" s="33">
        <f t="shared" si="110"/>
        <v>0</v>
      </c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</row>
    <row r="358" spans="1:145" s="1" customFormat="1" ht="15" hidden="1" customHeight="1" x14ac:dyDescent="0.3">
      <c r="A358" s="5"/>
      <c r="B358" s="15">
        <v>7430</v>
      </c>
      <c r="C358" s="8" t="s">
        <v>209</v>
      </c>
      <c r="D358" s="16">
        <v>2009</v>
      </c>
      <c r="E358" s="17">
        <f t="shared" si="98"/>
        <v>0</v>
      </c>
      <c r="F358" s="55"/>
      <c r="G358" s="55"/>
      <c r="H358" s="55"/>
      <c r="I358" s="55"/>
      <c r="J358" s="28">
        <f t="shared" si="99"/>
        <v>0</v>
      </c>
      <c r="K358" s="29"/>
      <c r="L358" s="30"/>
      <c r="M358" s="31"/>
      <c r="N358" s="30"/>
      <c r="O358" s="31"/>
      <c r="P358" s="32"/>
      <c r="Q358" s="28">
        <f t="shared" si="100"/>
        <v>0</v>
      </c>
      <c r="R358" s="29"/>
      <c r="S358" s="32"/>
      <c r="T358" s="28">
        <f t="shared" si="101"/>
        <v>0</v>
      </c>
      <c r="U358" s="29"/>
      <c r="V358" s="30"/>
      <c r="W358" s="31"/>
      <c r="X358" s="32"/>
      <c r="Y358" s="33">
        <f t="shared" si="111"/>
        <v>0</v>
      </c>
      <c r="Z358" s="89"/>
      <c r="AA358" s="35"/>
      <c r="AB358" s="89"/>
      <c r="AC358" s="35"/>
      <c r="AD358" s="89"/>
      <c r="AE358" s="35"/>
      <c r="AF358" s="89"/>
      <c r="AG358" s="35"/>
      <c r="AH358" s="89"/>
      <c r="AI358" s="35"/>
      <c r="AJ358" s="89"/>
      <c r="AK358" s="35"/>
      <c r="AL358" s="89"/>
      <c r="AM358" s="35"/>
      <c r="AN358" s="89"/>
      <c r="AO358" s="90"/>
      <c r="AP358" s="33">
        <f t="shared" si="102"/>
        <v>0</v>
      </c>
      <c r="AQ358" s="89"/>
      <c r="AR358" s="35"/>
      <c r="AS358" s="89"/>
      <c r="AT358" s="35"/>
      <c r="AU358" s="89"/>
      <c r="AV358" s="35"/>
      <c r="AW358" s="89"/>
      <c r="AX358" s="35"/>
      <c r="AY358" s="89"/>
      <c r="AZ358" s="35"/>
      <c r="BA358" s="89"/>
      <c r="BB358" s="75"/>
      <c r="BC358" s="33">
        <f t="shared" si="112"/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>
        <f t="shared" si="114"/>
        <v>0</v>
      </c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2"/>
      <c r="CA358" s="33">
        <f t="shared" si="113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32"/>
      <c r="CR358" s="33">
        <f t="shared" si="103"/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33">
        <f t="shared" si="104"/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>
        <f t="shared" si="105"/>
        <v>0</v>
      </c>
      <c r="DQ358" s="31"/>
      <c r="DR358" s="30"/>
      <c r="DS358" s="31"/>
      <c r="DT358" s="30"/>
      <c r="DU358" s="31"/>
      <c r="DV358" s="30"/>
      <c r="DW358" s="31"/>
      <c r="DX358" s="32"/>
      <c r="DY358" s="33">
        <f t="shared" si="110"/>
        <v>0</v>
      </c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</row>
    <row r="359" spans="1:145" s="1" customFormat="1" ht="15" hidden="1" customHeight="1" x14ac:dyDescent="0.3">
      <c r="A359" s="5"/>
      <c r="B359" s="15">
        <v>5446</v>
      </c>
      <c r="C359" s="8" t="s">
        <v>181</v>
      </c>
      <c r="D359" s="16">
        <v>2007</v>
      </c>
      <c r="E359" s="17">
        <f t="shared" si="98"/>
        <v>0</v>
      </c>
      <c r="F359" s="55"/>
      <c r="G359" s="55"/>
      <c r="H359" s="55"/>
      <c r="I359" s="55"/>
      <c r="J359" s="28">
        <f t="shared" si="99"/>
        <v>0</v>
      </c>
      <c r="K359" s="29"/>
      <c r="L359" s="30"/>
      <c r="M359" s="31"/>
      <c r="N359" s="30"/>
      <c r="O359" s="31"/>
      <c r="P359" s="32"/>
      <c r="Q359" s="28">
        <f t="shared" si="100"/>
        <v>0</v>
      </c>
      <c r="R359" s="29"/>
      <c r="S359" s="32"/>
      <c r="T359" s="28">
        <f t="shared" si="101"/>
        <v>0</v>
      </c>
      <c r="U359" s="29"/>
      <c r="V359" s="30"/>
      <c r="W359" s="31"/>
      <c r="X359" s="32"/>
      <c r="Y359" s="33">
        <f t="shared" si="111"/>
        <v>0</v>
      </c>
      <c r="Z359" s="89"/>
      <c r="AA359" s="35"/>
      <c r="AB359" s="89"/>
      <c r="AC359" s="35"/>
      <c r="AD359" s="89"/>
      <c r="AE359" s="35"/>
      <c r="AF359" s="89"/>
      <c r="AG359" s="35"/>
      <c r="AH359" s="89"/>
      <c r="AI359" s="35"/>
      <c r="AJ359" s="89"/>
      <c r="AK359" s="35"/>
      <c r="AL359" s="89"/>
      <c r="AM359" s="35"/>
      <c r="AN359" s="89"/>
      <c r="AO359" s="90"/>
      <c r="AP359" s="33">
        <f t="shared" si="102"/>
        <v>0</v>
      </c>
      <c r="AQ359" s="89"/>
      <c r="AR359" s="35"/>
      <c r="AS359" s="89"/>
      <c r="AT359" s="35"/>
      <c r="AU359" s="89"/>
      <c r="AV359" s="35"/>
      <c r="AW359" s="89"/>
      <c r="AX359" s="35"/>
      <c r="AY359" s="89"/>
      <c r="AZ359" s="35"/>
      <c r="BA359" s="89"/>
      <c r="BB359" s="75"/>
      <c r="BC359" s="33">
        <f t="shared" si="112"/>
        <v>0</v>
      </c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>
        <f t="shared" si="114"/>
        <v>0</v>
      </c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2"/>
      <c r="CA359" s="33">
        <f t="shared" si="113"/>
        <v>0</v>
      </c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32"/>
      <c r="CR359" s="33">
        <f t="shared" si="103"/>
        <v>0</v>
      </c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33">
        <f t="shared" si="104"/>
        <v>0</v>
      </c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>
        <f t="shared" si="105"/>
        <v>0</v>
      </c>
      <c r="DQ359" s="31"/>
      <c r="DR359" s="30"/>
      <c r="DS359" s="31"/>
      <c r="DT359" s="30"/>
      <c r="DU359" s="31"/>
      <c r="DV359" s="30"/>
      <c r="DW359" s="31"/>
      <c r="DX359" s="32"/>
      <c r="DY359" s="33">
        <f t="shared" si="110"/>
        <v>0</v>
      </c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</row>
    <row r="360" spans="1:145" s="1" customFormat="1" ht="15" hidden="1" customHeight="1" x14ac:dyDescent="0.3">
      <c r="A360" s="5"/>
      <c r="B360" s="15">
        <v>7160</v>
      </c>
      <c r="C360" s="8" t="s">
        <v>212</v>
      </c>
      <c r="D360" s="16">
        <v>2010</v>
      </c>
      <c r="E360" s="17">
        <f t="shared" si="98"/>
        <v>0</v>
      </c>
      <c r="F360" s="55"/>
      <c r="G360" s="55"/>
      <c r="H360" s="55"/>
      <c r="I360" s="55"/>
      <c r="J360" s="28">
        <f t="shared" si="99"/>
        <v>0</v>
      </c>
      <c r="K360" s="29"/>
      <c r="L360" s="30"/>
      <c r="M360" s="31"/>
      <c r="N360" s="30"/>
      <c r="O360" s="31"/>
      <c r="P360" s="32"/>
      <c r="Q360" s="28">
        <f t="shared" si="100"/>
        <v>0</v>
      </c>
      <c r="R360" s="29"/>
      <c r="S360" s="32"/>
      <c r="T360" s="28">
        <f t="shared" si="101"/>
        <v>0</v>
      </c>
      <c r="U360" s="29"/>
      <c r="V360" s="30"/>
      <c r="W360" s="31"/>
      <c r="X360" s="32"/>
      <c r="Y360" s="33">
        <f t="shared" si="111"/>
        <v>0</v>
      </c>
      <c r="Z360" s="89"/>
      <c r="AA360" s="35"/>
      <c r="AB360" s="89"/>
      <c r="AC360" s="35"/>
      <c r="AD360" s="89"/>
      <c r="AE360" s="35"/>
      <c r="AF360" s="89"/>
      <c r="AG360" s="35"/>
      <c r="AH360" s="89"/>
      <c r="AI360" s="35"/>
      <c r="AJ360" s="89"/>
      <c r="AK360" s="35"/>
      <c r="AL360" s="89"/>
      <c r="AM360" s="35"/>
      <c r="AN360" s="89"/>
      <c r="AO360" s="90"/>
      <c r="AP360" s="33">
        <f t="shared" si="102"/>
        <v>0</v>
      </c>
      <c r="AQ360" s="89"/>
      <c r="AR360" s="35"/>
      <c r="AS360" s="89"/>
      <c r="AT360" s="35"/>
      <c r="AU360" s="89"/>
      <c r="AV360" s="35"/>
      <c r="AW360" s="89"/>
      <c r="AX360" s="35"/>
      <c r="AY360" s="89"/>
      <c r="AZ360" s="35"/>
      <c r="BA360" s="89"/>
      <c r="BB360" s="75"/>
      <c r="BC360" s="33">
        <f t="shared" si="112"/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 t="shared" si="114"/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2"/>
      <c r="CA360" s="33">
        <f t="shared" si="113"/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32"/>
      <c r="CR360" s="33">
        <f t="shared" si="103"/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33">
        <f t="shared" si="104"/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 t="shared" si="105"/>
        <v>0</v>
      </c>
      <c r="DQ360" s="31"/>
      <c r="DR360" s="30"/>
      <c r="DS360" s="31"/>
      <c r="DT360" s="30"/>
      <c r="DU360" s="31"/>
      <c r="DV360" s="30"/>
      <c r="DW360" s="31"/>
      <c r="DX360" s="32"/>
      <c r="DY360" s="33">
        <f t="shared" si="110"/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32"/>
    </row>
    <row r="361" spans="1:145" s="1" customFormat="1" ht="15" hidden="1" customHeight="1" x14ac:dyDescent="0.3">
      <c r="A361" s="5"/>
      <c r="B361" s="15">
        <v>6364</v>
      </c>
      <c r="C361" s="8" t="s">
        <v>153</v>
      </c>
      <c r="D361" s="16">
        <v>2008</v>
      </c>
      <c r="E361" s="17">
        <f t="shared" si="98"/>
        <v>0</v>
      </c>
      <c r="F361" s="55"/>
      <c r="G361" s="55"/>
      <c r="H361" s="55"/>
      <c r="I361" s="55"/>
      <c r="J361" s="28">
        <f t="shared" si="99"/>
        <v>0</v>
      </c>
      <c r="K361" s="29"/>
      <c r="L361" s="30"/>
      <c r="M361" s="31"/>
      <c r="N361" s="30"/>
      <c r="O361" s="31"/>
      <c r="P361" s="32"/>
      <c r="Q361" s="28">
        <f t="shared" si="100"/>
        <v>0</v>
      </c>
      <c r="R361" s="29"/>
      <c r="S361" s="32"/>
      <c r="T361" s="28">
        <f t="shared" si="101"/>
        <v>0</v>
      </c>
      <c r="U361" s="29"/>
      <c r="V361" s="30"/>
      <c r="W361" s="31"/>
      <c r="X361" s="32"/>
      <c r="Y361" s="33">
        <f t="shared" si="111"/>
        <v>0</v>
      </c>
      <c r="Z361" s="89"/>
      <c r="AA361" s="35"/>
      <c r="AB361" s="89"/>
      <c r="AC361" s="35"/>
      <c r="AD361" s="89"/>
      <c r="AE361" s="35"/>
      <c r="AF361" s="89"/>
      <c r="AG361" s="35"/>
      <c r="AH361" s="89"/>
      <c r="AI361" s="35"/>
      <c r="AJ361" s="89"/>
      <c r="AK361" s="35"/>
      <c r="AL361" s="89"/>
      <c r="AM361" s="35"/>
      <c r="AN361" s="89"/>
      <c r="AO361" s="90"/>
      <c r="AP361" s="33">
        <f t="shared" si="102"/>
        <v>0</v>
      </c>
      <c r="AQ361" s="89"/>
      <c r="AR361" s="35"/>
      <c r="AS361" s="89"/>
      <c r="AT361" s="35"/>
      <c r="AU361" s="89"/>
      <c r="AV361" s="35"/>
      <c r="AW361" s="89"/>
      <c r="AX361" s="35"/>
      <c r="AY361" s="89"/>
      <c r="AZ361" s="35"/>
      <c r="BA361" s="89"/>
      <c r="BB361" s="75"/>
      <c r="BC361" s="33">
        <f t="shared" si="112"/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>
        <f t="shared" si="114"/>
        <v>0</v>
      </c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2"/>
      <c r="CA361" s="33">
        <f t="shared" si="113"/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32"/>
      <c r="CR361" s="33">
        <f t="shared" si="103"/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33">
        <f t="shared" si="104"/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>
        <f t="shared" si="105"/>
        <v>0</v>
      </c>
      <c r="DQ361" s="31"/>
      <c r="DR361" s="30"/>
      <c r="DS361" s="31"/>
      <c r="DT361" s="30"/>
      <c r="DU361" s="31"/>
      <c r="DV361" s="30"/>
      <c r="DW361" s="31"/>
      <c r="DX361" s="32"/>
      <c r="DY361" s="33">
        <f t="shared" si="110"/>
        <v>0</v>
      </c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</row>
    <row r="362" spans="1:145" s="1" customFormat="1" ht="15" hidden="1" customHeight="1" x14ac:dyDescent="0.3">
      <c r="A362" s="5"/>
      <c r="B362" s="15">
        <v>5993</v>
      </c>
      <c r="C362" s="8" t="s">
        <v>261</v>
      </c>
      <c r="D362" s="16">
        <v>2006</v>
      </c>
      <c r="E362" s="17">
        <f t="shared" si="98"/>
        <v>0</v>
      </c>
      <c r="F362" s="55"/>
      <c r="G362" s="55"/>
      <c r="H362" s="55"/>
      <c r="I362" s="55"/>
      <c r="J362" s="28">
        <f t="shared" si="99"/>
        <v>0</v>
      </c>
      <c r="K362" s="29"/>
      <c r="L362" s="30"/>
      <c r="M362" s="31"/>
      <c r="N362" s="30"/>
      <c r="O362" s="31"/>
      <c r="P362" s="32"/>
      <c r="Q362" s="28">
        <f t="shared" si="100"/>
        <v>0</v>
      </c>
      <c r="R362" s="29"/>
      <c r="S362" s="32"/>
      <c r="T362" s="28">
        <f t="shared" si="101"/>
        <v>0</v>
      </c>
      <c r="U362" s="29"/>
      <c r="V362" s="30"/>
      <c r="W362" s="31"/>
      <c r="X362" s="32"/>
      <c r="Y362" s="33">
        <f t="shared" si="111"/>
        <v>0</v>
      </c>
      <c r="Z362" s="89"/>
      <c r="AA362" s="35"/>
      <c r="AB362" s="89"/>
      <c r="AC362" s="35"/>
      <c r="AD362" s="89"/>
      <c r="AE362" s="35"/>
      <c r="AF362" s="89"/>
      <c r="AG362" s="35"/>
      <c r="AH362" s="89"/>
      <c r="AI362" s="35"/>
      <c r="AJ362" s="89"/>
      <c r="AK362" s="35"/>
      <c r="AL362" s="89"/>
      <c r="AM362" s="35"/>
      <c r="AN362" s="89"/>
      <c r="AO362" s="90"/>
      <c r="AP362" s="33">
        <f t="shared" si="102"/>
        <v>0</v>
      </c>
      <c r="AQ362" s="89"/>
      <c r="AR362" s="35"/>
      <c r="AS362" s="89"/>
      <c r="AT362" s="35"/>
      <c r="AU362" s="89"/>
      <c r="AV362" s="35"/>
      <c r="AW362" s="89"/>
      <c r="AX362" s="35"/>
      <c r="AY362" s="89"/>
      <c r="AZ362" s="35"/>
      <c r="BA362" s="89"/>
      <c r="BB362" s="75"/>
      <c r="BC362" s="33">
        <f t="shared" si="112"/>
        <v>0</v>
      </c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>
        <f t="shared" si="114"/>
        <v>0</v>
      </c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2"/>
      <c r="CA362" s="33">
        <f t="shared" si="113"/>
        <v>0</v>
      </c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32"/>
      <c r="CR362" s="33">
        <f t="shared" si="103"/>
        <v>0</v>
      </c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33">
        <f t="shared" si="104"/>
        <v>0</v>
      </c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>
        <f t="shared" si="105"/>
        <v>0</v>
      </c>
      <c r="DQ362" s="31"/>
      <c r="DR362" s="30"/>
      <c r="DS362" s="31"/>
      <c r="DT362" s="30"/>
      <c r="DU362" s="31"/>
      <c r="DV362" s="30"/>
      <c r="DW362" s="31"/>
      <c r="DX362" s="32"/>
      <c r="DY362" s="33">
        <f t="shared" si="110"/>
        <v>0</v>
      </c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</row>
    <row r="363" spans="1:145" s="1" customFormat="1" ht="15" hidden="1" customHeight="1" x14ac:dyDescent="0.3">
      <c r="A363" s="5"/>
      <c r="B363" s="15">
        <v>4542</v>
      </c>
      <c r="C363" s="8" t="s">
        <v>250</v>
      </c>
      <c r="D363" s="16">
        <v>2005</v>
      </c>
      <c r="E363" s="17">
        <f t="shared" si="98"/>
        <v>0</v>
      </c>
      <c r="F363" s="55"/>
      <c r="G363" s="55"/>
      <c r="H363" s="55"/>
      <c r="I363" s="55"/>
      <c r="J363" s="28">
        <f t="shared" si="99"/>
        <v>0</v>
      </c>
      <c r="K363" s="29"/>
      <c r="L363" s="30"/>
      <c r="M363" s="31"/>
      <c r="N363" s="30"/>
      <c r="O363" s="31"/>
      <c r="P363" s="32"/>
      <c r="Q363" s="28">
        <f t="shared" si="100"/>
        <v>0</v>
      </c>
      <c r="R363" s="29"/>
      <c r="S363" s="32"/>
      <c r="T363" s="28">
        <f t="shared" si="101"/>
        <v>0</v>
      </c>
      <c r="U363" s="29"/>
      <c r="V363" s="30"/>
      <c r="W363" s="31"/>
      <c r="X363" s="32"/>
      <c r="Y363" s="33">
        <f t="shared" si="111"/>
        <v>0</v>
      </c>
      <c r="Z363" s="89"/>
      <c r="AA363" s="35"/>
      <c r="AB363" s="89"/>
      <c r="AC363" s="35"/>
      <c r="AD363" s="89"/>
      <c r="AE363" s="35"/>
      <c r="AF363" s="89"/>
      <c r="AG363" s="35"/>
      <c r="AH363" s="89"/>
      <c r="AI363" s="35"/>
      <c r="AJ363" s="89"/>
      <c r="AK363" s="35"/>
      <c r="AL363" s="89"/>
      <c r="AM363" s="35"/>
      <c r="AN363" s="89"/>
      <c r="AO363" s="90"/>
      <c r="AP363" s="33">
        <f t="shared" si="102"/>
        <v>0</v>
      </c>
      <c r="AQ363" s="89"/>
      <c r="AR363" s="35"/>
      <c r="AS363" s="89"/>
      <c r="AT363" s="35"/>
      <c r="AU363" s="89"/>
      <c r="AV363" s="35"/>
      <c r="AW363" s="89"/>
      <c r="AX363" s="35"/>
      <c r="AY363" s="89"/>
      <c r="AZ363" s="35"/>
      <c r="BA363" s="89"/>
      <c r="BB363" s="75"/>
      <c r="BC363" s="33">
        <f t="shared" si="112"/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>
        <f t="shared" si="114"/>
        <v>0</v>
      </c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2"/>
      <c r="CA363" s="33">
        <f t="shared" si="113"/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32"/>
      <c r="CR363" s="33">
        <f t="shared" si="103"/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33">
        <f t="shared" si="104"/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>
        <f t="shared" si="105"/>
        <v>0</v>
      </c>
      <c r="DQ363" s="31"/>
      <c r="DR363" s="30"/>
      <c r="DS363" s="31"/>
      <c r="DT363" s="30"/>
      <c r="DU363" s="31"/>
      <c r="DV363" s="30"/>
      <c r="DW363" s="31"/>
      <c r="DX363" s="32"/>
      <c r="DY363" s="33">
        <f t="shared" si="110"/>
        <v>0</v>
      </c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</row>
    <row r="364" spans="1:145" s="1" customFormat="1" ht="15" hidden="1" customHeight="1" x14ac:dyDescent="0.3">
      <c r="A364" s="5"/>
      <c r="B364" s="15">
        <v>7216</v>
      </c>
      <c r="C364" s="8" t="s">
        <v>178</v>
      </c>
      <c r="D364" s="16">
        <v>2007</v>
      </c>
      <c r="E364" s="17">
        <f t="shared" si="98"/>
        <v>0</v>
      </c>
      <c r="F364" s="55"/>
      <c r="G364" s="55"/>
      <c r="H364" s="55"/>
      <c r="I364" s="55"/>
      <c r="J364" s="28">
        <f t="shared" si="99"/>
        <v>0</v>
      </c>
      <c r="K364" s="29"/>
      <c r="L364" s="30"/>
      <c r="M364" s="31"/>
      <c r="N364" s="30"/>
      <c r="O364" s="31"/>
      <c r="P364" s="32"/>
      <c r="Q364" s="28">
        <f t="shared" si="100"/>
        <v>0</v>
      </c>
      <c r="R364" s="29"/>
      <c r="S364" s="32"/>
      <c r="T364" s="28">
        <f t="shared" si="101"/>
        <v>0</v>
      </c>
      <c r="U364" s="29"/>
      <c r="V364" s="30"/>
      <c r="W364" s="31"/>
      <c r="X364" s="32"/>
      <c r="Y364" s="33">
        <f t="shared" si="111"/>
        <v>0</v>
      </c>
      <c r="Z364" s="89"/>
      <c r="AA364" s="35"/>
      <c r="AB364" s="89"/>
      <c r="AC364" s="35"/>
      <c r="AD364" s="89"/>
      <c r="AE364" s="35"/>
      <c r="AF364" s="89"/>
      <c r="AG364" s="35"/>
      <c r="AH364" s="89"/>
      <c r="AI364" s="35"/>
      <c r="AJ364" s="89"/>
      <c r="AK364" s="35"/>
      <c r="AL364" s="89"/>
      <c r="AM364" s="35"/>
      <c r="AN364" s="89"/>
      <c r="AO364" s="90"/>
      <c r="AP364" s="33">
        <f t="shared" si="102"/>
        <v>0</v>
      </c>
      <c r="AQ364" s="89"/>
      <c r="AR364" s="35"/>
      <c r="AS364" s="89"/>
      <c r="AT364" s="35"/>
      <c r="AU364" s="89"/>
      <c r="AV364" s="35"/>
      <c r="AW364" s="89"/>
      <c r="AX364" s="35"/>
      <c r="AY364" s="89"/>
      <c r="AZ364" s="35"/>
      <c r="BA364" s="89"/>
      <c r="BB364" s="75"/>
      <c r="BC364" s="33">
        <f t="shared" si="112"/>
        <v>0</v>
      </c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>
        <f t="shared" si="114"/>
        <v>0</v>
      </c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2"/>
      <c r="CA364" s="33">
        <f t="shared" si="113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32"/>
      <c r="CR364" s="33">
        <f t="shared" si="103"/>
        <v>0</v>
      </c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33">
        <f t="shared" si="104"/>
        <v>0</v>
      </c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>
        <f t="shared" si="105"/>
        <v>0</v>
      </c>
      <c r="DQ364" s="31"/>
      <c r="DR364" s="30"/>
      <c r="DS364" s="31"/>
      <c r="DT364" s="30"/>
      <c r="DU364" s="31"/>
      <c r="DV364" s="30"/>
      <c r="DW364" s="31"/>
      <c r="DX364" s="32"/>
      <c r="DY364" s="33">
        <f t="shared" si="110"/>
        <v>0</v>
      </c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</row>
    <row r="365" spans="1:145" s="1" customFormat="1" ht="15" hidden="1" customHeight="1" x14ac:dyDescent="0.3">
      <c r="A365" s="5"/>
      <c r="B365" s="15">
        <v>717</v>
      </c>
      <c r="C365" s="8" t="s">
        <v>125</v>
      </c>
      <c r="D365" s="16">
        <v>1998</v>
      </c>
      <c r="E365" s="17">
        <f t="shared" si="98"/>
        <v>0</v>
      </c>
      <c r="F365" s="55"/>
      <c r="G365" s="55"/>
      <c r="H365" s="55"/>
      <c r="I365" s="55"/>
      <c r="J365" s="28">
        <f t="shared" si="99"/>
        <v>0</v>
      </c>
      <c r="K365" s="29"/>
      <c r="L365" s="30"/>
      <c r="M365" s="31"/>
      <c r="N365" s="30"/>
      <c r="O365" s="31"/>
      <c r="P365" s="32"/>
      <c r="Q365" s="28">
        <f t="shared" si="100"/>
        <v>0</v>
      </c>
      <c r="R365" s="29"/>
      <c r="S365" s="32"/>
      <c r="T365" s="28">
        <f t="shared" si="101"/>
        <v>0</v>
      </c>
      <c r="U365" s="29"/>
      <c r="V365" s="30"/>
      <c r="W365" s="31"/>
      <c r="X365" s="32"/>
      <c r="Y365" s="33">
        <f t="shared" ref="Y365:Y396" si="115">AA365+AC365+AE365+AG365+AI365+AK365+AM365+AO365</f>
        <v>0</v>
      </c>
      <c r="Z365" s="89"/>
      <c r="AA365" s="35"/>
      <c r="AB365" s="89"/>
      <c r="AC365" s="35"/>
      <c r="AD365" s="89"/>
      <c r="AE365" s="35"/>
      <c r="AF365" s="89"/>
      <c r="AG365" s="35"/>
      <c r="AH365" s="89"/>
      <c r="AI365" s="35"/>
      <c r="AJ365" s="89"/>
      <c r="AK365" s="35"/>
      <c r="AL365" s="89"/>
      <c r="AM365" s="35"/>
      <c r="AN365" s="89"/>
      <c r="AO365" s="90"/>
      <c r="AP365" s="33">
        <f t="shared" si="102"/>
        <v>0</v>
      </c>
      <c r="AQ365" s="89"/>
      <c r="AR365" s="35"/>
      <c r="AS365" s="89"/>
      <c r="AT365" s="35"/>
      <c r="AU365" s="89"/>
      <c r="AV365" s="35"/>
      <c r="AW365" s="89"/>
      <c r="AX365" s="35"/>
      <c r="AY365" s="89"/>
      <c r="AZ365" s="35"/>
      <c r="BA365" s="89"/>
      <c r="BB365" s="75"/>
      <c r="BC365" s="33">
        <f t="shared" si="112"/>
        <v>0</v>
      </c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>
        <f t="shared" si="114"/>
        <v>0</v>
      </c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2"/>
      <c r="CA365" s="33">
        <f t="shared" si="113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32"/>
      <c r="CR365" s="33">
        <f t="shared" si="103"/>
        <v>0</v>
      </c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33">
        <f t="shared" si="104"/>
        <v>0</v>
      </c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>
        <f t="shared" si="105"/>
        <v>0</v>
      </c>
      <c r="DQ365" s="31"/>
      <c r="DR365" s="30"/>
      <c r="DS365" s="31"/>
      <c r="DT365" s="30"/>
      <c r="DU365" s="31"/>
      <c r="DV365" s="30"/>
      <c r="DW365" s="31"/>
      <c r="DX365" s="32"/>
      <c r="DY365" s="33">
        <f t="shared" si="110"/>
        <v>0</v>
      </c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</row>
    <row r="366" spans="1:145" s="1" customFormat="1" ht="15" hidden="1" customHeight="1" x14ac:dyDescent="0.3">
      <c r="A366" s="5"/>
      <c r="B366" s="15">
        <v>4054</v>
      </c>
      <c r="C366" s="8" t="s">
        <v>99</v>
      </c>
      <c r="D366" s="16">
        <v>2003</v>
      </c>
      <c r="E366" s="17">
        <f t="shared" si="98"/>
        <v>0</v>
      </c>
      <c r="F366" s="55"/>
      <c r="G366" s="55"/>
      <c r="H366" s="55"/>
      <c r="I366" s="55"/>
      <c r="J366" s="28">
        <f t="shared" si="99"/>
        <v>0</v>
      </c>
      <c r="K366" s="29"/>
      <c r="L366" s="30"/>
      <c r="M366" s="31"/>
      <c r="N366" s="30"/>
      <c r="O366" s="31"/>
      <c r="P366" s="32"/>
      <c r="Q366" s="28">
        <f t="shared" si="100"/>
        <v>0</v>
      </c>
      <c r="R366" s="29"/>
      <c r="S366" s="32"/>
      <c r="T366" s="28">
        <f t="shared" si="101"/>
        <v>0</v>
      </c>
      <c r="U366" s="29"/>
      <c r="V366" s="30"/>
      <c r="W366" s="31"/>
      <c r="X366" s="32"/>
      <c r="Y366" s="33">
        <f t="shared" si="115"/>
        <v>0</v>
      </c>
      <c r="Z366" s="89"/>
      <c r="AA366" s="35"/>
      <c r="AB366" s="89"/>
      <c r="AC366" s="35"/>
      <c r="AD366" s="89"/>
      <c r="AE366" s="35"/>
      <c r="AF366" s="89"/>
      <c r="AG366" s="35"/>
      <c r="AH366" s="89"/>
      <c r="AI366" s="35"/>
      <c r="AJ366" s="89"/>
      <c r="AK366" s="35"/>
      <c r="AL366" s="89"/>
      <c r="AM366" s="35"/>
      <c r="AN366" s="89"/>
      <c r="AO366" s="90"/>
      <c r="AP366" s="33">
        <f t="shared" si="102"/>
        <v>0</v>
      </c>
      <c r="AQ366" s="89"/>
      <c r="AR366" s="35"/>
      <c r="AS366" s="89"/>
      <c r="AT366" s="35"/>
      <c r="AU366" s="89"/>
      <c r="AV366" s="35"/>
      <c r="AW366" s="89"/>
      <c r="AX366" s="35"/>
      <c r="AY366" s="89"/>
      <c r="AZ366" s="35"/>
      <c r="BA366" s="89"/>
      <c r="BB366" s="75"/>
      <c r="BC366" s="33">
        <f t="shared" si="112"/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>
        <f t="shared" si="114"/>
        <v>0</v>
      </c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2"/>
      <c r="CA366" s="33">
        <f t="shared" si="113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32"/>
      <c r="CR366" s="33">
        <f t="shared" si="103"/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33">
        <f t="shared" si="104"/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>
        <f t="shared" si="105"/>
        <v>0</v>
      </c>
      <c r="DQ366" s="31"/>
      <c r="DR366" s="30"/>
      <c r="DS366" s="31"/>
      <c r="DT366" s="30"/>
      <c r="DU366" s="31"/>
      <c r="DV366" s="30"/>
      <c r="DW366" s="31"/>
      <c r="DX366" s="32"/>
      <c r="DY366" s="33">
        <f t="shared" si="110"/>
        <v>0</v>
      </c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</row>
    <row r="367" spans="1:145" s="1" customFormat="1" ht="15" hidden="1" customHeight="1" x14ac:dyDescent="0.3">
      <c r="A367" s="5"/>
      <c r="B367" s="15">
        <v>9366</v>
      </c>
      <c r="C367" s="8" t="s">
        <v>345</v>
      </c>
      <c r="D367" s="16">
        <v>2008</v>
      </c>
      <c r="E367" s="17">
        <f t="shared" si="98"/>
        <v>0</v>
      </c>
      <c r="F367" s="55"/>
      <c r="G367" s="55"/>
      <c r="H367" s="55"/>
      <c r="I367" s="55"/>
      <c r="J367" s="28">
        <f t="shared" si="99"/>
        <v>0</v>
      </c>
      <c r="K367" s="29"/>
      <c r="L367" s="30"/>
      <c r="M367" s="31"/>
      <c r="N367" s="30"/>
      <c r="O367" s="31"/>
      <c r="P367" s="32"/>
      <c r="Q367" s="28">
        <f t="shared" si="100"/>
        <v>0</v>
      </c>
      <c r="R367" s="29"/>
      <c r="S367" s="32"/>
      <c r="T367" s="28">
        <f t="shared" si="101"/>
        <v>0</v>
      </c>
      <c r="U367" s="29"/>
      <c r="V367" s="30"/>
      <c r="W367" s="31"/>
      <c r="X367" s="32"/>
      <c r="Y367" s="33">
        <f t="shared" si="115"/>
        <v>0</v>
      </c>
      <c r="Z367" s="89"/>
      <c r="AA367" s="35"/>
      <c r="AB367" s="89"/>
      <c r="AC367" s="35"/>
      <c r="AD367" s="89"/>
      <c r="AE367" s="35"/>
      <c r="AF367" s="89"/>
      <c r="AG367" s="35"/>
      <c r="AH367" s="89"/>
      <c r="AI367" s="35"/>
      <c r="AJ367" s="89"/>
      <c r="AK367" s="35"/>
      <c r="AL367" s="89"/>
      <c r="AM367" s="35"/>
      <c r="AN367" s="89"/>
      <c r="AO367" s="90"/>
      <c r="AP367" s="33">
        <f t="shared" si="102"/>
        <v>0</v>
      </c>
      <c r="AQ367" s="89"/>
      <c r="AR367" s="35"/>
      <c r="AS367" s="89"/>
      <c r="AT367" s="35"/>
      <c r="AU367" s="89"/>
      <c r="AV367" s="35"/>
      <c r="AW367" s="89"/>
      <c r="AX367" s="35"/>
      <c r="AY367" s="89"/>
      <c r="AZ367" s="35"/>
      <c r="BA367" s="89"/>
      <c r="BB367" s="75"/>
      <c r="BC367" s="33">
        <f t="shared" si="112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>
        <f t="shared" si="114"/>
        <v>0</v>
      </c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2"/>
      <c r="CA367" s="33">
        <f t="shared" si="113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32"/>
      <c r="CR367" s="33">
        <f t="shared" si="103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33">
        <f t="shared" si="104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>
        <f t="shared" si="105"/>
        <v>0</v>
      </c>
      <c r="DQ367" s="31"/>
      <c r="DR367" s="30"/>
      <c r="DS367" s="31"/>
      <c r="DT367" s="30"/>
      <c r="DU367" s="31"/>
      <c r="DV367" s="30"/>
      <c r="DW367" s="31"/>
      <c r="DX367" s="32"/>
      <c r="DY367" s="33">
        <f t="shared" si="110"/>
        <v>0</v>
      </c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</row>
    <row r="368" spans="1:145" s="1" customFormat="1" ht="15" hidden="1" customHeight="1" x14ac:dyDescent="0.3">
      <c r="A368" s="5"/>
      <c r="B368" s="15">
        <v>6639</v>
      </c>
      <c r="C368" s="8" t="s">
        <v>317</v>
      </c>
      <c r="D368" s="16">
        <v>2008</v>
      </c>
      <c r="E368" s="17">
        <f t="shared" si="98"/>
        <v>0</v>
      </c>
      <c r="F368" s="55"/>
      <c r="G368" s="55"/>
      <c r="H368" s="55"/>
      <c r="I368" s="55"/>
      <c r="J368" s="28">
        <f t="shared" si="99"/>
        <v>0</v>
      </c>
      <c r="K368" s="29"/>
      <c r="L368" s="30"/>
      <c r="M368" s="31"/>
      <c r="N368" s="30"/>
      <c r="O368" s="31"/>
      <c r="P368" s="32"/>
      <c r="Q368" s="28">
        <f t="shared" si="100"/>
        <v>0</v>
      </c>
      <c r="R368" s="29"/>
      <c r="S368" s="32"/>
      <c r="T368" s="28">
        <f t="shared" si="101"/>
        <v>0</v>
      </c>
      <c r="U368" s="29"/>
      <c r="V368" s="30"/>
      <c r="W368" s="31"/>
      <c r="X368" s="32"/>
      <c r="Y368" s="33">
        <f t="shared" si="115"/>
        <v>0</v>
      </c>
      <c r="Z368" s="89"/>
      <c r="AA368" s="35"/>
      <c r="AB368" s="89"/>
      <c r="AC368" s="35"/>
      <c r="AD368" s="89"/>
      <c r="AE368" s="35"/>
      <c r="AF368" s="89"/>
      <c r="AG368" s="35"/>
      <c r="AH368" s="89"/>
      <c r="AI368" s="35"/>
      <c r="AJ368" s="89"/>
      <c r="AK368" s="35"/>
      <c r="AL368" s="89"/>
      <c r="AM368" s="35"/>
      <c r="AN368" s="89"/>
      <c r="AO368" s="90"/>
      <c r="AP368" s="33">
        <f t="shared" si="102"/>
        <v>0</v>
      </c>
      <c r="AQ368" s="89"/>
      <c r="AR368" s="35"/>
      <c r="AS368" s="89"/>
      <c r="AT368" s="35"/>
      <c r="AU368" s="89"/>
      <c r="AV368" s="35"/>
      <c r="AW368" s="89"/>
      <c r="AX368" s="35"/>
      <c r="AY368" s="89"/>
      <c r="AZ368" s="35"/>
      <c r="BA368" s="89"/>
      <c r="BB368" s="75"/>
      <c r="BC368" s="33">
        <f t="shared" si="112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>
        <f t="shared" si="114"/>
        <v>0</v>
      </c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2"/>
      <c r="CA368" s="33">
        <f t="shared" si="113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32"/>
      <c r="CR368" s="33">
        <f t="shared" si="103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33">
        <f t="shared" si="104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>
        <f t="shared" si="105"/>
        <v>0</v>
      </c>
      <c r="DQ368" s="31"/>
      <c r="DR368" s="30"/>
      <c r="DS368" s="31"/>
      <c r="DT368" s="30"/>
      <c r="DU368" s="31"/>
      <c r="DV368" s="30"/>
      <c r="DW368" s="31"/>
      <c r="DX368" s="32"/>
      <c r="DY368" s="33">
        <f t="shared" si="110"/>
        <v>0</v>
      </c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</row>
    <row r="369" spans="1:145" s="1" customFormat="1" ht="15" hidden="1" customHeight="1" x14ac:dyDescent="0.3">
      <c r="A369" s="5"/>
      <c r="B369" s="15">
        <v>9372</v>
      </c>
      <c r="C369" s="8" t="s">
        <v>344</v>
      </c>
      <c r="D369" s="16">
        <v>2009</v>
      </c>
      <c r="E369" s="17">
        <f t="shared" si="98"/>
        <v>0</v>
      </c>
      <c r="F369" s="55"/>
      <c r="G369" s="55"/>
      <c r="H369" s="55"/>
      <c r="I369" s="55"/>
      <c r="J369" s="28">
        <f t="shared" si="99"/>
        <v>0</v>
      </c>
      <c r="K369" s="29"/>
      <c r="L369" s="30"/>
      <c r="M369" s="31"/>
      <c r="N369" s="30"/>
      <c r="O369" s="31"/>
      <c r="P369" s="32"/>
      <c r="Q369" s="28">
        <f t="shared" si="100"/>
        <v>0</v>
      </c>
      <c r="R369" s="29"/>
      <c r="S369" s="32"/>
      <c r="T369" s="28">
        <f t="shared" si="101"/>
        <v>0</v>
      </c>
      <c r="U369" s="29"/>
      <c r="V369" s="30"/>
      <c r="W369" s="31"/>
      <c r="X369" s="32"/>
      <c r="Y369" s="33">
        <f t="shared" si="115"/>
        <v>0</v>
      </c>
      <c r="Z369" s="89"/>
      <c r="AA369" s="35"/>
      <c r="AB369" s="89"/>
      <c r="AC369" s="35"/>
      <c r="AD369" s="89"/>
      <c r="AE369" s="35"/>
      <c r="AF369" s="89"/>
      <c r="AG369" s="35"/>
      <c r="AH369" s="89"/>
      <c r="AI369" s="35"/>
      <c r="AJ369" s="89"/>
      <c r="AK369" s="35"/>
      <c r="AL369" s="89"/>
      <c r="AM369" s="35"/>
      <c r="AN369" s="89"/>
      <c r="AO369" s="90"/>
      <c r="AP369" s="33">
        <f t="shared" si="102"/>
        <v>0</v>
      </c>
      <c r="AQ369" s="89"/>
      <c r="AR369" s="35"/>
      <c r="AS369" s="89"/>
      <c r="AT369" s="35"/>
      <c r="AU369" s="89"/>
      <c r="AV369" s="35"/>
      <c r="AW369" s="89"/>
      <c r="AX369" s="35"/>
      <c r="AY369" s="89"/>
      <c r="AZ369" s="35"/>
      <c r="BA369" s="89"/>
      <c r="BB369" s="75"/>
      <c r="BC369" s="33">
        <f t="shared" si="112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 t="shared" si="114"/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2"/>
      <c r="CA369" s="33">
        <f t="shared" si="113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32"/>
      <c r="CR369" s="33">
        <f t="shared" si="103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33">
        <f t="shared" si="104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 t="shared" si="105"/>
        <v>0</v>
      </c>
      <c r="DQ369" s="31"/>
      <c r="DR369" s="30"/>
      <c r="DS369" s="31"/>
      <c r="DT369" s="30"/>
      <c r="DU369" s="31"/>
      <c r="DV369" s="30"/>
      <c r="DW369" s="31"/>
      <c r="DX369" s="32"/>
      <c r="DY369" s="33">
        <f t="shared" si="110"/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</row>
    <row r="370" spans="1:145" s="1" customFormat="1" ht="15" hidden="1" customHeight="1" x14ac:dyDescent="0.3">
      <c r="A370" s="5"/>
      <c r="B370" s="15">
        <v>6109</v>
      </c>
      <c r="C370" s="8" t="s">
        <v>159</v>
      </c>
      <c r="D370" s="16">
        <v>2007</v>
      </c>
      <c r="E370" s="17">
        <f t="shared" si="98"/>
        <v>0</v>
      </c>
      <c r="F370" s="55"/>
      <c r="G370" s="55"/>
      <c r="H370" s="55"/>
      <c r="I370" s="55"/>
      <c r="J370" s="28">
        <f t="shared" si="99"/>
        <v>0</v>
      </c>
      <c r="K370" s="29"/>
      <c r="L370" s="30"/>
      <c r="M370" s="31"/>
      <c r="N370" s="30"/>
      <c r="O370" s="31"/>
      <c r="P370" s="32"/>
      <c r="Q370" s="28">
        <f t="shared" si="100"/>
        <v>0</v>
      </c>
      <c r="R370" s="29"/>
      <c r="S370" s="32"/>
      <c r="T370" s="28">
        <f t="shared" si="101"/>
        <v>0</v>
      </c>
      <c r="U370" s="29"/>
      <c r="V370" s="30"/>
      <c r="W370" s="31"/>
      <c r="X370" s="32"/>
      <c r="Y370" s="33">
        <f t="shared" si="115"/>
        <v>0</v>
      </c>
      <c r="Z370" s="89"/>
      <c r="AA370" s="35"/>
      <c r="AB370" s="89"/>
      <c r="AC370" s="35"/>
      <c r="AD370" s="89"/>
      <c r="AE370" s="35"/>
      <c r="AF370" s="89"/>
      <c r="AG370" s="35"/>
      <c r="AH370" s="89"/>
      <c r="AI370" s="35"/>
      <c r="AJ370" s="89"/>
      <c r="AK370" s="35"/>
      <c r="AL370" s="89"/>
      <c r="AM370" s="35"/>
      <c r="AN370" s="89"/>
      <c r="AO370" s="90"/>
      <c r="AP370" s="33">
        <f t="shared" si="102"/>
        <v>0</v>
      </c>
      <c r="AQ370" s="89"/>
      <c r="AR370" s="35"/>
      <c r="AS370" s="89"/>
      <c r="AT370" s="35"/>
      <c r="AU370" s="89"/>
      <c r="AV370" s="35"/>
      <c r="AW370" s="89"/>
      <c r="AX370" s="35"/>
      <c r="AY370" s="89"/>
      <c r="AZ370" s="35"/>
      <c r="BA370" s="89"/>
      <c r="BB370" s="75"/>
      <c r="BC370" s="33">
        <f t="shared" si="112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>
        <f t="shared" si="114"/>
        <v>0</v>
      </c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2"/>
      <c r="CA370" s="33">
        <f t="shared" si="113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32"/>
      <c r="CR370" s="33">
        <f t="shared" si="103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33">
        <f t="shared" si="104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>
        <f t="shared" si="105"/>
        <v>0</v>
      </c>
      <c r="DQ370" s="31"/>
      <c r="DR370" s="30"/>
      <c r="DS370" s="31"/>
      <c r="DT370" s="30"/>
      <c r="DU370" s="31"/>
      <c r="DV370" s="30"/>
      <c r="DW370" s="31"/>
      <c r="DX370" s="32"/>
      <c r="DY370" s="33">
        <f t="shared" si="110"/>
        <v>0</v>
      </c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</row>
    <row r="371" spans="1:145" s="1" customFormat="1" ht="15" hidden="1" customHeight="1" x14ac:dyDescent="0.3">
      <c r="A371" s="5"/>
      <c r="B371" s="15">
        <v>129</v>
      </c>
      <c r="C371" s="8" t="s">
        <v>284</v>
      </c>
      <c r="D371" s="16">
        <v>1985</v>
      </c>
      <c r="E371" s="17">
        <f t="shared" si="98"/>
        <v>0</v>
      </c>
      <c r="F371" s="55"/>
      <c r="G371" s="55"/>
      <c r="H371" s="55"/>
      <c r="I371" s="55"/>
      <c r="J371" s="28">
        <f t="shared" si="99"/>
        <v>0</v>
      </c>
      <c r="K371" s="29"/>
      <c r="L371" s="30"/>
      <c r="M371" s="31"/>
      <c r="N371" s="30"/>
      <c r="O371" s="31"/>
      <c r="P371" s="32"/>
      <c r="Q371" s="28">
        <f t="shared" si="100"/>
        <v>0</v>
      </c>
      <c r="R371" s="29"/>
      <c r="S371" s="32"/>
      <c r="T371" s="28">
        <f t="shared" si="101"/>
        <v>0</v>
      </c>
      <c r="U371" s="29"/>
      <c r="V371" s="30"/>
      <c r="W371" s="31"/>
      <c r="X371" s="32"/>
      <c r="Y371" s="33">
        <f t="shared" si="115"/>
        <v>0</v>
      </c>
      <c r="Z371" s="89"/>
      <c r="AA371" s="35"/>
      <c r="AB371" s="89"/>
      <c r="AC371" s="35"/>
      <c r="AD371" s="89"/>
      <c r="AE371" s="35"/>
      <c r="AF371" s="89"/>
      <c r="AG371" s="35"/>
      <c r="AH371" s="89"/>
      <c r="AI371" s="35"/>
      <c r="AJ371" s="89"/>
      <c r="AK371" s="35"/>
      <c r="AL371" s="89"/>
      <c r="AM371" s="35"/>
      <c r="AN371" s="89"/>
      <c r="AO371" s="90"/>
      <c r="AP371" s="33">
        <f t="shared" si="102"/>
        <v>0</v>
      </c>
      <c r="AQ371" s="89"/>
      <c r="AR371" s="35"/>
      <c r="AS371" s="89"/>
      <c r="AT371" s="35"/>
      <c r="AU371" s="89"/>
      <c r="AV371" s="35"/>
      <c r="AW371" s="89"/>
      <c r="AX371" s="35"/>
      <c r="AY371" s="89"/>
      <c r="AZ371" s="35"/>
      <c r="BA371" s="89"/>
      <c r="BB371" s="75"/>
      <c r="BC371" s="33">
        <f t="shared" si="112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>
        <f t="shared" si="114"/>
        <v>0</v>
      </c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2"/>
      <c r="CA371" s="33">
        <f t="shared" si="113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32"/>
      <c r="CR371" s="33">
        <f t="shared" si="103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33">
        <f t="shared" si="104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>
        <f t="shared" si="105"/>
        <v>0</v>
      </c>
      <c r="DQ371" s="31"/>
      <c r="DR371" s="30"/>
      <c r="DS371" s="31"/>
      <c r="DT371" s="30"/>
      <c r="DU371" s="31"/>
      <c r="DV371" s="30"/>
      <c r="DW371" s="31"/>
      <c r="DX371" s="32"/>
      <c r="DY371" s="33">
        <f t="shared" si="110"/>
        <v>0</v>
      </c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</row>
    <row r="372" spans="1:145" s="1" customFormat="1" ht="15" hidden="1" customHeight="1" x14ac:dyDescent="0.3">
      <c r="A372" s="5"/>
      <c r="B372" s="15">
        <v>7124</v>
      </c>
      <c r="C372" s="8" t="s">
        <v>234</v>
      </c>
      <c r="D372" s="16">
        <v>2009</v>
      </c>
      <c r="E372" s="17">
        <f t="shared" si="98"/>
        <v>0</v>
      </c>
      <c r="F372" s="55"/>
      <c r="G372" s="55"/>
      <c r="H372" s="55"/>
      <c r="I372" s="55"/>
      <c r="J372" s="28">
        <f t="shared" si="99"/>
        <v>0</v>
      </c>
      <c r="K372" s="29"/>
      <c r="L372" s="30"/>
      <c r="M372" s="31"/>
      <c r="N372" s="30"/>
      <c r="O372" s="31"/>
      <c r="P372" s="32"/>
      <c r="Q372" s="28">
        <f t="shared" si="100"/>
        <v>0</v>
      </c>
      <c r="R372" s="29"/>
      <c r="S372" s="32"/>
      <c r="T372" s="28">
        <f t="shared" si="101"/>
        <v>0</v>
      </c>
      <c r="U372" s="29"/>
      <c r="V372" s="30"/>
      <c r="W372" s="31"/>
      <c r="X372" s="32"/>
      <c r="Y372" s="33">
        <f t="shared" si="115"/>
        <v>0</v>
      </c>
      <c r="Z372" s="89"/>
      <c r="AA372" s="35"/>
      <c r="AB372" s="89"/>
      <c r="AC372" s="35"/>
      <c r="AD372" s="89"/>
      <c r="AE372" s="35"/>
      <c r="AF372" s="89"/>
      <c r="AG372" s="35"/>
      <c r="AH372" s="89"/>
      <c r="AI372" s="35"/>
      <c r="AJ372" s="89"/>
      <c r="AK372" s="35"/>
      <c r="AL372" s="89"/>
      <c r="AM372" s="35"/>
      <c r="AN372" s="89"/>
      <c r="AO372" s="90"/>
      <c r="AP372" s="33">
        <f t="shared" si="102"/>
        <v>0</v>
      </c>
      <c r="AQ372" s="89"/>
      <c r="AR372" s="35"/>
      <c r="AS372" s="89"/>
      <c r="AT372" s="35"/>
      <c r="AU372" s="89"/>
      <c r="AV372" s="35"/>
      <c r="AW372" s="89"/>
      <c r="AX372" s="35"/>
      <c r="AY372" s="89"/>
      <c r="AZ372" s="35"/>
      <c r="BA372" s="89"/>
      <c r="BB372" s="75"/>
      <c r="BC372" s="33">
        <f t="shared" si="112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>
        <f t="shared" si="114"/>
        <v>0</v>
      </c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2"/>
      <c r="CA372" s="33">
        <f t="shared" si="113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32"/>
      <c r="CR372" s="33">
        <f t="shared" si="103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33">
        <f t="shared" si="104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>
        <f t="shared" si="105"/>
        <v>0</v>
      </c>
      <c r="DQ372" s="31"/>
      <c r="DR372" s="30"/>
      <c r="DS372" s="31"/>
      <c r="DT372" s="30"/>
      <c r="DU372" s="31"/>
      <c r="DV372" s="30"/>
      <c r="DW372" s="31"/>
      <c r="DX372" s="32"/>
      <c r="DY372" s="33">
        <f t="shared" si="110"/>
        <v>0</v>
      </c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</row>
    <row r="373" spans="1:145" s="1" customFormat="1" ht="15" hidden="1" customHeight="1" x14ac:dyDescent="0.3">
      <c r="A373" s="5"/>
      <c r="B373" s="15">
        <v>9438</v>
      </c>
      <c r="C373" s="8" t="s">
        <v>319</v>
      </c>
      <c r="D373" s="16">
        <v>2010</v>
      </c>
      <c r="E373" s="17">
        <f t="shared" si="98"/>
        <v>0</v>
      </c>
      <c r="F373" s="55"/>
      <c r="G373" s="55"/>
      <c r="H373" s="55"/>
      <c r="I373" s="55"/>
      <c r="J373" s="28">
        <f t="shared" si="99"/>
        <v>0</v>
      </c>
      <c r="K373" s="29"/>
      <c r="L373" s="30"/>
      <c r="M373" s="31"/>
      <c r="N373" s="30"/>
      <c r="O373" s="31"/>
      <c r="P373" s="32"/>
      <c r="Q373" s="28">
        <f t="shared" si="100"/>
        <v>0</v>
      </c>
      <c r="R373" s="29"/>
      <c r="S373" s="32"/>
      <c r="T373" s="28">
        <f t="shared" si="101"/>
        <v>0</v>
      </c>
      <c r="U373" s="29"/>
      <c r="V373" s="30"/>
      <c r="W373" s="31"/>
      <c r="X373" s="32"/>
      <c r="Y373" s="33">
        <f t="shared" si="115"/>
        <v>0</v>
      </c>
      <c r="Z373" s="89"/>
      <c r="AA373" s="35"/>
      <c r="AB373" s="89"/>
      <c r="AC373" s="35"/>
      <c r="AD373" s="89"/>
      <c r="AE373" s="35"/>
      <c r="AF373" s="89"/>
      <c r="AG373" s="35"/>
      <c r="AH373" s="89"/>
      <c r="AI373" s="35"/>
      <c r="AJ373" s="89"/>
      <c r="AK373" s="35"/>
      <c r="AL373" s="89"/>
      <c r="AM373" s="35"/>
      <c r="AN373" s="89"/>
      <c r="AO373" s="90"/>
      <c r="AP373" s="33">
        <f t="shared" si="102"/>
        <v>0</v>
      </c>
      <c r="AQ373" s="89"/>
      <c r="AR373" s="35"/>
      <c r="AS373" s="89"/>
      <c r="AT373" s="35"/>
      <c r="AU373" s="89"/>
      <c r="AV373" s="35"/>
      <c r="AW373" s="89"/>
      <c r="AX373" s="35"/>
      <c r="AY373" s="89"/>
      <c r="AZ373" s="35"/>
      <c r="BA373" s="89"/>
      <c r="BB373" s="75"/>
      <c r="BC373" s="33">
        <f t="shared" si="112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>
        <f t="shared" si="114"/>
        <v>0</v>
      </c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2"/>
      <c r="CA373" s="33">
        <f t="shared" si="113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32"/>
      <c r="CR373" s="33">
        <f t="shared" si="103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33">
        <f t="shared" si="104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>
        <f t="shared" si="105"/>
        <v>0</v>
      </c>
      <c r="DQ373" s="31"/>
      <c r="DR373" s="30"/>
      <c r="DS373" s="31"/>
      <c r="DT373" s="30"/>
      <c r="DU373" s="31"/>
      <c r="DV373" s="30"/>
      <c r="DW373" s="31"/>
      <c r="DX373" s="32"/>
      <c r="DY373" s="33">
        <f t="shared" si="110"/>
        <v>0</v>
      </c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</row>
    <row r="374" spans="1:145" s="1" customFormat="1" ht="15" hidden="1" customHeight="1" x14ac:dyDescent="0.3">
      <c r="A374" s="5"/>
      <c r="B374" s="15">
        <v>7218</v>
      </c>
      <c r="C374" s="8" t="s">
        <v>177</v>
      </c>
      <c r="D374" s="16">
        <v>2008</v>
      </c>
      <c r="E374" s="17">
        <f t="shared" si="98"/>
        <v>0</v>
      </c>
      <c r="F374" s="55"/>
      <c r="G374" s="55"/>
      <c r="H374" s="55"/>
      <c r="I374" s="55"/>
      <c r="J374" s="28">
        <f t="shared" si="99"/>
        <v>0</v>
      </c>
      <c r="K374" s="29"/>
      <c r="L374" s="30"/>
      <c r="M374" s="31"/>
      <c r="N374" s="30"/>
      <c r="O374" s="31"/>
      <c r="P374" s="32"/>
      <c r="Q374" s="28">
        <f t="shared" si="100"/>
        <v>0</v>
      </c>
      <c r="R374" s="29"/>
      <c r="S374" s="32"/>
      <c r="T374" s="28">
        <f t="shared" si="101"/>
        <v>0</v>
      </c>
      <c r="U374" s="29"/>
      <c r="V374" s="30"/>
      <c r="W374" s="31"/>
      <c r="X374" s="32"/>
      <c r="Y374" s="33">
        <f t="shared" si="115"/>
        <v>0</v>
      </c>
      <c r="Z374" s="89"/>
      <c r="AA374" s="35"/>
      <c r="AB374" s="89"/>
      <c r="AC374" s="35"/>
      <c r="AD374" s="89"/>
      <c r="AE374" s="35"/>
      <c r="AF374" s="89"/>
      <c r="AG374" s="35"/>
      <c r="AH374" s="89"/>
      <c r="AI374" s="35"/>
      <c r="AJ374" s="89"/>
      <c r="AK374" s="35"/>
      <c r="AL374" s="89"/>
      <c r="AM374" s="35"/>
      <c r="AN374" s="89"/>
      <c r="AO374" s="90"/>
      <c r="AP374" s="33">
        <f t="shared" si="102"/>
        <v>0</v>
      </c>
      <c r="AQ374" s="89"/>
      <c r="AR374" s="35"/>
      <c r="AS374" s="89"/>
      <c r="AT374" s="35"/>
      <c r="AU374" s="89"/>
      <c r="AV374" s="35"/>
      <c r="AW374" s="89"/>
      <c r="AX374" s="35"/>
      <c r="AY374" s="89"/>
      <c r="AZ374" s="35"/>
      <c r="BA374" s="89"/>
      <c r="BB374" s="75"/>
      <c r="BC374" s="33">
        <f t="shared" si="112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 t="shared" si="114"/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2"/>
      <c r="CA374" s="33">
        <f t="shared" si="113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32"/>
      <c r="CR374" s="33">
        <f t="shared" si="103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33">
        <f t="shared" si="104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 t="shared" si="105"/>
        <v>0</v>
      </c>
      <c r="DQ374" s="31"/>
      <c r="DR374" s="30"/>
      <c r="DS374" s="31"/>
      <c r="DT374" s="30"/>
      <c r="DU374" s="31"/>
      <c r="DV374" s="30"/>
      <c r="DW374" s="31"/>
      <c r="DX374" s="32"/>
      <c r="DY374" s="33">
        <f t="shared" si="110"/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</row>
    <row r="375" spans="1:145" s="1" customFormat="1" ht="15" hidden="1" customHeight="1" x14ac:dyDescent="0.3">
      <c r="A375" s="5"/>
      <c r="B375" s="15">
        <v>2515</v>
      </c>
      <c r="C375" s="8" t="s">
        <v>91</v>
      </c>
      <c r="D375" s="16">
        <v>2000</v>
      </c>
      <c r="E375" s="17">
        <f t="shared" si="98"/>
        <v>0</v>
      </c>
      <c r="F375" s="55"/>
      <c r="G375" s="55"/>
      <c r="H375" s="55"/>
      <c r="I375" s="55"/>
      <c r="J375" s="28">
        <f t="shared" si="99"/>
        <v>0</v>
      </c>
      <c r="K375" s="29"/>
      <c r="L375" s="30"/>
      <c r="M375" s="31"/>
      <c r="N375" s="30"/>
      <c r="O375" s="31"/>
      <c r="P375" s="32"/>
      <c r="Q375" s="28">
        <f t="shared" si="100"/>
        <v>0</v>
      </c>
      <c r="R375" s="29"/>
      <c r="S375" s="32"/>
      <c r="T375" s="28">
        <f t="shared" si="101"/>
        <v>0</v>
      </c>
      <c r="U375" s="29"/>
      <c r="V375" s="30"/>
      <c r="W375" s="31"/>
      <c r="X375" s="32"/>
      <c r="Y375" s="33">
        <f t="shared" si="115"/>
        <v>0</v>
      </c>
      <c r="Z375" s="89"/>
      <c r="AA375" s="35"/>
      <c r="AB375" s="89"/>
      <c r="AC375" s="35"/>
      <c r="AD375" s="89"/>
      <c r="AE375" s="35"/>
      <c r="AF375" s="89"/>
      <c r="AG375" s="35"/>
      <c r="AH375" s="89"/>
      <c r="AI375" s="35"/>
      <c r="AJ375" s="89"/>
      <c r="AK375" s="35"/>
      <c r="AL375" s="89"/>
      <c r="AM375" s="35"/>
      <c r="AN375" s="89"/>
      <c r="AO375" s="90"/>
      <c r="AP375" s="33">
        <f t="shared" si="102"/>
        <v>0</v>
      </c>
      <c r="AQ375" s="89"/>
      <c r="AR375" s="35"/>
      <c r="AS375" s="89"/>
      <c r="AT375" s="35"/>
      <c r="AU375" s="89"/>
      <c r="AV375" s="35"/>
      <c r="AW375" s="89"/>
      <c r="AX375" s="35"/>
      <c r="AY375" s="89"/>
      <c r="AZ375" s="35"/>
      <c r="BA375" s="89"/>
      <c r="BB375" s="75"/>
      <c r="BC375" s="33">
        <f t="shared" si="112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>
        <f t="shared" si="114"/>
        <v>0</v>
      </c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2"/>
      <c r="CA375" s="33">
        <f t="shared" si="113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32"/>
      <c r="CR375" s="33">
        <f t="shared" si="103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33">
        <f t="shared" si="104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>
        <f t="shared" si="105"/>
        <v>0</v>
      </c>
      <c r="DQ375" s="31"/>
      <c r="DR375" s="30"/>
      <c r="DS375" s="31"/>
      <c r="DT375" s="30"/>
      <c r="DU375" s="31"/>
      <c r="DV375" s="30"/>
      <c r="DW375" s="31"/>
      <c r="DX375" s="32"/>
      <c r="DY375" s="33">
        <f t="shared" si="110"/>
        <v>0</v>
      </c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</row>
    <row r="376" spans="1:145" s="1" customFormat="1" ht="15" hidden="1" customHeight="1" x14ac:dyDescent="0.3">
      <c r="A376" s="5"/>
      <c r="B376" s="15">
        <v>9522</v>
      </c>
      <c r="C376" s="8" t="s">
        <v>370</v>
      </c>
      <c r="D376" s="16">
        <v>2010</v>
      </c>
      <c r="E376" s="17">
        <f t="shared" ref="E376:E424" si="116">J376+Q376+T376+Y376+AP376+BC376+BN376+CA376+CR376+DE376+DP376+DY376</f>
        <v>0</v>
      </c>
      <c r="F376" s="55"/>
      <c r="G376" s="55"/>
      <c r="H376" s="55"/>
      <c r="I376" s="55"/>
      <c r="J376" s="28">
        <f t="shared" ref="J376:J424" si="117">L376+N376+P376</f>
        <v>0</v>
      </c>
      <c r="K376" s="29"/>
      <c r="L376" s="30"/>
      <c r="M376" s="31"/>
      <c r="N376" s="30"/>
      <c r="O376" s="31"/>
      <c r="P376" s="32"/>
      <c r="Q376" s="28">
        <f t="shared" ref="Q376:Q424" si="118">S376</f>
        <v>0</v>
      </c>
      <c r="R376" s="29"/>
      <c r="S376" s="32"/>
      <c r="T376" s="28">
        <f t="shared" ref="T376:T424" si="119">V376+X376</f>
        <v>0</v>
      </c>
      <c r="U376" s="29"/>
      <c r="V376" s="30"/>
      <c r="W376" s="31"/>
      <c r="X376" s="32"/>
      <c r="Y376" s="33">
        <f t="shared" si="115"/>
        <v>0</v>
      </c>
      <c r="Z376" s="89"/>
      <c r="AA376" s="35"/>
      <c r="AB376" s="89"/>
      <c r="AC376" s="35"/>
      <c r="AD376" s="89"/>
      <c r="AE376" s="35"/>
      <c r="AF376" s="89"/>
      <c r="AG376" s="35"/>
      <c r="AH376" s="89"/>
      <c r="AI376" s="35"/>
      <c r="AJ376" s="89"/>
      <c r="AK376" s="35"/>
      <c r="AL376" s="89"/>
      <c r="AM376" s="35"/>
      <c r="AN376" s="89"/>
      <c r="AO376" s="90"/>
      <c r="AP376" s="33">
        <f t="shared" ref="AP376:AP424" si="120">AR376+AT376+AV376+AX376+AZ376+BB376</f>
        <v>0</v>
      </c>
      <c r="AQ376" s="89"/>
      <c r="AR376" s="35"/>
      <c r="AS376" s="89"/>
      <c r="AT376" s="35"/>
      <c r="AU376" s="89"/>
      <c r="AV376" s="35"/>
      <c r="AW376" s="89"/>
      <c r="AX376" s="35"/>
      <c r="AY376" s="89"/>
      <c r="AZ376" s="35"/>
      <c r="BA376" s="89"/>
      <c r="BB376" s="75"/>
      <c r="BC376" s="33">
        <f t="shared" si="112"/>
        <v>0</v>
      </c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>
        <f t="shared" si="114"/>
        <v>0</v>
      </c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2"/>
      <c r="CA376" s="33">
        <f t="shared" si="113"/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32"/>
      <c r="CR376" s="33">
        <f t="shared" ref="CR376:CR424" si="121">CT376+CV376+CX376+CZ376+DB376+DD376</f>
        <v>0</v>
      </c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33">
        <f t="shared" ref="DE376:DE424" si="122">DG376+DI376+DK376+DM376+DO376</f>
        <v>0</v>
      </c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>
        <f t="shared" ref="DP376:DP424" si="123">DR376+DT376+DV376+DX376</f>
        <v>0</v>
      </c>
      <c r="DQ376" s="31"/>
      <c r="DR376" s="30"/>
      <c r="DS376" s="31"/>
      <c r="DT376" s="30"/>
      <c r="DU376" s="31"/>
      <c r="DV376" s="30"/>
      <c r="DW376" s="31"/>
      <c r="DX376" s="32"/>
      <c r="DY376" s="33">
        <f t="shared" si="110"/>
        <v>0</v>
      </c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</row>
    <row r="377" spans="1:145" s="1" customFormat="1" ht="15" hidden="1" customHeight="1" x14ac:dyDescent="0.3">
      <c r="A377" s="5"/>
      <c r="B377" s="15">
        <v>5766</v>
      </c>
      <c r="C377" s="8" t="s">
        <v>249</v>
      </c>
      <c r="D377" s="16">
        <v>2006</v>
      </c>
      <c r="E377" s="17">
        <f t="shared" si="116"/>
        <v>0</v>
      </c>
      <c r="F377" s="55"/>
      <c r="G377" s="55"/>
      <c r="H377" s="55"/>
      <c r="I377" s="55"/>
      <c r="J377" s="28">
        <f t="shared" si="117"/>
        <v>0</v>
      </c>
      <c r="K377" s="29"/>
      <c r="L377" s="30"/>
      <c r="M377" s="31"/>
      <c r="N377" s="30"/>
      <c r="O377" s="31"/>
      <c r="P377" s="32"/>
      <c r="Q377" s="28">
        <f t="shared" si="118"/>
        <v>0</v>
      </c>
      <c r="R377" s="29"/>
      <c r="S377" s="32"/>
      <c r="T377" s="28">
        <f t="shared" si="119"/>
        <v>0</v>
      </c>
      <c r="U377" s="29"/>
      <c r="V377" s="30"/>
      <c r="W377" s="31"/>
      <c r="X377" s="32"/>
      <c r="Y377" s="33">
        <f t="shared" si="115"/>
        <v>0</v>
      </c>
      <c r="Z377" s="89"/>
      <c r="AA377" s="35"/>
      <c r="AB377" s="89"/>
      <c r="AC377" s="35"/>
      <c r="AD377" s="89"/>
      <c r="AE377" s="35"/>
      <c r="AF377" s="89"/>
      <c r="AG377" s="35"/>
      <c r="AH377" s="89"/>
      <c r="AI377" s="35"/>
      <c r="AJ377" s="89"/>
      <c r="AK377" s="35"/>
      <c r="AL377" s="89"/>
      <c r="AM377" s="35"/>
      <c r="AN377" s="89"/>
      <c r="AO377" s="90"/>
      <c r="AP377" s="33">
        <f t="shared" si="120"/>
        <v>0</v>
      </c>
      <c r="AQ377" s="89"/>
      <c r="AR377" s="35"/>
      <c r="AS377" s="89"/>
      <c r="AT377" s="35"/>
      <c r="AU377" s="89"/>
      <c r="AV377" s="35"/>
      <c r="AW377" s="89"/>
      <c r="AX377" s="35"/>
      <c r="AY377" s="89"/>
      <c r="AZ377" s="35"/>
      <c r="BA377" s="89"/>
      <c r="BB377" s="75"/>
      <c r="BC377" s="33">
        <f t="shared" si="112"/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>
        <f t="shared" si="114"/>
        <v>0</v>
      </c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2"/>
      <c r="CA377" s="33">
        <f t="shared" si="113"/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32"/>
      <c r="CR377" s="33">
        <f t="shared" si="121"/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33">
        <f t="shared" si="122"/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>
        <f t="shared" si="123"/>
        <v>0</v>
      </c>
      <c r="DQ377" s="31"/>
      <c r="DR377" s="30"/>
      <c r="DS377" s="31"/>
      <c r="DT377" s="30"/>
      <c r="DU377" s="31"/>
      <c r="DV377" s="30"/>
      <c r="DW377" s="31"/>
      <c r="DX377" s="32"/>
      <c r="DY377" s="33">
        <f t="shared" si="110"/>
        <v>0</v>
      </c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</row>
    <row r="378" spans="1:145" s="1" customFormat="1" ht="15" customHeight="1" x14ac:dyDescent="0.3">
      <c r="A378" s="95">
        <v>13</v>
      </c>
      <c r="B378" s="96">
        <v>9519</v>
      </c>
      <c r="C378" s="97" t="s">
        <v>614</v>
      </c>
      <c r="D378" s="98">
        <v>2011</v>
      </c>
      <c r="E378" s="99">
        <f t="shared" si="116"/>
        <v>41.4</v>
      </c>
      <c r="F378" s="100" t="s">
        <v>393</v>
      </c>
      <c r="G378" s="65"/>
      <c r="H378" s="55" t="s">
        <v>615</v>
      </c>
      <c r="I378" s="55" t="s">
        <v>411</v>
      </c>
      <c r="J378" s="28">
        <f t="shared" si="117"/>
        <v>0</v>
      </c>
      <c r="K378" s="29"/>
      <c r="L378" s="30"/>
      <c r="M378" s="31"/>
      <c r="N378" s="30"/>
      <c r="O378" s="31"/>
      <c r="P378" s="32"/>
      <c r="Q378" s="28">
        <f t="shared" si="118"/>
        <v>0</v>
      </c>
      <c r="R378" s="29"/>
      <c r="S378" s="32"/>
      <c r="T378" s="28">
        <f t="shared" si="119"/>
        <v>0</v>
      </c>
      <c r="U378" s="29"/>
      <c r="V378" s="30"/>
      <c r="W378" s="31"/>
      <c r="X378" s="32"/>
      <c r="Y378" s="33">
        <f t="shared" si="115"/>
        <v>0</v>
      </c>
      <c r="Z378" s="89"/>
      <c r="AA378" s="35"/>
      <c r="AB378" s="89"/>
      <c r="AC378" s="35"/>
      <c r="AD378" s="89"/>
      <c r="AE378" s="35"/>
      <c r="AF378" s="89"/>
      <c r="AG378" s="35"/>
      <c r="AH378" s="89"/>
      <c r="AI378" s="35"/>
      <c r="AJ378" s="89"/>
      <c r="AK378" s="35"/>
      <c r="AL378" s="89"/>
      <c r="AM378" s="35"/>
      <c r="AN378" s="89"/>
      <c r="AO378" s="90"/>
      <c r="AP378" s="33">
        <f t="shared" si="120"/>
        <v>0</v>
      </c>
      <c r="AQ378" s="89"/>
      <c r="AR378" s="35"/>
      <c r="AS378" s="89"/>
      <c r="AT378" s="35"/>
      <c r="AU378" s="89"/>
      <c r="AV378" s="35"/>
      <c r="AW378" s="89"/>
      <c r="AX378" s="35"/>
      <c r="AY378" s="89"/>
      <c r="AZ378" s="35"/>
      <c r="BA378" s="89"/>
      <c r="BB378" s="75"/>
      <c r="BC378" s="33">
        <f t="shared" si="112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>
        <f t="shared" si="114"/>
        <v>0</v>
      </c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2"/>
      <c r="CA378" s="33">
        <f t="shared" si="113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32"/>
      <c r="CR378" s="33">
        <f t="shared" si="121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33">
        <f t="shared" si="122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>
        <f t="shared" si="123"/>
        <v>0</v>
      </c>
      <c r="DQ378" s="31"/>
      <c r="DR378" s="30"/>
      <c r="DS378" s="31"/>
      <c r="DT378" s="30"/>
      <c r="DU378" s="31"/>
      <c r="DV378" s="30"/>
      <c r="DW378" s="31"/>
      <c r="DX378" s="32"/>
      <c r="DY378" s="101">
        <f>EA378+EC378+EE378+EG378+EI378+EK378+EO378</f>
        <v>41.4</v>
      </c>
      <c r="DZ378" s="31"/>
      <c r="EA378" s="30"/>
      <c r="EB378" s="31">
        <v>6</v>
      </c>
      <c r="EC378" s="30">
        <f>30*0.3</f>
        <v>9</v>
      </c>
      <c r="ED378" s="31"/>
      <c r="EE378" s="30"/>
      <c r="EF378" s="31"/>
      <c r="EG378" s="30"/>
      <c r="EH378" s="92"/>
      <c r="EI378" s="30"/>
      <c r="EJ378" s="77">
        <v>2</v>
      </c>
      <c r="EK378" s="78">
        <f>60*0.3*1.5</f>
        <v>27</v>
      </c>
      <c r="EL378" s="31"/>
      <c r="EM378" s="31"/>
      <c r="EN378" s="31">
        <v>5</v>
      </c>
      <c r="EO378" s="32">
        <f>18*0.3</f>
        <v>5.3999999999999995</v>
      </c>
    </row>
    <row r="379" spans="1:145" s="1" customFormat="1" ht="15" hidden="1" customHeight="1" x14ac:dyDescent="0.3">
      <c r="A379" s="5"/>
      <c r="B379" s="15">
        <v>5972</v>
      </c>
      <c r="C379" s="8" t="s">
        <v>133</v>
      </c>
      <c r="D379" s="16">
        <v>2008</v>
      </c>
      <c r="E379" s="17">
        <f t="shared" si="116"/>
        <v>0</v>
      </c>
      <c r="F379" s="55"/>
      <c r="G379" s="55"/>
      <c r="H379" s="55"/>
      <c r="I379" s="55"/>
      <c r="J379" s="28">
        <f t="shared" si="117"/>
        <v>0</v>
      </c>
      <c r="K379" s="29"/>
      <c r="L379" s="30"/>
      <c r="M379" s="31"/>
      <c r="N379" s="30"/>
      <c r="O379" s="31"/>
      <c r="P379" s="32"/>
      <c r="Q379" s="28">
        <f t="shared" si="118"/>
        <v>0</v>
      </c>
      <c r="R379" s="29"/>
      <c r="S379" s="32"/>
      <c r="T379" s="28">
        <f t="shared" si="119"/>
        <v>0</v>
      </c>
      <c r="U379" s="29"/>
      <c r="V379" s="30"/>
      <c r="W379" s="31"/>
      <c r="X379" s="32"/>
      <c r="Y379" s="33">
        <f t="shared" si="115"/>
        <v>0</v>
      </c>
      <c r="Z379" s="89"/>
      <c r="AA379" s="35"/>
      <c r="AB379" s="89"/>
      <c r="AC379" s="35"/>
      <c r="AD379" s="89"/>
      <c r="AE379" s="35"/>
      <c r="AF379" s="89"/>
      <c r="AG379" s="35"/>
      <c r="AH379" s="89"/>
      <c r="AI379" s="35"/>
      <c r="AJ379" s="89"/>
      <c r="AK379" s="35"/>
      <c r="AL379" s="89"/>
      <c r="AM379" s="35"/>
      <c r="AN379" s="89"/>
      <c r="AO379" s="90"/>
      <c r="AP379" s="33">
        <f t="shared" si="120"/>
        <v>0</v>
      </c>
      <c r="AQ379" s="89"/>
      <c r="AR379" s="35"/>
      <c r="AS379" s="89"/>
      <c r="AT379" s="35"/>
      <c r="AU379" s="89"/>
      <c r="AV379" s="35"/>
      <c r="AW379" s="89"/>
      <c r="AX379" s="35"/>
      <c r="AY379" s="89"/>
      <c r="AZ379" s="35"/>
      <c r="BA379" s="89"/>
      <c r="BB379" s="75"/>
      <c r="BC379" s="33">
        <f t="shared" si="112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>
        <f t="shared" si="114"/>
        <v>0</v>
      </c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2"/>
      <c r="CA379" s="33">
        <f t="shared" si="113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32"/>
      <c r="CR379" s="33">
        <f t="shared" si="121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33">
        <f t="shared" si="122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>
        <f t="shared" si="123"/>
        <v>0</v>
      </c>
      <c r="DQ379" s="31"/>
      <c r="DR379" s="30"/>
      <c r="DS379" s="31"/>
      <c r="DT379" s="30"/>
      <c r="DU379" s="31"/>
      <c r="DV379" s="30"/>
      <c r="DW379" s="31"/>
      <c r="DX379" s="32"/>
      <c r="DY379" s="33">
        <f t="shared" ref="DY379:DY385" si="124">EA379+EC379+EE379+EG379+EI379+EK379+EM379+EO379</f>
        <v>0</v>
      </c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</row>
    <row r="380" spans="1:145" s="1" customFormat="1" ht="15" customHeight="1" x14ac:dyDescent="0.3">
      <c r="A380" s="5">
        <v>14</v>
      </c>
      <c r="B380" s="15">
        <v>123</v>
      </c>
      <c r="C380" s="8" t="s">
        <v>580</v>
      </c>
      <c r="D380" s="16">
        <v>2011</v>
      </c>
      <c r="E380" s="17">
        <f t="shared" si="116"/>
        <v>40.5</v>
      </c>
      <c r="F380" s="55" t="s">
        <v>421</v>
      </c>
      <c r="G380" s="65"/>
      <c r="H380" s="55" t="s">
        <v>532</v>
      </c>
      <c r="I380" s="55" t="s">
        <v>581</v>
      </c>
      <c r="J380" s="28">
        <f t="shared" si="117"/>
        <v>0</v>
      </c>
      <c r="K380" s="29"/>
      <c r="L380" s="30"/>
      <c r="M380" s="31"/>
      <c r="N380" s="30"/>
      <c r="O380" s="31"/>
      <c r="P380" s="32"/>
      <c r="Q380" s="28">
        <f t="shared" si="118"/>
        <v>0</v>
      </c>
      <c r="R380" s="29"/>
      <c r="S380" s="32"/>
      <c r="T380" s="28">
        <f t="shared" si="119"/>
        <v>0</v>
      </c>
      <c r="U380" s="29"/>
      <c r="V380" s="30"/>
      <c r="W380" s="31"/>
      <c r="X380" s="32"/>
      <c r="Y380" s="33">
        <f t="shared" si="115"/>
        <v>0</v>
      </c>
      <c r="Z380" s="89"/>
      <c r="AA380" s="35"/>
      <c r="AB380" s="89"/>
      <c r="AC380" s="35"/>
      <c r="AD380" s="89"/>
      <c r="AE380" s="35"/>
      <c r="AF380" s="89"/>
      <c r="AG380" s="35"/>
      <c r="AH380" s="89"/>
      <c r="AI380" s="35"/>
      <c r="AJ380" s="89"/>
      <c r="AK380" s="35"/>
      <c r="AL380" s="89"/>
      <c r="AM380" s="35"/>
      <c r="AN380" s="89"/>
      <c r="AO380" s="90"/>
      <c r="AP380" s="33">
        <f t="shared" si="120"/>
        <v>0</v>
      </c>
      <c r="AQ380" s="89"/>
      <c r="AR380" s="35"/>
      <c r="AS380" s="89"/>
      <c r="AT380" s="35"/>
      <c r="AU380" s="89"/>
      <c r="AV380" s="35"/>
      <c r="AW380" s="89"/>
      <c r="AX380" s="35"/>
      <c r="AY380" s="89"/>
      <c r="AZ380" s="35"/>
      <c r="BA380" s="89"/>
      <c r="BB380" s="75"/>
      <c r="BC380" s="33">
        <f t="shared" si="112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>
        <f t="shared" si="114"/>
        <v>0</v>
      </c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2"/>
      <c r="CA380" s="33">
        <f t="shared" si="113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32"/>
      <c r="CR380" s="33">
        <f t="shared" si="121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33">
        <f t="shared" si="122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>
        <f t="shared" si="123"/>
        <v>0</v>
      </c>
      <c r="DQ380" s="31"/>
      <c r="DR380" s="30"/>
      <c r="DS380" s="31"/>
      <c r="DT380" s="30"/>
      <c r="DU380" s="31"/>
      <c r="DV380" s="30"/>
      <c r="DW380" s="31"/>
      <c r="DX380" s="32"/>
      <c r="DY380" s="33">
        <f t="shared" si="124"/>
        <v>40.5</v>
      </c>
      <c r="DZ380" s="31">
        <v>5</v>
      </c>
      <c r="EA380" s="30">
        <f>35*0.3</f>
        <v>10.5</v>
      </c>
      <c r="EB380" s="31"/>
      <c r="EC380" s="30"/>
      <c r="ED380" s="31"/>
      <c r="EE380" s="30"/>
      <c r="EF380" s="31"/>
      <c r="EG380" s="30"/>
      <c r="EH380" s="92"/>
      <c r="EI380" s="30"/>
      <c r="EJ380" s="31"/>
      <c r="EK380" s="30"/>
      <c r="EL380" s="31">
        <v>1</v>
      </c>
      <c r="EM380" s="30">
        <f>80*0.3</f>
        <v>24</v>
      </c>
      <c r="EN380" s="31">
        <v>4</v>
      </c>
      <c r="EO380" s="32">
        <f>20*0.3</f>
        <v>6</v>
      </c>
    </row>
    <row r="381" spans="1:145" s="1" customFormat="1" ht="15" customHeight="1" x14ac:dyDescent="0.3">
      <c r="A381" s="95">
        <v>15</v>
      </c>
      <c r="B381" s="96">
        <v>9520</v>
      </c>
      <c r="C381" s="97" t="s">
        <v>641</v>
      </c>
      <c r="D381" s="98">
        <v>2011</v>
      </c>
      <c r="E381" s="99">
        <f t="shared" si="116"/>
        <v>36.9</v>
      </c>
      <c r="F381" s="100" t="s">
        <v>393</v>
      </c>
      <c r="G381" s="65"/>
      <c r="H381" s="55" t="s">
        <v>513</v>
      </c>
      <c r="I381" s="55"/>
      <c r="J381" s="28">
        <f t="shared" si="117"/>
        <v>0</v>
      </c>
      <c r="K381" s="29"/>
      <c r="L381" s="30"/>
      <c r="M381" s="31"/>
      <c r="N381" s="30"/>
      <c r="O381" s="31"/>
      <c r="P381" s="32"/>
      <c r="Q381" s="28">
        <f t="shared" si="118"/>
        <v>0</v>
      </c>
      <c r="R381" s="29"/>
      <c r="S381" s="32"/>
      <c r="T381" s="28">
        <f t="shared" si="119"/>
        <v>0</v>
      </c>
      <c r="U381" s="29"/>
      <c r="V381" s="30"/>
      <c r="W381" s="31"/>
      <c r="X381" s="32"/>
      <c r="Y381" s="33">
        <f t="shared" si="115"/>
        <v>0</v>
      </c>
      <c r="Z381" s="89"/>
      <c r="AA381" s="35"/>
      <c r="AB381" s="89"/>
      <c r="AC381" s="35"/>
      <c r="AD381" s="89"/>
      <c r="AE381" s="35"/>
      <c r="AF381" s="89"/>
      <c r="AG381" s="35"/>
      <c r="AH381" s="89"/>
      <c r="AI381" s="35"/>
      <c r="AJ381" s="89"/>
      <c r="AK381" s="35"/>
      <c r="AL381" s="89"/>
      <c r="AM381" s="35"/>
      <c r="AN381" s="89"/>
      <c r="AO381" s="90"/>
      <c r="AP381" s="33">
        <f t="shared" si="120"/>
        <v>0</v>
      </c>
      <c r="AQ381" s="89"/>
      <c r="AR381" s="35"/>
      <c r="AS381" s="89"/>
      <c r="AT381" s="35"/>
      <c r="AU381" s="89"/>
      <c r="AV381" s="35"/>
      <c r="AW381" s="89"/>
      <c r="AX381" s="35"/>
      <c r="AY381" s="89"/>
      <c r="AZ381" s="35"/>
      <c r="BA381" s="89"/>
      <c r="BB381" s="75"/>
      <c r="BC381" s="33">
        <f t="shared" ref="BC381:BC412" si="125">BE381+BG381+BI381+BK381+BM381</f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 t="shared" si="114"/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2"/>
      <c r="CA381" s="33">
        <f t="shared" ref="CA381:CA412" si="126">CC381+CE381+CG381+CI381+CK381+CM381+CO381+CQ381</f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32"/>
      <c r="CR381" s="33">
        <f t="shared" si="121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33">
        <f t="shared" si="122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 t="shared" si="123"/>
        <v>0</v>
      </c>
      <c r="DQ381" s="31"/>
      <c r="DR381" s="30"/>
      <c r="DS381" s="31"/>
      <c r="DT381" s="30"/>
      <c r="DU381" s="31"/>
      <c r="DV381" s="30"/>
      <c r="DW381" s="31"/>
      <c r="DX381" s="32"/>
      <c r="DY381" s="101">
        <f t="shared" si="124"/>
        <v>36.9</v>
      </c>
      <c r="DZ381" s="31"/>
      <c r="EA381" s="30"/>
      <c r="EB381" s="31"/>
      <c r="EC381" s="30"/>
      <c r="ED381" s="31"/>
      <c r="EE381" s="30"/>
      <c r="EF381" s="31">
        <v>3</v>
      </c>
      <c r="EG381" s="30">
        <f>60*0.3</f>
        <v>18</v>
      </c>
      <c r="EH381" s="92">
        <v>3</v>
      </c>
      <c r="EI381" s="30">
        <f>45*0.3</f>
        <v>13.5</v>
      </c>
      <c r="EJ381" s="31"/>
      <c r="EK381" s="30"/>
      <c r="EL381" s="31"/>
      <c r="EM381" s="30"/>
      <c r="EN381" s="31">
        <v>5</v>
      </c>
      <c r="EO381" s="32">
        <f>18*0.3</f>
        <v>5.3999999999999995</v>
      </c>
    </row>
    <row r="382" spans="1:145" s="1" customFormat="1" ht="15" customHeight="1" x14ac:dyDescent="0.3">
      <c r="A382" s="5">
        <v>16</v>
      </c>
      <c r="B382" s="15">
        <v>233</v>
      </c>
      <c r="C382" s="8" t="s">
        <v>636</v>
      </c>
      <c r="D382" s="16">
        <v>2011</v>
      </c>
      <c r="E382" s="17">
        <f t="shared" si="116"/>
        <v>36</v>
      </c>
      <c r="F382" s="55" t="s">
        <v>426</v>
      </c>
      <c r="G382" s="65"/>
      <c r="H382" s="55" t="s">
        <v>557</v>
      </c>
      <c r="I382" s="55"/>
      <c r="J382" s="28">
        <f t="shared" si="117"/>
        <v>0</v>
      </c>
      <c r="K382" s="29"/>
      <c r="L382" s="30"/>
      <c r="M382" s="31"/>
      <c r="N382" s="30"/>
      <c r="O382" s="31"/>
      <c r="P382" s="32"/>
      <c r="Q382" s="28">
        <f t="shared" si="118"/>
        <v>0</v>
      </c>
      <c r="R382" s="29"/>
      <c r="S382" s="32"/>
      <c r="T382" s="28">
        <f t="shared" si="119"/>
        <v>0</v>
      </c>
      <c r="U382" s="29"/>
      <c r="V382" s="30"/>
      <c r="W382" s="31"/>
      <c r="X382" s="32"/>
      <c r="Y382" s="33">
        <f t="shared" si="115"/>
        <v>0</v>
      </c>
      <c r="Z382" s="89"/>
      <c r="AA382" s="35"/>
      <c r="AB382" s="89"/>
      <c r="AC382" s="35"/>
      <c r="AD382" s="89"/>
      <c r="AE382" s="35"/>
      <c r="AF382" s="89"/>
      <c r="AG382" s="35"/>
      <c r="AH382" s="89"/>
      <c r="AI382" s="35"/>
      <c r="AJ382" s="89"/>
      <c r="AK382" s="35"/>
      <c r="AL382" s="89"/>
      <c r="AM382" s="35"/>
      <c r="AN382" s="89"/>
      <c r="AO382" s="90"/>
      <c r="AP382" s="33">
        <f t="shared" si="120"/>
        <v>0</v>
      </c>
      <c r="AQ382" s="89"/>
      <c r="AR382" s="35"/>
      <c r="AS382" s="89"/>
      <c r="AT382" s="35"/>
      <c r="AU382" s="89"/>
      <c r="AV382" s="35"/>
      <c r="AW382" s="89"/>
      <c r="AX382" s="35"/>
      <c r="AY382" s="89"/>
      <c r="AZ382" s="35"/>
      <c r="BA382" s="89"/>
      <c r="BB382" s="75"/>
      <c r="BC382" s="33">
        <f t="shared" si="125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>
        <f t="shared" si="114"/>
        <v>0</v>
      </c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2"/>
      <c r="CA382" s="33">
        <f t="shared" si="126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32"/>
      <c r="CR382" s="33">
        <f t="shared" si="121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33">
        <f t="shared" si="122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>
        <f t="shared" si="123"/>
        <v>0</v>
      </c>
      <c r="DQ382" s="31"/>
      <c r="DR382" s="30"/>
      <c r="DS382" s="31"/>
      <c r="DT382" s="30"/>
      <c r="DU382" s="31"/>
      <c r="DV382" s="30"/>
      <c r="DW382" s="31"/>
      <c r="DX382" s="32"/>
      <c r="DY382" s="33">
        <f t="shared" si="124"/>
        <v>36</v>
      </c>
      <c r="DZ382" s="31">
        <v>6</v>
      </c>
      <c r="EA382" s="30">
        <f>30*0.3</f>
        <v>9</v>
      </c>
      <c r="EB382" s="31"/>
      <c r="EC382" s="30"/>
      <c r="ED382" s="31"/>
      <c r="EE382" s="30"/>
      <c r="EF382" s="31"/>
      <c r="EG382" s="30"/>
      <c r="EH382" s="92">
        <v>2</v>
      </c>
      <c r="EI382" s="30">
        <f>60*0.3</f>
        <v>18</v>
      </c>
      <c r="EJ382" s="31"/>
      <c r="EK382" s="30"/>
      <c r="EL382" s="31"/>
      <c r="EM382" s="30"/>
      <c r="EN382" s="31">
        <v>3</v>
      </c>
      <c r="EO382" s="32">
        <f>30*0.3</f>
        <v>9</v>
      </c>
    </row>
    <row r="383" spans="1:145" s="1" customFormat="1" ht="15" customHeight="1" x14ac:dyDescent="0.3">
      <c r="A383" s="95">
        <v>17</v>
      </c>
      <c r="B383" s="96">
        <v>9319</v>
      </c>
      <c r="C383" s="97" t="s">
        <v>587</v>
      </c>
      <c r="D383" s="98">
        <v>2011</v>
      </c>
      <c r="E383" s="99">
        <f t="shared" si="116"/>
        <v>31.5</v>
      </c>
      <c r="F383" s="100" t="s">
        <v>576</v>
      </c>
      <c r="G383" s="65"/>
      <c r="H383" s="55" t="s">
        <v>578</v>
      </c>
      <c r="I383" s="55" t="s">
        <v>577</v>
      </c>
      <c r="J383" s="28">
        <f t="shared" si="117"/>
        <v>0</v>
      </c>
      <c r="K383" s="29"/>
      <c r="L383" s="30"/>
      <c r="M383" s="31"/>
      <c r="N383" s="30"/>
      <c r="O383" s="31"/>
      <c r="P383" s="32"/>
      <c r="Q383" s="28">
        <f t="shared" si="118"/>
        <v>0</v>
      </c>
      <c r="R383" s="29"/>
      <c r="S383" s="32"/>
      <c r="T383" s="28">
        <f t="shared" si="119"/>
        <v>0</v>
      </c>
      <c r="U383" s="29"/>
      <c r="V383" s="30"/>
      <c r="W383" s="31"/>
      <c r="X383" s="32"/>
      <c r="Y383" s="33">
        <f t="shared" si="115"/>
        <v>0</v>
      </c>
      <c r="Z383" s="89"/>
      <c r="AA383" s="35"/>
      <c r="AB383" s="89"/>
      <c r="AC383" s="35"/>
      <c r="AD383" s="89"/>
      <c r="AE383" s="35"/>
      <c r="AF383" s="89"/>
      <c r="AG383" s="35"/>
      <c r="AH383" s="89"/>
      <c r="AI383" s="35"/>
      <c r="AJ383" s="89"/>
      <c r="AK383" s="35"/>
      <c r="AL383" s="89"/>
      <c r="AM383" s="35"/>
      <c r="AN383" s="89"/>
      <c r="AO383" s="90"/>
      <c r="AP383" s="33">
        <f t="shared" si="120"/>
        <v>0</v>
      </c>
      <c r="AQ383" s="89"/>
      <c r="AR383" s="35"/>
      <c r="AS383" s="89"/>
      <c r="AT383" s="35"/>
      <c r="AU383" s="89"/>
      <c r="AV383" s="35"/>
      <c r="AW383" s="89"/>
      <c r="AX383" s="35"/>
      <c r="AY383" s="89"/>
      <c r="AZ383" s="35"/>
      <c r="BA383" s="89"/>
      <c r="BB383" s="75"/>
      <c r="BC383" s="33">
        <f t="shared" si="125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>
        <f t="shared" si="114"/>
        <v>0</v>
      </c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2"/>
      <c r="CA383" s="33">
        <f t="shared" si="126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32"/>
      <c r="CR383" s="33">
        <f t="shared" si="121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33">
        <f t="shared" si="122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>
        <f t="shared" si="123"/>
        <v>0</v>
      </c>
      <c r="DQ383" s="31"/>
      <c r="DR383" s="30"/>
      <c r="DS383" s="31"/>
      <c r="DT383" s="30"/>
      <c r="DU383" s="31"/>
      <c r="DV383" s="30"/>
      <c r="DW383" s="31"/>
      <c r="DX383" s="32"/>
      <c r="DY383" s="101">
        <f t="shared" si="124"/>
        <v>31.5</v>
      </c>
      <c r="DZ383" s="31"/>
      <c r="EA383" s="30"/>
      <c r="EB383" s="31"/>
      <c r="EC383" s="30"/>
      <c r="ED383" s="31"/>
      <c r="EE383" s="30"/>
      <c r="EF383" s="31"/>
      <c r="EG383" s="30"/>
      <c r="EH383" s="92"/>
      <c r="EI383" s="30"/>
      <c r="EJ383" s="77">
        <v>4</v>
      </c>
      <c r="EK383" s="78">
        <f>30*0.3*1.5</f>
        <v>13.5</v>
      </c>
      <c r="EL383" s="31">
        <v>3</v>
      </c>
      <c r="EM383" s="30">
        <f>45*0.3</f>
        <v>13.5</v>
      </c>
      <c r="EN383" s="31">
        <v>6</v>
      </c>
      <c r="EO383" s="32">
        <f>15*0.3</f>
        <v>4.5</v>
      </c>
    </row>
    <row r="384" spans="1:145" s="1" customFormat="1" ht="15" customHeight="1" x14ac:dyDescent="0.3">
      <c r="A384" s="5">
        <v>18</v>
      </c>
      <c r="B384" s="15">
        <v>1300</v>
      </c>
      <c r="C384" s="8" t="s">
        <v>574</v>
      </c>
      <c r="D384" s="16">
        <v>2011</v>
      </c>
      <c r="E384" s="17">
        <f t="shared" si="116"/>
        <v>31.35</v>
      </c>
      <c r="F384" s="55" t="s">
        <v>408</v>
      </c>
      <c r="G384" s="65"/>
      <c r="H384" s="87" t="s">
        <v>417</v>
      </c>
      <c r="I384" s="55"/>
      <c r="J384" s="28">
        <f t="shared" si="117"/>
        <v>0</v>
      </c>
      <c r="K384" s="29"/>
      <c r="L384" s="30"/>
      <c r="M384" s="31"/>
      <c r="N384" s="30"/>
      <c r="O384" s="31"/>
      <c r="P384" s="32"/>
      <c r="Q384" s="28">
        <f t="shared" si="118"/>
        <v>0</v>
      </c>
      <c r="R384" s="29"/>
      <c r="S384" s="32"/>
      <c r="T384" s="28">
        <f t="shared" si="119"/>
        <v>0</v>
      </c>
      <c r="U384" s="29"/>
      <c r="V384" s="30"/>
      <c r="W384" s="31"/>
      <c r="X384" s="32"/>
      <c r="Y384" s="33">
        <f t="shared" si="115"/>
        <v>0</v>
      </c>
      <c r="Z384" s="89"/>
      <c r="AA384" s="35"/>
      <c r="AB384" s="89"/>
      <c r="AC384" s="35"/>
      <c r="AD384" s="89"/>
      <c r="AE384" s="35"/>
      <c r="AF384" s="89"/>
      <c r="AG384" s="35"/>
      <c r="AH384" s="89"/>
      <c r="AI384" s="35"/>
      <c r="AJ384" s="89"/>
      <c r="AK384" s="35"/>
      <c r="AL384" s="89"/>
      <c r="AM384" s="35"/>
      <c r="AN384" s="89"/>
      <c r="AO384" s="90"/>
      <c r="AP384" s="33">
        <f t="shared" si="120"/>
        <v>0</v>
      </c>
      <c r="AQ384" s="89"/>
      <c r="AR384" s="35"/>
      <c r="AS384" s="89"/>
      <c r="AT384" s="35"/>
      <c r="AU384" s="89"/>
      <c r="AV384" s="35"/>
      <c r="AW384" s="89"/>
      <c r="AX384" s="35"/>
      <c r="AY384" s="89"/>
      <c r="AZ384" s="35"/>
      <c r="BA384" s="89"/>
      <c r="BB384" s="75"/>
      <c r="BC384" s="33">
        <f t="shared" si="125"/>
        <v>0</v>
      </c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>
        <f t="shared" si="114"/>
        <v>0</v>
      </c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2"/>
      <c r="CA384" s="33">
        <f t="shared" si="126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32"/>
      <c r="CR384" s="33">
        <f t="shared" si="121"/>
        <v>0</v>
      </c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33">
        <f t="shared" si="122"/>
        <v>0</v>
      </c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>
        <f t="shared" si="123"/>
        <v>0</v>
      </c>
      <c r="DQ384" s="31"/>
      <c r="DR384" s="30"/>
      <c r="DS384" s="31"/>
      <c r="DT384" s="30"/>
      <c r="DU384" s="31"/>
      <c r="DV384" s="30"/>
      <c r="DW384" s="31"/>
      <c r="DX384" s="32"/>
      <c r="DY384" s="33">
        <f t="shared" si="124"/>
        <v>31.35</v>
      </c>
      <c r="DZ384" s="31"/>
      <c r="EA384" s="30"/>
      <c r="EB384" s="31"/>
      <c r="EC384" s="30"/>
      <c r="ED384" s="77">
        <v>7</v>
      </c>
      <c r="EE384" s="78">
        <f>25*0.3*1.5</f>
        <v>11.25</v>
      </c>
      <c r="EF384" s="31"/>
      <c r="EG384" s="30"/>
      <c r="EH384" s="92"/>
      <c r="EI384" s="30"/>
      <c r="EJ384" s="77">
        <v>7</v>
      </c>
      <c r="EK384" s="78">
        <f>18*0.3*1.5</f>
        <v>8.1</v>
      </c>
      <c r="EL384" s="31"/>
      <c r="EM384" s="30"/>
      <c r="EN384" s="31">
        <v>2</v>
      </c>
      <c r="EO384" s="32">
        <f>40*0.3</f>
        <v>12</v>
      </c>
    </row>
    <row r="385" spans="1:145" s="1" customFormat="1" ht="15" customHeight="1" x14ac:dyDescent="0.3">
      <c r="A385" s="95">
        <v>19</v>
      </c>
      <c r="B385" s="96">
        <v>1299</v>
      </c>
      <c r="C385" s="97" t="s">
        <v>625</v>
      </c>
      <c r="D385" s="98">
        <v>2011</v>
      </c>
      <c r="E385" s="99">
        <f t="shared" si="116"/>
        <v>30.6</v>
      </c>
      <c r="F385" s="100" t="s">
        <v>408</v>
      </c>
      <c r="G385" s="65"/>
      <c r="H385" s="55" t="s">
        <v>626</v>
      </c>
      <c r="I385" s="55" t="s">
        <v>627</v>
      </c>
      <c r="J385" s="28">
        <f t="shared" si="117"/>
        <v>0</v>
      </c>
      <c r="K385" s="29"/>
      <c r="L385" s="30"/>
      <c r="M385" s="31"/>
      <c r="N385" s="30"/>
      <c r="O385" s="31"/>
      <c r="P385" s="32"/>
      <c r="Q385" s="28">
        <f t="shared" si="118"/>
        <v>0</v>
      </c>
      <c r="R385" s="29"/>
      <c r="S385" s="32"/>
      <c r="T385" s="28">
        <f t="shared" si="119"/>
        <v>0</v>
      </c>
      <c r="U385" s="29"/>
      <c r="V385" s="30"/>
      <c r="W385" s="31"/>
      <c r="X385" s="32"/>
      <c r="Y385" s="33">
        <f t="shared" si="115"/>
        <v>0</v>
      </c>
      <c r="Z385" s="89"/>
      <c r="AA385" s="35"/>
      <c r="AB385" s="89"/>
      <c r="AC385" s="35"/>
      <c r="AD385" s="89"/>
      <c r="AE385" s="35"/>
      <c r="AF385" s="89"/>
      <c r="AG385" s="35"/>
      <c r="AH385" s="89"/>
      <c r="AI385" s="35"/>
      <c r="AJ385" s="89"/>
      <c r="AK385" s="35"/>
      <c r="AL385" s="89"/>
      <c r="AM385" s="35"/>
      <c r="AN385" s="89"/>
      <c r="AO385" s="90"/>
      <c r="AP385" s="33">
        <f t="shared" si="120"/>
        <v>0</v>
      </c>
      <c r="AQ385" s="89"/>
      <c r="AR385" s="35"/>
      <c r="AS385" s="89"/>
      <c r="AT385" s="35"/>
      <c r="AU385" s="89"/>
      <c r="AV385" s="35"/>
      <c r="AW385" s="89"/>
      <c r="AX385" s="35"/>
      <c r="AY385" s="89"/>
      <c r="AZ385" s="35"/>
      <c r="BA385" s="89"/>
      <c r="BB385" s="75"/>
      <c r="BC385" s="33">
        <f t="shared" si="125"/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 t="shared" si="114"/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2"/>
      <c r="CA385" s="33">
        <f t="shared" si="126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32"/>
      <c r="CR385" s="33">
        <f t="shared" si="121"/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33">
        <f t="shared" si="122"/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 t="shared" si="123"/>
        <v>0</v>
      </c>
      <c r="DQ385" s="31"/>
      <c r="DR385" s="30"/>
      <c r="DS385" s="31"/>
      <c r="DT385" s="30"/>
      <c r="DU385" s="31"/>
      <c r="DV385" s="30"/>
      <c r="DW385" s="31"/>
      <c r="DX385" s="32"/>
      <c r="DY385" s="101">
        <f t="shared" si="124"/>
        <v>30.6</v>
      </c>
      <c r="DZ385" s="31"/>
      <c r="EA385" s="30"/>
      <c r="EB385" s="31"/>
      <c r="EC385" s="30"/>
      <c r="ED385" s="31"/>
      <c r="EE385" s="30"/>
      <c r="EF385" s="31">
        <v>5</v>
      </c>
      <c r="EG385" s="30">
        <f>35*0.3</f>
        <v>10.5</v>
      </c>
      <c r="EH385" s="92"/>
      <c r="EI385" s="30"/>
      <c r="EJ385" s="77">
        <v>7</v>
      </c>
      <c r="EK385" s="78">
        <f>18*0.3*1.5</f>
        <v>8.1</v>
      </c>
      <c r="EL385" s="31"/>
      <c r="EM385" s="30"/>
      <c r="EN385" s="31">
        <v>2</v>
      </c>
      <c r="EO385" s="32">
        <f>40*0.3</f>
        <v>12</v>
      </c>
    </row>
    <row r="386" spans="1:145" s="1" customFormat="1" ht="15" customHeight="1" x14ac:dyDescent="0.3">
      <c r="A386" s="5">
        <v>20</v>
      </c>
      <c r="B386" s="15">
        <v>9526</v>
      </c>
      <c r="C386" s="8" t="s">
        <v>613</v>
      </c>
      <c r="D386" s="16">
        <v>2011</v>
      </c>
      <c r="E386" s="17">
        <f t="shared" si="116"/>
        <v>29.4</v>
      </c>
      <c r="F386" s="55" t="s">
        <v>426</v>
      </c>
      <c r="G386" s="65"/>
      <c r="H386" s="55" t="s">
        <v>557</v>
      </c>
      <c r="I386" s="55"/>
      <c r="J386" s="28">
        <f t="shared" si="117"/>
        <v>0</v>
      </c>
      <c r="K386" s="29"/>
      <c r="L386" s="30"/>
      <c r="M386" s="31"/>
      <c r="N386" s="30"/>
      <c r="O386" s="31"/>
      <c r="P386" s="32"/>
      <c r="Q386" s="28">
        <f t="shared" si="118"/>
        <v>0</v>
      </c>
      <c r="R386" s="29"/>
      <c r="S386" s="32"/>
      <c r="T386" s="28">
        <f t="shared" si="119"/>
        <v>0</v>
      </c>
      <c r="U386" s="29"/>
      <c r="V386" s="30"/>
      <c r="W386" s="31"/>
      <c r="X386" s="32"/>
      <c r="Y386" s="33">
        <f t="shared" si="115"/>
        <v>0</v>
      </c>
      <c r="Z386" s="89"/>
      <c r="AA386" s="35"/>
      <c r="AB386" s="89"/>
      <c r="AC386" s="35"/>
      <c r="AD386" s="89"/>
      <c r="AE386" s="35"/>
      <c r="AF386" s="89"/>
      <c r="AG386" s="35"/>
      <c r="AH386" s="89"/>
      <c r="AI386" s="35"/>
      <c r="AJ386" s="89"/>
      <c r="AK386" s="35"/>
      <c r="AL386" s="89"/>
      <c r="AM386" s="35"/>
      <c r="AN386" s="89"/>
      <c r="AO386" s="90"/>
      <c r="AP386" s="33">
        <f t="shared" si="120"/>
        <v>0</v>
      </c>
      <c r="AQ386" s="89"/>
      <c r="AR386" s="35"/>
      <c r="AS386" s="89"/>
      <c r="AT386" s="35"/>
      <c r="AU386" s="89"/>
      <c r="AV386" s="35"/>
      <c r="AW386" s="89"/>
      <c r="AX386" s="35"/>
      <c r="AY386" s="89"/>
      <c r="AZ386" s="35"/>
      <c r="BA386" s="89"/>
      <c r="BB386" s="75"/>
      <c r="BC386" s="33">
        <f t="shared" si="125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>
        <f t="shared" ref="BN386:BN417" si="127">BP386+BR386+BT386+BV386+BX386+BZ386</f>
        <v>0</v>
      </c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2"/>
      <c r="CA386" s="33">
        <f t="shared" si="126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32"/>
      <c r="CR386" s="33">
        <f t="shared" si="121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33">
        <f t="shared" si="122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>
        <f t="shared" si="123"/>
        <v>0</v>
      </c>
      <c r="DQ386" s="31"/>
      <c r="DR386" s="30"/>
      <c r="DS386" s="31"/>
      <c r="DT386" s="30"/>
      <c r="DU386" s="31"/>
      <c r="DV386" s="30"/>
      <c r="DW386" s="31"/>
      <c r="DX386" s="32"/>
      <c r="DY386" s="33">
        <f>EA386+EC386+EE386+EG386+EI386+EK386+EO386</f>
        <v>29.4</v>
      </c>
      <c r="DZ386" s="31"/>
      <c r="EA386" s="30"/>
      <c r="EB386" s="31">
        <v>5</v>
      </c>
      <c r="EC386" s="30">
        <f>35*0.3</f>
        <v>10.5</v>
      </c>
      <c r="ED386" s="31"/>
      <c r="EE386" s="30"/>
      <c r="EF386" s="31"/>
      <c r="EG386" s="30"/>
      <c r="EH386" s="92"/>
      <c r="EI386" s="30"/>
      <c r="EJ386" s="77">
        <v>6</v>
      </c>
      <c r="EK386" s="78">
        <f>22*0.3*1.5</f>
        <v>9.8999999999999986</v>
      </c>
      <c r="EL386" s="31"/>
      <c r="EM386" s="31"/>
      <c r="EN386" s="31">
        <v>3</v>
      </c>
      <c r="EO386" s="32">
        <f>30*0.3</f>
        <v>9</v>
      </c>
    </row>
    <row r="387" spans="1:145" s="1" customFormat="1" ht="15" customHeight="1" x14ac:dyDescent="0.3">
      <c r="A387" s="95">
        <v>21</v>
      </c>
      <c r="B387" s="96">
        <v>56</v>
      </c>
      <c r="C387" s="97" t="s">
        <v>588</v>
      </c>
      <c r="D387" s="98">
        <v>2011</v>
      </c>
      <c r="E387" s="99">
        <f t="shared" si="116"/>
        <v>27.9</v>
      </c>
      <c r="F387" s="100" t="s">
        <v>393</v>
      </c>
      <c r="G387" s="65"/>
      <c r="H387" s="55" t="s">
        <v>589</v>
      </c>
      <c r="I387" s="55" t="s">
        <v>573</v>
      </c>
      <c r="J387" s="28">
        <f t="shared" si="117"/>
        <v>0</v>
      </c>
      <c r="K387" s="29"/>
      <c r="L387" s="30"/>
      <c r="M387" s="31"/>
      <c r="N387" s="30"/>
      <c r="O387" s="31"/>
      <c r="P387" s="32"/>
      <c r="Q387" s="28">
        <f t="shared" si="118"/>
        <v>0</v>
      </c>
      <c r="R387" s="29"/>
      <c r="S387" s="32"/>
      <c r="T387" s="28">
        <f t="shared" si="119"/>
        <v>0</v>
      </c>
      <c r="U387" s="29"/>
      <c r="V387" s="30"/>
      <c r="W387" s="31"/>
      <c r="X387" s="32"/>
      <c r="Y387" s="33">
        <f t="shared" si="115"/>
        <v>0</v>
      </c>
      <c r="Z387" s="89"/>
      <c r="AA387" s="35"/>
      <c r="AB387" s="89"/>
      <c r="AC387" s="35"/>
      <c r="AD387" s="89"/>
      <c r="AE387" s="35"/>
      <c r="AF387" s="89"/>
      <c r="AG387" s="35"/>
      <c r="AH387" s="89"/>
      <c r="AI387" s="35"/>
      <c r="AJ387" s="89"/>
      <c r="AK387" s="35"/>
      <c r="AL387" s="89"/>
      <c r="AM387" s="35"/>
      <c r="AN387" s="89"/>
      <c r="AO387" s="90"/>
      <c r="AP387" s="33">
        <f t="shared" si="120"/>
        <v>0</v>
      </c>
      <c r="AQ387" s="89"/>
      <c r="AR387" s="35"/>
      <c r="AS387" s="89"/>
      <c r="AT387" s="35"/>
      <c r="AU387" s="89"/>
      <c r="AV387" s="35"/>
      <c r="AW387" s="89"/>
      <c r="AX387" s="35"/>
      <c r="AY387" s="89"/>
      <c r="AZ387" s="35"/>
      <c r="BA387" s="89"/>
      <c r="BB387" s="75"/>
      <c r="BC387" s="33">
        <f t="shared" si="125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>
        <f t="shared" si="127"/>
        <v>0</v>
      </c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2"/>
      <c r="CA387" s="33">
        <f t="shared" si="126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32"/>
      <c r="CR387" s="33">
        <f t="shared" si="121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33">
        <f t="shared" si="122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>
        <f t="shared" si="123"/>
        <v>0</v>
      </c>
      <c r="DQ387" s="31"/>
      <c r="DR387" s="30"/>
      <c r="DS387" s="31"/>
      <c r="DT387" s="30"/>
      <c r="DU387" s="31"/>
      <c r="DV387" s="30"/>
      <c r="DW387" s="31"/>
      <c r="DX387" s="32"/>
      <c r="DY387" s="101">
        <f t="shared" ref="DY387:DY398" si="128">EA387+EC387+EE387+EG387+EI387+EK387+EM387+EO387</f>
        <v>27.9</v>
      </c>
      <c r="DZ387" s="31"/>
      <c r="EA387" s="30"/>
      <c r="EB387" s="31"/>
      <c r="EC387" s="30"/>
      <c r="ED387" s="31"/>
      <c r="EE387" s="30"/>
      <c r="EF387" s="31"/>
      <c r="EG387" s="30"/>
      <c r="EH387" s="92">
        <v>3</v>
      </c>
      <c r="EI387" s="30">
        <f>45*0.3</f>
        <v>13.5</v>
      </c>
      <c r="EJ387" s="31"/>
      <c r="EK387" s="30"/>
      <c r="EL387" s="31">
        <v>4</v>
      </c>
      <c r="EM387" s="30">
        <f>30*0.3</f>
        <v>9</v>
      </c>
      <c r="EN387" s="31">
        <v>5</v>
      </c>
      <c r="EO387" s="32">
        <f>18*0.3</f>
        <v>5.3999999999999995</v>
      </c>
    </row>
    <row r="388" spans="1:145" s="1" customFormat="1" ht="15" customHeight="1" x14ac:dyDescent="0.3">
      <c r="A388" s="5">
        <v>22</v>
      </c>
      <c r="B388" s="15">
        <v>9348</v>
      </c>
      <c r="C388" s="8" t="s">
        <v>575</v>
      </c>
      <c r="D388" s="16">
        <v>2011</v>
      </c>
      <c r="E388" s="17">
        <f t="shared" si="116"/>
        <v>27</v>
      </c>
      <c r="F388" s="55" t="s">
        <v>576</v>
      </c>
      <c r="G388" s="65"/>
      <c r="H388" s="55" t="s">
        <v>577</v>
      </c>
      <c r="I388" s="55" t="s">
        <v>578</v>
      </c>
      <c r="J388" s="28">
        <f t="shared" si="117"/>
        <v>0</v>
      </c>
      <c r="K388" s="29"/>
      <c r="L388" s="30"/>
      <c r="M388" s="31"/>
      <c r="N388" s="30"/>
      <c r="O388" s="31"/>
      <c r="P388" s="32"/>
      <c r="Q388" s="28">
        <f t="shared" si="118"/>
        <v>0</v>
      </c>
      <c r="R388" s="29"/>
      <c r="S388" s="32"/>
      <c r="T388" s="28">
        <f t="shared" si="119"/>
        <v>0</v>
      </c>
      <c r="U388" s="29"/>
      <c r="V388" s="30"/>
      <c r="W388" s="31"/>
      <c r="X388" s="32"/>
      <c r="Y388" s="33">
        <f t="shared" si="115"/>
        <v>0</v>
      </c>
      <c r="Z388" s="89"/>
      <c r="AA388" s="35"/>
      <c r="AB388" s="89"/>
      <c r="AC388" s="35"/>
      <c r="AD388" s="89"/>
      <c r="AE388" s="35"/>
      <c r="AF388" s="89"/>
      <c r="AG388" s="35"/>
      <c r="AH388" s="89"/>
      <c r="AI388" s="35"/>
      <c r="AJ388" s="89"/>
      <c r="AK388" s="35"/>
      <c r="AL388" s="89"/>
      <c r="AM388" s="35"/>
      <c r="AN388" s="89"/>
      <c r="AO388" s="90"/>
      <c r="AP388" s="33">
        <f t="shared" si="120"/>
        <v>0</v>
      </c>
      <c r="AQ388" s="89"/>
      <c r="AR388" s="35"/>
      <c r="AS388" s="89"/>
      <c r="AT388" s="35"/>
      <c r="AU388" s="89"/>
      <c r="AV388" s="35"/>
      <c r="AW388" s="89"/>
      <c r="AX388" s="35"/>
      <c r="AY388" s="89"/>
      <c r="AZ388" s="35"/>
      <c r="BA388" s="89"/>
      <c r="BB388" s="75"/>
      <c r="BC388" s="33">
        <f t="shared" si="125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>
        <f t="shared" si="127"/>
        <v>0</v>
      </c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2"/>
      <c r="CA388" s="33">
        <f t="shared" si="126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32"/>
      <c r="CR388" s="33">
        <f t="shared" si="121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33">
        <f t="shared" si="122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>
        <f t="shared" si="123"/>
        <v>0</v>
      </c>
      <c r="DQ388" s="31"/>
      <c r="DR388" s="30"/>
      <c r="DS388" s="31"/>
      <c r="DT388" s="30"/>
      <c r="DU388" s="31"/>
      <c r="DV388" s="30"/>
      <c r="DW388" s="31"/>
      <c r="DX388" s="32"/>
      <c r="DY388" s="33">
        <f t="shared" si="128"/>
        <v>27</v>
      </c>
      <c r="DZ388" s="31"/>
      <c r="EA388" s="30"/>
      <c r="EB388" s="31"/>
      <c r="EC388" s="30"/>
      <c r="ED388" s="77">
        <v>8</v>
      </c>
      <c r="EE388" s="78">
        <f>20*0.3*1.5</f>
        <v>9</v>
      </c>
      <c r="EF388" s="31"/>
      <c r="EG388" s="30"/>
      <c r="EH388" s="92"/>
      <c r="EI388" s="30"/>
      <c r="EJ388" s="77">
        <v>4</v>
      </c>
      <c r="EK388" s="78">
        <f>30*0.3*1.5</f>
        <v>13.5</v>
      </c>
      <c r="EL388" s="31"/>
      <c r="EM388" s="30"/>
      <c r="EN388" s="31">
        <v>6</v>
      </c>
      <c r="EO388" s="32">
        <f>15*0.3</f>
        <v>4.5</v>
      </c>
    </row>
    <row r="389" spans="1:145" s="1" customFormat="1" ht="15" customHeight="1" x14ac:dyDescent="0.3">
      <c r="A389" s="95"/>
      <c r="B389" s="96">
        <v>246</v>
      </c>
      <c r="C389" s="97" t="s">
        <v>640</v>
      </c>
      <c r="D389" s="98">
        <v>2011</v>
      </c>
      <c r="E389" s="99">
        <f t="shared" si="116"/>
        <v>27</v>
      </c>
      <c r="F389" s="100" t="s">
        <v>426</v>
      </c>
      <c r="G389" s="65"/>
      <c r="H389" s="87" t="s">
        <v>557</v>
      </c>
      <c r="I389" s="55"/>
      <c r="J389" s="28">
        <f t="shared" si="117"/>
        <v>0</v>
      </c>
      <c r="K389" s="29"/>
      <c r="L389" s="30"/>
      <c r="M389" s="31"/>
      <c r="N389" s="30"/>
      <c r="O389" s="31"/>
      <c r="P389" s="32"/>
      <c r="Q389" s="28">
        <f t="shared" si="118"/>
        <v>0</v>
      </c>
      <c r="R389" s="29"/>
      <c r="S389" s="32"/>
      <c r="T389" s="28">
        <f t="shared" si="119"/>
        <v>0</v>
      </c>
      <c r="U389" s="29"/>
      <c r="V389" s="30"/>
      <c r="W389" s="31"/>
      <c r="X389" s="32"/>
      <c r="Y389" s="33">
        <f t="shared" si="115"/>
        <v>0</v>
      </c>
      <c r="Z389" s="89"/>
      <c r="AA389" s="35"/>
      <c r="AB389" s="89"/>
      <c r="AC389" s="35"/>
      <c r="AD389" s="89"/>
      <c r="AE389" s="35"/>
      <c r="AF389" s="89"/>
      <c r="AG389" s="35"/>
      <c r="AH389" s="89"/>
      <c r="AI389" s="35"/>
      <c r="AJ389" s="89"/>
      <c r="AK389" s="35"/>
      <c r="AL389" s="89"/>
      <c r="AM389" s="35"/>
      <c r="AN389" s="89"/>
      <c r="AO389" s="90"/>
      <c r="AP389" s="33">
        <f t="shared" si="120"/>
        <v>0</v>
      </c>
      <c r="AQ389" s="89"/>
      <c r="AR389" s="35"/>
      <c r="AS389" s="89"/>
      <c r="AT389" s="35"/>
      <c r="AU389" s="89"/>
      <c r="AV389" s="35"/>
      <c r="AW389" s="89"/>
      <c r="AX389" s="35"/>
      <c r="AY389" s="89"/>
      <c r="AZ389" s="35"/>
      <c r="BA389" s="89"/>
      <c r="BB389" s="75"/>
      <c r="BC389" s="33">
        <f t="shared" si="125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>
        <f t="shared" si="127"/>
        <v>0</v>
      </c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2"/>
      <c r="CA389" s="33">
        <f t="shared" si="126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32"/>
      <c r="CR389" s="33">
        <f t="shared" si="121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33">
        <f t="shared" si="122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>
        <f t="shared" si="123"/>
        <v>0</v>
      </c>
      <c r="DQ389" s="31"/>
      <c r="DR389" s="30"/>
      <c r="DS389" s="31"/>
      <c r="DT389" s="30"/>
      <c r="DU389" s="31"/>
      <c r="DV389" s="30"/>
      <c r="DW389" s="31"/>
      <c r="DX389" s="32"/>
      <c r="DY389" s="101">
        <f t="shared" si="128"/>
        <v>27</v>
      </c>
      <c r="DZ389" s="31"/>
      <c r="EA389" s="30"/>
      <c r="EB389" s="31"/>
      <c r="EC389" s="30"/>
      <c r="ED389" s="31"/>
      <c r="EE389" s="30"/>
      <c r="EF389" s="31"/>
      <c r="EG389" s="30"/>
      <c r="EH389" s="92">
        <v>2</v>
      </c>
      <c r="EI389" s="30">
        <f>60*0.3</f>
        <v>18</v>
      </c>
      <c r="EJ389" s="31"/>
      <c r="EK389" s="30"/>
      <c r="EL389" s="31"/>
      <c r="EM389" s="30"/>
      <c r="EN389" s="31">
        <v>3</v>
      </c>
      <c r="EO389" s="32">
        <f>30*0.3</f>
        <v>9</v>
      </c>
    </row>
    <row r="390" spans="1:145" s="1" customFormat="1" ht="15" customHeight="1" x14ac:dyDescent="0.3">
      <c r="A390" s="5">
        <v>24</v>
      </c>
      <c r="B390" s="15">
        <v>633</v>
      </c>
      <c r="C390" s="8" t="s">
        <v>621</v>
      </c>
      <c r="D390" s="16">
        <v>2011</v>
      </c>
      <c r="E390" s="17">
        <f t="shared" si="116"/>
        <v>24.299999999999997</v>
      </c>
      <c r="F390" s="55" t="s">
        <v>435</v>
      </c>
      <c r="G390" s="65"/>
      <c r="H390" s="55" t="s">
        <v>622</v>
      </c>
      <c r="I390" s="55"/>
      <c r="J390" s="28">
        <f t="shared" si="117"/>
        <v>0</v>
      </c>
      <c r="K390" s="29"/>
      <c r="L390" s="30"/>
      <c r="M390" s="31"/>
      <c r="N390" s="30"/>
      <c r="O390" s="31"/>
      <c r="P390" s="32"/>
      <c r="Q390" s="28">
        <f t="shared" si="118"/>
        <v>0</v>
      </c>
      <c r="R390" s="29"/>
      <c r="S390" s="32"/>
      <c r="T390" s="28">
        <f t="shared" si="119"/>
        <v>0</v>
      </c>
      <c r="U390" s="29"/>
      <c r="V390" s="30"/>
      <c r="W390" s="31"/>
      <c r="X390" s="32"/>
      <c r="Y390" s="33">
        <f t="shared" si="115"/>
        <v>0</v>
      </c>
      <c r="Z390" s="89"/>
      <c r="AA390" s="35"/>
      <c r="AB390" s="89"/>
      <c r="AC390" s="35"/>
      <c r="AD390" s="89"/>
      <c r="AE390" s="35"/>
      <c r="AF390" s="89"/>
      <c r="AG390" s="35"/>
      <c r="AH390" s="89"/>
      <c r="AI390" s="35"/>
      <c r="AJ390" s="89"/>
      <c r="AK390" s="35"/>
      <c r="AL390" s="89"/>
      <c r="AM390" s="35"/>
      <c r="AN390" s="89"/>
      <c r="AO390" s="90"/>
      <c r="AP390" s="33">
        <f t="shared" si="120"/>
        <v>0</v>
      </c>
      <c r="AQ390" s="89"/>
      <c r="AR390" s="35"/>
      <c r="AS390" s="89"/>
      <c r="AT390" s="35"/>
      <c r="AU390" s="89"/>
      <c r="AV390" s="35"/>
      <c r="AW390" s="89"/>
      <c r="AX390" s="35"/>
      <c r="AY390" s="89"/>
      <c r="AZ390" s="35"/>
      <c r="BA390" s="89"/>
      <c r="BB390" s="75"/>
      <c r="BC390" s="33">
        <f t="shared" si="125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 t="shared" si="127"/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2"/>
      <c r="CA390" s="33">
        <f t="shared" si="126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32"/>
      <c r="CR390" s="33">
        <f t="shared" si="121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33">
        <f t="shared" si="122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 t="shared" si="123"/>
        <v>0</v>
      </c>
      <c r="DQ390" s="31"/>
      <c r="DR390" s="30"/>
      <c r="DS390" s="31"/>
      <c r="DT390" s="30"/>
      <c r="DU390" s="31"/>
      <c r="DV390" s="30"/>
      <c r="DW390" s="31"/>
      <c r="DX390" s="32"/>
      <c r="DY390" s="33">
        <f t="shared" si="128"/>
        <v>24.299999999999997</v>
      </c>
      <c r="DZ390" s="31"/>
      <c r="EA390" s="30"/>
      <c r="EB390" s="31"/>
      <c r="EC390" s="30"/>
      <c r="ED390" s="31"/>
      <c r="EE390" s="30"/>
      <c r="EF390" s="31"/>
      <c r="EG390" s="30"/>
      <c r="EH390" s="92">
        <v>4</v>
      </c>
      <c r="EI390" s="30">
        <f>30*0.3</f>
        <v>9</v>
      </c>
      <c r="EJ390" s="77">
        <v>5</v>
      </c>
      <c r="EK390" s="78">
        <f>26*0.3*1.5</f>
        <v>11.7</v>
      </c>
      <c r="EL390" s="31"/>
      <c r="EM390" s="30"/>
      <c r="EN390" s="31">
        <v>7</v>
      </c>
      <c r="EO390" s="32">
        <f>12*0.3</f>
        <v>3.5999999999999996</v>
      </c>
    </row>
    <row r="391" spans="1:145" s="1" customFormat="1" ht="15" customHeight="1" x14ac:dyDescent="0.3">
      <c r="A391" s="95"/>
      <c r="B391" s="96">
        <v>645</v>
      </c>
      <c r="C391" s="97" t="s">
        <v>623</v>
      </c>
      <c r="D391" s="98">
        <v>2012</v>
      </c>
      <c r="E391" s="99">
        <f t="shared" si="116"/>
        <v>24.299999999999997</v>
      </c>
      <c r="F391" s="100" t="s">
        <v>435</v>
      </c>
      <c r="G391" s="65"/>
      <c r="H391" s="55" t="s">
        <v>624</v>
      </c>
      <c r="I391" s="55"/>
      <c r="J391" s="28">
        <f t="shared" si="117"/>
        <v>0</v>
      </c>
      <c r="K391" s="29"/>
      <c r="L391" s="30"/>
      <c r="M391" s="31"/>
      <c r="N391" s="30"/>
      <c r="O391" s="31"/>
      <c r="P391" s="32"/>
      <c r="Q391" s="28">
        <f t="shared" si="118"/>
        <v>0</v>
      </c>
      <c r="R391" s="29"/>
      <c r="S391" s="32"/>
      <c r="T391" s="28">
        <f t="shared" si="119"/>
        <v>0</v>
      </c>
      <c r="U391" s="29"/>
      <c r="V391" s="30"/>
      <c r="W391" s="31"/>
      <c r="X391" s="32"/>
      <c r="Y391" s="33">
        <f t="shared" si="115"/>
        <v>0</v>
      </c>
      <c r="Z391" s="89"/>
      <c r="AA391" s="35"/>
      <c r="AB391" s="89"/>
      <c r="AC391" s="35"/>
      <c r="AD391" s="89"/>
      <c r="AE391" s="35"/>
      <c r="AF391" s="89"/>
      <c r="AG391" s="35"/>
      <c r="AH391" s="89"/>
      <c r="AI391" s="35"/>
      <c r="AJ391" s="89"/>
      <c r="AK391" s="35"/>
      <c r="AL391" s="89"/>
      <c r="AM391" s="35"/>
      <c r="AN391" s="89"/>
      <c r="AO391" s="90"/>
      <c r="AP391" s="33">
        <f t="shared" si="120"/>
        <v>0</v>
      </c>
      <c r="AQ391" s="89"/>
      <c r="AR391" s="35"/>
      <c r="AS391" s="89"/>
      <c r="AT391" s="35"/>
      <c r="AU391" s="89"/>
      <c r="AV391" s="35"/>
      <c r="AW391" s="89"/>
      <c r="AX391" s="35"/>
      <c r="AY391" s="89"/>
      <c r="AZ391" s="35"/>
      <c r="BA391" s="89"/>
      <c r="BB391" s="75"/>
      <c r="BC391" s="33">
        <f t="shared" si="125"/>
        <v>0</v>
      </c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>
        <f t="shared" si="127"/>
        <v>0</v>
      </c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2"/>
      <c r="CA391" s="33">
        <f t="shared" si="126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32"/>
      <c r="CR391" s="33">
        <f t="shared" si="121"/>
        <v>0</v>
      </c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33">
        <f t="shared" si="122"/>
        <v>0</v>
      </c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>
        <f t="shared" si="123"/>
        <v>0</v>
      </c>
      <c r="DQ391" s="31"/>
      <c r="DR391" s="30"/>
      <c r="DS391" s="31"/>
      <c r="DT391" s="30"/>
      <c r="DU391" s="31"/>
      <c r="DV391" s="30"/>
      <c r="DW391" s="31"/>
      <c r="DX391" s="32"/>
      <c r="DY391" s="101">
        <f t="shared" si="128"/>
        <v>24.299999999999997</v>
      </c>
      <c r="DZ391" s="31"/>
      <c r="EA391" s="30"/>
      <c r="EB391" s="31"/>
      <c r="EC391" s="30"/>
      <c r="ED391" s="31"/>
      <c r="EE391" s="30"/>
      <c r="EF391" s="31"/>
      <c r="EG391" s="30"/>
      <c r="EH391" s="92">
        <v>4</v>
      </c>
      <c r="EI391" s="30">
        <f>30*0.3</f>
        <v>9</v>
      </c>
      <c r="EJ391" s="77">
        <v>5</v>
      </c>
      <c r="EK391" s="78">
        <f>26*0.3*1.5</f>
        <v>11.7</v>
      </c>
      <c r="EL391" s="31"/>
      <c r="EM391" s="30"/>
      <c r="EN391" s="31">
        <v>7</v>
      </c>
      <c r="EO391" s="32">
        <f>12*0.3</f>
        <v>3.5999999999999996</v>
      </c>
    </row>
    <row r="392" spans="1:145" s="1" customFormat="1" ht="15" customHeight="1" x14ac:dyDescent="0.3">
      <c r="A392" s="5">
        <v>26</v>
      </c>
      <c r="B392" s="15">
        <v>219</v>
      </c>
      <c r="C392" s="8" t="s">
        <v>569</v>
      </c>
      <c r="D392" s="16">
        <v>2012</v>
      </c>
      <c r="E392" s="17">
        <f t="shared" si="116"/>
        <v>24</v>
      </c>
      <c r="F392" s="55" t="s">
        <v>438</v>
      </c>
      <c r="G392" s="65"/>
      <c r="H392" s="87" t="s">
        <v>570</v>
      </c>
      <c r="I392" s="55"/>
      <c r="J392" s="28">
        <f t="shared" si="117"/>
        <v>0</v>
      </c>
      <c r="K392" s="29"/>
      <c r="L392" s="30"/>
      <c r="M392" s="31"/>
      <c r="N392" s="30"/>
      <c r="O392" s="31"/>
      <c r="P392" s="32"/>
      <c r="Q392" s="28">
        <f t="shared" si="118"/>
        <v>0</v>
      </c>
      <c r="R392" s="29"/>
      <c r="S392" s="32"/>
      <c r="T392" s="28">
        <f t="shared" si="119"/>
        <v>0</v>
      </c>
      <c r="U392" s="29"/>
      <c r="V392" s="30"/>
      <c r="W392" s="31"/>
      <c r="X392" s="32"/>
      <c r="Y392" s="33">
        <f t="shared" si="115"/>
        <v>0</v>
      </c>
      <c r="Z392" s="89"/>
      <c r="AA392" s="35"/>
      <c r="AB392" s="89"/>
      <c r="AC392" s="35"/>
      <c r="AD392" s="89"/>
      <c r="AE392" s="35"/>
      <c r="AF392" s="89"/>
      <c r="AG392" s="35"/>
      <c r="AH392" s="89"/>
      <c r="AI392" s="35"/>
      <c r="AJ392" s="89"/>
      <c r="AK392" s="35"/>
      <c r="AL392" s="89"/>
      <c r="AM392" s="35"/>
      <c r="AN392" s="89"/>
      <c r="AO392" s="90"/>
      <c r="AP392" s="33">
        <f t="shared" si="120"/>
        <v>0</v>
      </c>
      <c r="AQ392" s="89"/>
      <c r="AR392" s="35"/>
      <c r="AS392" s="89"/>
      <c r="AT392" s="35"/>
      <c r="AU392" s="89"/>
      <c r="AV392" s="35"/>
      <c r="AW392" s="89"/>
      <c r="AX392" s="35"/>
      <c r="AY392" s="89"/>
      <c r="AZ392" s="35"/>
      <c r="BA392" s="89"/>
      <c r="BB392" s="75"/>
      <c r="BC392" s="33">
        <f t="shared" si="125"/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>
        <f t="shared" si="127"/>
        <v>0</v>
      </c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2"/>
      <c r="CA392" s="33">
        <f t="shared" si="126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32"/>
      <c r="CR392" s="33">
        <f t="shared" si="121"/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33">
        <f t="shared" si="122"/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>
        <f t="shared" si="123"/>
        <v>0</v>
      </c>
      <c r="DQ392" s="31"/>
      <c r="DR392" s="30"/>
      <c r="DS392" s="31"/>
      <c r="DT392" s="30"/>
      <c r="DU392" s="31"/>
      <c r="DV392" s="30"/>
      <c r="DW392" s="31"/>
      <c r="DX392" s="32"/>
      <c r="DY392" s="33">
        <f t="shared" si="128"/>
        <v>24</v>
      </c>
      <c r="DZ392" s="31">
        <v>8</v>
      </c>
      <c r="EA392" s="30">
        <f>20*0.3</f>
        <v>6</v>
      </c>
      <c r="EB392" s="31"/>
      <c r="EC392" s="30"/>
      <c r="ED392" s="77">
        <v>4</v>
      </c>
      <c r="EE392" s="78">
        <f>40*0.3*1.5</f>
        <v>18</v>
      </c>
      <c r="EF392" s="31"/>
      <c r="EG392" s="30"/>
      <c r="EH392" s="92"/>
      <c r="EI392" s="30"/>
      <c r="EJ392" s="31"/>
      <c r="EK392" s="30"/>
      <c r="EL392" s="31"/>
      <c r="EM392" s="30"/>
      <c r="EN392" s="31"/>
      <c r="EO392" s="32"/>
    </row>
    <row r="393" spans="1:145" s="1" customFormat="1" ht="15" customHeight="1" x14ac:dyDescent="0.3">
      <c r="A393" s="95"/>
      <c r="B393" s="96">
        <v>9324</v>
      </c>
      <c r="C393" s="97" t="s">
        <v>360</v>
      </c>
      <c r="D393" s="98">
        <v>2011</v>
      </c>
      <c r="E393" s="99">
        <f t="shared" si="116"/>
        <v>24</v>
      </c>
      <c r="F393" s="100" t="s">
        <v>453</v>
      </c>
      <c r="G393" s="65"/>
      <c r="H393" s="55" t="s">
        <v>611</v>
      </c>
      <c r="I393" s="55" t="s">
        <v>612</v>
      </c>
      <c r="J393" s="28">
        <f t="shared" si="117"/>
        <v>0</v>
      </c>
      <c r="K393" s="29"/>
      <c r="L393" s="30"/>
      <c r="M393" s="31"/>
      <c r="N393" s="30"/>
      <c r="O393" s="31"/>
      <c r="P393" s="32"/>
      <c r="Q393" s="28">
        <f t="shared" si="118"/>
        <v>0</v>
      </c>
      <c r="R393" s="29"/>
      <c r="S393" s="32"/>
      <c r="T393" s="28">
        <f t="shared" si="119"/>
        <v>0</v>
      </c>
      <c r="U393" s="29"/>
      <c r="V393" s="30"/>
      <c r="W393" s="31"/>
      <c r="X393" s="32"/>
      <c r="Y393" s="33">
        <f t="shared" si="115"/>
        <v>0</v>
      </c>
      <c r="Z393" s="89"/>
      <c r="AA393" s="35"/>
      <c r="AB393" s="89"/>
      <c r="AC393" s="35"/>
      <c r="AD393" s="89"/>
      <c r="AE393" s="35"/>
      <c r="AF393" s="89"/>
      <c r="AG393" s="35"/>
      <c r="AH393" s="89"/>
      <c r="AI393" s="35"/>
      <c r="AJ393" s="89"/>
      <c r="AK393" s="35"/>
      <c r="AL393" s="89"/>
      <c r="AM393" s="35"/>
      <c r="AN393" s="89"/>
      <c r="AO393" s="90"/>
      <c r="AP393" s="33">
        <f t="shared" si="120"/>
        <v>0</v>
      </c>
      <c r="AQ393" s="89"/>
      <c r="AR393" s="35"/>
      <c r="AS393" s="89"/>
      <c r="AT393" s="35"/>
      <c r="AU393" s="89"/>
      <c r="AV393" s="35"/>
      <c r="AW393" s="89"/>
      <c r="AX393" s="35"/>
      <c r="AY393" s="89"/>
      <c r="AZ393" s="35"/>
      <c r="BA393" s="89"/>
      <c r="BB393" s="75"/>
      <c r="BC393" s="33">
        <f t="shared" si="125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>
        <f t="shared" si="127"/>
        <v>0</v>
      </c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2"/>
      <c r="CA393" s="33">
        <f t="shared" si="126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32"/>
      <c r="CR393" s="33">
        <f t="shared" si="121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33">
        <f t="shared" si="122"/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>
        <f t="shared" si="123"/>
        <v>0</v>
      </c>
      <c r="DQ393" s="31"/>
      <c r="DR393" s="30"/>
      <c r="DS393" s="31"/>
      <c r="DT393" s="30"/>
      <c r="DU393" s="31"/>
      <c r="DV393" s="30"/>
      <c r="DW393" s="31"/>
      <c r="DX393" s="32"/>
      <c r="DY393" s="101">
        <f t="shared" si="128"/>
        <v>24</v>
      </c>
      <c r="DZ393" s="31"/>
      <c r="EA393" s="30"/>
      <c r="EB393" s="31">
        <v>4</v>
      </c>
      <c r="EC393" s="30">
        <f>40*0.3</f>
        <v>12</v>
      </c>
      <c r="ED393" s="31"/>
      <c r="EE393" s="30"/>
      <c r="EF393" s="31">
        <v>4</v>
      </c>
      <c r="EG393" s="30">
        <f>40*0.3</f>
        <v>12</v>
      </c>
      <c r="EH393" s="92"/>
      <c r="EI393" s="30"/>
      <c r="EJ393" s="31"/>
      <c r="EK393" s="30"/>
      <c r="EL393" s="31"/>
      <c r="EM393" s="30"/>
      <c r="EN393" s="31"/>
      <c r="EO393" s="32"/>
    </row>
    <row r="394" spans="1:145" s="1" customFormat="1" ht="15" customHeight="1" x14ac:dyDescent="0.3">
      <c r="A394" s="5"/>
      <c r="B394" s="15">
        <v>981</v>
      </c>
      <c r="C394" s="8" t="s">
        <v>639</v>
      </c>
      <c r="D394" s="16">
        <v>2011</v>
      </c>
      <c r="E394" s="17">
        <f t="shared" si="116"/>
        <v>24</v>
      </c>
      <c r="F394" s="55" t="s">
        <v>418</v>
      </c>
      <c r="G394" s="65"/>
      <c r="H394" s="55" t="s">
        <v>586</v>
      </c>
      <c r="I394" s="55" t="s">
        <v>586</v>
      </c>
      <c r="J394" s="28">
        <f t="shared" si="117"/>
        <v>0</v>
      </c>
      <c r="K394" s="29"/>
      <c r="L394" s="30"/>
      <c r="M394" s="31"/>
      <c r="N394" s="30"/>
      <c r="O394" s="31"/>
      <c r="P394" s="32"/>
      <c r="Q394" s="28">
        <f t="shared" si="118"/>
        <v>0</v>
      </c>
      <c r="R394" s="29"/>
      <c r="S394" s="32"/>
      <c r="T394" s="28">
        <f t="shared" si="119"/>
        <v>0</v>
      </c>
      <c r="U394" s="29"/>
      <c r="V394" s="30"/>
      <c r="W394" s="31"/>
      <c r="X394" s="32"/>
      <c r="Y394" s="33">
        <f t="shared" si="115"/>
        <v>0</v>
      </c>
      <c r="Z394" s="89"/>
      <c r="AA394" s="35"/>
      <c r="AB394" s="89"/>
      <c r="AC394" s="35"/>
      <c r="AD394" s="89"/>
      <c r="AE394" s="35"/>
      <c r="AF394" s="89"/>
      <c r="AG394" s="35"/>
      <c r="AH394" s="89"/>
      <c r="AI394" s="35"/>
      <c r="AJ394" s="89"/>
      <c r="AK394" s="35"/>
      <c r="AL394" s="89"/>
      <c r="AM394" s="35"/>
      <c r="AN394" s="89"/>
      <c r="AO394" s="90"/>
      <c r="AP394" s="33">
        <f t="shared" si="120"/>
        <v>0</v>
      </c>
      <c r="AQ394" s="89"/>
      <c r="AR394" s="35"/>
      <c r="AS394" s="89"/>
      <c r="AT394" s="35"/>
      <c r="AU394" s="89"/>
      <c r="AV394" s="35"/>
      <c r="AW394" s="89"/>
      <c r="AX394" s="35"/>
      <c r="AY394" s="89"/>
      <c r="AZ394" s="35"/>
      <c r="BA394" s="89"/>
      <c r="BB394" s="75"/>
      <c r="BC394" s="33">
        <f t="shared" si="125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>
        <f t="shared" si="127"/>
        <v>0</v>
      </c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2"/>
      <c r="CA394" s="33">
        <f t="shared" si="126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32"/>
      <c r="CR394" s="33">
        <f t="shared" si="121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33">
        <f t="shared" si="122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>
        <f t="shared" si="123"/>
        <v>0</v>
      </c>
      <c r="DQ394" s="31"/>
      <c r="DR394" s="30"/>
      <c r="DS394" s="31"/>
      <c r="DT394" s="30"/>
      <c r="DU394" s="31"/>
      <c r="DV394" s="30"/>
      <c r="DW394" s="31"/>
      <c r="DX394" s="32"/>
      <c r="DY394" s="33">
        <f t="shared" si="128"/>
        <v>24</v>
      </c>
      <c r="DZ394" s="31"/>
      <c r="EA394" s="30"/>
      <c r="EB394" s="31"/>
      <c r="EC394" s="30"/>
      <c r="ED394" s="31"/>
      <c r="EE394" s="30"/>
      <c r="EF394" s="31">
        <v>7</v>
      </c>
      <c r="EG394" s="30">
        <f>25*0.3</f>
        <v>7.5</v>
      </c>
      <c r="EH394" s="92"/>
      <c r="EI394" s="30"/>
      <c r="EJ394" s="31"/>
      <c r="EK394" s="30"/>
      <c r="EL394" s="31"/>
      <c r="EM394" s="30"/>
      <c r="EN394" s="31">
        <v>1</v>
      </c>
      <c r="EO394" s="32">
        <f>55*0.3</f>
        <v>16.5</v>
      </c>
    </row>
    <row r="395" spans="1:145" s="1" customFormat="1" ht="15" customHeight="1" x14ac:dyDescent="0.3">
      <c r="A395" s="95">
        <v>29</v>
      </c>
      <c r="B395" s="96">
        <v>1305</v>
      </c>
      <c r="C395" s="97" t="s">
        <v>628</v>
      </c>
      <c r="D395" s="98">
        <v>2011</v>
      </c>
      <c r="E395" s="99">
        <f t="shared" si="116"/>
        <v>18.75</v>
      </c>
      <c r="F395" s="100" t="s">
        <v>408</v>
      </c>
      <c r="G395" s="65"/>
      <c r="H395" s="55" t="s">
        <v>629</v>
      </c>
      <c r="I395" s="55"/>
      <c r="J395" s="28">
        <f t="shared" si="117"/>
        <v>0</v>
      </c>
      <c r="K395" s="29"/>
      <c r="L395" s="30"/>
      <c r="M395" s="31"/>
      <c r="N395" s="30"/>
      <c r="O395" s="31"/>
      <c r="P395" s="32"/>
      <c r="Q395" s="28">
        <f t="shared" si="118"/>
        <v>0</v>
      </c>
      <c r="R395" s="29"/>
      <c r="S395" s="32"/>
      <c r="T395" s="28">
        <f t="shared" si="119"/>
        <v>0</v>
      </c>
      <c r="U395" s="29"/>
      <c r="V395" s="30"/>
      <c r="W395" s="31"/>
      <c r="X395" s="32"/>
      <c r="Y395" s="33">
        <f t="shared" si="115"/>
        <v>0</v>
      </c>
      <c r="Z395" s="89"/>
      <c r="AA395" s="35"/>
      <c r="AB395" s="89"/>
      <c r="AC395" s="35"/>
      <c r="AD395" s="89"/>
      <c r="AE395" s="35"/>
      <c r="AF395" s="89"/>
      <c r="AG395" s="35"/>
      <c r="AH395" s="89"/>
      <c r="AI395" s="35"/>
      <c r="AJ395" s="89"/>
      <c r="AK395" s="35"/>
      <c r="AL395" s="89"/>
      <c r="AM395" s="35"/>
      <c r="AN395" s="89"/>
      <c r="AO395" s="90"/>
      <c r="AP395" s="33">
        <f t="shared" si="120"/>
        <v>0</v>
      </c>
      <c r="AQ395" s="89"/>
      <c r="AR395" s="35"/>
      <c r="AS395" s="89"/>
      <c r="AT395" s="35"/>
      <c r="AU395" s="89"/>
      <c r="AV395" s="35"/>
      <c r="AW395" s="89"/>
      <c r="AX395" s="35"/>
      <c r="AY395" s="89"/>
      <c r="AZ395" s="35"/>
      <c r="BA395" s="89"/>
      <c r="BB395" s="75"/>
      <c r="BC395" s="33">
        <f t="shared" si="125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>
        <f t="shared" si="127"/>
        <v>0</v>
      </c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2"/>
      <c r="CA395" s="33">
        <f t="shared" si="126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32"/>
      <c r="CR395" s="33">
        <f t="shared" si="121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33">
        <f t="shared" si="122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>
        <f t="shared" si="123"/>
        <v>0</v>
      </c>
      <c r="DQ395" s="31"/>
      <c r="DR395" s="30"/>
      <c r="DS395" s="31"/>
      <c r="DT395" s="30"/>
      <c r="DU395" s="31"/>
      <c r="DV395" s="30"/>
      <c r="DW395" s="31"/>
      <c r="DX395" s="32"/>
      <c r="DY395" s="101">
        <f t="shared" si="128"/>
        <v>18.75</v>
      </c>
      <c r="DZ395" s="31"/>
      <c r="EA395" s="30"/>
      <c r="EB395" s="31"/>
      <c r="EC395" s="30"/>
      <c r="ED395" s="31"/>
      <c r="EE395" s="30"/>
      <c r="EF395" s="31"/>
      <c r="EG395" s="30"/>
      <c r="EH395" s="92"/>
      <c r="EI395" s="30"/>
      <c r="EJ395" s="77">
        <v>8</v>
      </c>
      <c r="EK395" s="78">
        <f>15*0.3*1.5</f>
        <v>6.75</v>
      </c>
      <c r="EL395" s="31"/>
      <c r="EM395" s="30"/>
      <c r="EN395" s="31">
        <v>2</v>
      </c>
      <c r="EO395" s="32">
        <f>40*0.3</f>
        <v>12</v>
      </c>
    </row>
    <row r="396" spans="1:145" s="1" customFormat="1" ht="15" customHeight="1" x14ac:dyDescent="0.3">
      <c r="A396" s="5"/>
      <c r="B396" s="15">
        <v>1310</v>
      </c>
      <c r="C396" s="8" t="s">
        <v>630</v>
      </c>
      <c r="D396" s="16">
        <v>2011</v>
      </c>
      <c r="E396" s="17">
        <f t="shared" si="116"/>
        <v>18.75</v>
      </c>
      <c r="F396" s="55" t="s">
        <v>408</v>
      </c>
      <c r="G396" s="65"/>
      <c r="H396" s="55" t="s">
        <v>631</v>
      </c>
      <c r="I396" s="55"/>
      <c r="J396" s="28">
        <f t="shared" si="117"/>
        <v>0</v>
      </c>
      <c r="K396" s="29"/>
      <c r="L396" s="30"/>
      <c r="M396" s="31"/>
      <c r="N396" s="30"/>
      <c r="O396" s="31"/>
      <c r="P396" s="32"/>
      <c r="Q396" s="28">
        <f t="shared" si="118"/>
        <v>0</v>
      </c>
      <c r="R396" s="29"/>
      <c r="S396" s="32"/>
      <c r="T396" s="28">
        <f t="shared" si="119"/>
        <v>0</v>
      </c>
      <c r="U396" s="29"/>
      <c r="V396" s="30"/>
      <c r="W396" s="31"/>
      <c r="X396" s="32"/>
      <c r="Y396" s="33">
        <f t="shared" si="115"/>
        <v>0</v>
      </c>
      <c r="Z396" s="89"/>
      <c r="AA396" s="35"/>
      <c r="AB396" s="89"/>
      <c r="AC396" s="35"/>
      <c r="AD396" s="89"/>
      <c r="AE396" s="35"/>
      <c r="AF396" s="89"/>
      <c r="AG396" s="35"/>
      <c r="AH396" s="89"/>
      <c r="AI396" s="35"/>
      <c r="AJ396" s="89"/>
      <c r="AK396" s="35"/>
      <c r="AL396" s="89"/>
      <c r="AM396" s="35"/>
      <c r="AN396" s="89"/>
      <c r="AO396" s="90"/>
      <c r="AP396" s="33">
        <f t="shared" si="120"/>
        <v>0</v>
      </c>
      <c r="AQ396" s="89"/>
      <c r="AR396" s="35"/>
      <c r="AS396" s="89"/>
      <c r="AT396" s="35"/>
      <c r="AU396" s="89"/>
      <c r="AV396" s="35"/>
      <c r="AW396" s="89"/>
      <c r="AX396" s="35"/>
      <c r="AY396" s="89"/>
      <c r="AZ396" s="35"/>
      <c r="BA396" s="89"/>
      <c r="BB396" s="75"/>
      <c r="BC396" s="33">
        <f t="shared" si="125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 t="shared" si="127"/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2"/>
      <c r="CA396" s="33">
        <f t="shared" si="126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32"/>
      <c r="CR396" s="33">
        <f t="shared" si="121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33">
        <f t="shared" si="122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 t="shared" si="123"/>
        <v>0</v>
      </c>
      <c r="DQ396" s="31"/>
      <c r="DR396" s="30"/>
      <c r="DS396" s="31"/>
      <c r="DT396" s="30"/>
      <c r="DU396" s="31"/>
      <c r="DV396" s="30"/>
      <c r="DW396" s="31"/>
      <c r="DX396" s="32"/>
      <c r="DY396" s="33">
        <f t="shared" si="128"/>
        <v>18.75</v>
      </c>
      <c r="DZ396" s="31"/>
      <c r="EA396" s="30"/>
      <c r="EB396" s="31"/>
      <c r="EC396" s="30"/>
      <c r="ED396" s="31"/>
      <c r="EE396" s="30"/>
      <c r="EF396" s="31"/>
      <c r="EG396" s="30"/>
      <c r="EH396" s="92"/>
      <c r="EI396" s="30"/>
      <c r="EJ396" s="77">
        <v>8</v>
      </c>
      <c r="EK396" s="78">
        <f>15*0.3*1.5</f>
        <v>6.75</v>
      </c>
      <c r="EL396" s="31"/>
      <c r="EM396" s="30"/>
      <c r="EN396" s="31">
        <v>2</v>
      </c>
      <c r="EO396" s="32">
        <f>40*0.3</f>
        <v>12</v>
      </c>
    </row>
    <row r="397" spans="1:145" s="1" customFormat="1" ht="15" customHeight="1" x14ac:dyDescent="0.3">
      <c r="A397" s="95">
        <v>31</v>
      </c>
      <c r="B397" s="96">
        <v>9523</v>
      </c>
      <c r="C397" s="97" t="s">
        <v>590</v>
      </c>
      <c r="D397" s="98">
        <v>2011</v>
      </c>
      <c r="E397" s="99">
        <f t="shared" si="116"/>
        <v>16.5</v>
      </c>
      <c r="F397" s="100" t="s">
        <v>393</v>
      </c>
      <c r="G397" s="65"/>
      <c r="H397" s="55" t="s">
        <v>572</v>
      </c>
      <c r="I397" s="55"/>
      <c r="J397" s="28">
        <f t="shared" si="117"/>
        <v>0</v>
      </c>
      <c r="K397" s="29"/>
      <c r="L397" s="30"/>
      <c r="M397" s="31"/>
      <c r="N397" s="30"/>
      <c r="O397" s="31"/>
      <c r="P397" s="32"/>
      <c r="Q397" s="28">
        <f t="shared" si="118"/>
        <v>0</v>
      </c>
      <c r="R397" s="29"/>
      <c r="S397" s="32"/>
      <c r="T397" s="28">
        <f t="shared" si="119"/>
        <v>0</v>
      </c>
      <c r="U397" s="29"/>
      <c r="V397" s="30"/>
      <c r="W397" s="31"/>
      <c r="X397" s="32"/>
      <c r="Y397" s="33">
        <f t="shared" ref="Y397:Y424" si="129">AA397+AC397+AE397+AG397+AI397+AK397+AM397+AO397</f>
        <v>0</v>
      </c>
      <c r="Z397" s="89"/>
      <c r="AA397" s="35"/>
      <c r="AB397" s="89"/>
      <c r="AC397" s="35"/>
      <c r="AD397" s="89"/>
      <c r="AE397" s="35"/>
      <c r="AF397" s="89"/>
      <c r="AG397" s="35"/>
      <c r="AH397" s="89"/>
      <c r="AI397" s="35"/>
      <c r="AJ397" s="89"/>
      <c r="AK397" s="35"/>
      <c r="AL397" s="89"/>
      <c r="AM397" s="35"/>
      <c r="AN397" s="89"/>
      <c r="AO397" s="90"/>
      <c r="AP397" s="33">
        <f t="shared" si="120"/>
        <v>0</v>
      </c>
      <c r="AQ397" s="89"/>
      <c r="AR397" s="35"/>
      <c r="AS397" s="89"/>
      <c r="AT397" s="35"/>
      <c r="AU397" s="89"/>
      <c r="AV397" s="35"/>
      <c r="AW397" s="89"/>
      <c r="AX397" s="35"/>
      <c r="AY397" s="89"/>
      <c r="AZ397" s="35"/>
      <c r="BA397" s="89"/>
      <c r="BB397" s="75"/>
      <c r="BC397" s="33">
        <f t="shared" si="125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>
        <f t="shared" si="127"/>
        <v>0</v>
      </c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2"/>
      <c r="CA397" s="33">
        <f t="shared" si="126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32"/>
      <c r="CR397" s="33">
        <f t="shared" si="121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33">
        <f t="shared" si="122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>
        <f t="shared" si="123"/>
        <v>0</v>
      </c>
      <c r="DQ397" s="31"/>
      <c r="DR397" s="30"/>
      <c r="DS397" s="31"/>
      <c r="DT397" s="30"/>
      <c r="DU397" s="31"/>
      <c r="DV397" s="30"/>
      <c r="DW397" s="31"/>
      <c r="DX397" s="32"/>
      <c r="DY397" s="101">
        <f t="shared" si="128"/>
        <v>16.5</v>
      </c>
      <c r="DZ397" s="31">
        <v>7</v>
      </c>
      <c r="EA397" s="30">
        <f>25*0.3</f>
        <v>7.5</v>
      </c>
      <c r="EB397" s="31"/>
      <c r="EC397" s="30"/>
      <c r="ED397" s="31"/>
      <c r="EE397" s="30"/>
      <c r="EF397" s="31"/>
      <c r="EG397" s="30"/>
      <c r="EH397" s="92"/>
      <c r="EI397" s="30"/>
      <c r="EJ397" s="31"/>
      <c r="EK397" s="30"/>
      <c r="EL397" s="31">
        <v>4</v>
      </c>
      <c r="EM397" s="30">
        <f>30*0.3</f>
        <v>9</v>
      </c>
      <c r="EN397" s="31"/>
      <c r="EO397" s="32"/>
    </row>
    <row r="398" spans="1:145" s="1" customFormat="1" ht="15" customHeight="1" x14ac:dyDescent="0.3">
      <c r="A398" s="5">
        <v>32</v>
      </c>
      <c r="B398" s="15">
        <v>9321</v>
      </c>
      <c r="C398" s="8" t="s">
        <v>579</v>
      </c>
      <c r="D398" s="16">
        <v>2012</v>
      </c>
      <c r="E398" s="17">
        <f t="shared" si="116"/>
        <v>15</v>
      </c>
      <c r="F398" s="55" t="s">
        <v>576</v>
      </c>
      <c r="G398" s="65"/>
      <c r="H398" s="55" t="s">
        <v>578</v>
      </c>
      <c r="I398" s="55" t="s">
        <v>577</v>
      </c>
      <c r="J398" s="28">
        <f t="shared" si="117"/>
        <v>0</v>
      </c>
      <c r="K398" s="29"/>
      <c r="L398" s="30"/>
      <c r="M398" s="31"/>
      <c r="N398" s="30"/>
      <c r="O398" s="31"/>
      <c r="P398" s="32"/>
      <c r="Q398" s="28">
        <f t="shared" si="118"/>
        <v>0</v>
      </c>
      <c r="R398" s="29"/>
      <c r="S398" s="32"/>
      <c r="T398" s="28">
        <f t="shared" si="119"/>
        <v>0</v>
      </c>
      <c r="U398" s="29"/>
      <c r="V398" s="30"/>
      <c r="W398" s="31"/>
      <c r="X398" s="32"/>
      <c r="Y398" s="33">
        <f t="shared" si="129"/>
        <v>0</v>
      </c>
      <c r="Z398" s="89"/>
      <c r="AA398" s="35"/>
      <c r="AB398" s="89"/>
      <c r="AC398" s="35"/>
      <c r="AD398" s="89"/>
      <c r="AE398" s="35"/>
      <c r="AF398" s="89"/>
      <c r="AG398" s="35"/>
      <c r="AH398" s="89"/>
      <c r="AI398" s="35"/>
      <c r="AJ398" s="89"/>
      <c r="AK398" s="35"/>
      <c r="AL398" s="89"/>
      <c r="AM398" s="35"/>
      <c r="AN398" s="89"/>
      <c r="AO398" s="90"/>
      <c r="AP398" s="33">
        <f t="shared" si="120"/>
        <v>0</v>
      </c>
      <c r="AQ398" s="89"/>
      <c r="AR398" s="35"/>
      <c r="AS398" s="89"/>
      <c r="AT398" s="35"/>
      <c r="AU398" s="89"/>
      <c r="AV398" s="35"/>
      <c r="AW398" s="89"/>
      <c r="AX398" s="35"/>
      <c r="AY398" s="89"/>
      <c r="AZ398" s="35"/>
      <c r="BA398" s="89"/>
      <c r="BB398" s="75"/>
      <c r="BC398" s="33">
        <f t="shared" si="125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 t="shared" si="127"/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2"/>
      <c r="CA398" s="33">
        <f t="shared" si="126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32"/>
      <c r="CR398" s="33">
        <f t="shared" si="121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33">
        <f t="shared" si="122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 t="shared" si="123"/>
        <v>0</v>
      </c>
      <c r="DQ398" s="31"/>
      <c r="DR398" s="30"/>
      <c r="DS398" s="31"/>
      <c r="DT398" s="30"/>
      <c r="DU398" s="31"/>
      <c r="DV398" s="30"/>
      <c r="DW398" s="31"/>
      <c r="DX398" s="32"/>
      <c r="DY398" s="33">
        <f t="shared" si="128"/>
        <v>15</v>
      </c>
      <c r="DZ398" s="31"/>
      <c r="EA398" s="30"/>
      <c r="EB398" s="31">
        <v>8</v>
      </c>
      <c r="EC398" s="30">
        <f>20*0.3</f>
        <v>6</v>
      </c>
      <c r="ED398" s="77">
        <v>9</v>
      </c>
      <c r="EE398" s="78">
        <f>10*0.3*1.5</f>
        <v>4.5</v>
      </c>
      <c r="EF398" s="31"/>
      <c r="EG398" s="30"/>
      <c r="EH398" s="92"/>
      <c r="EI398" s="30"/>
      <c r="EJ398" s="31"/>
      <c r="EK398" s="30"/>
      <c r="EL398" s="31"/>
      <c r="EM398" s="30"/>
      <c r="EN398" s="31">
        <v>6</v>
      </c>
      <c r="EO398" s="32">
        <f>15*0.3</f>
        <v>4.5</v>
      </c>
    </row>
    <row r="399" spans="1:145" s="1" customFormat="1" ht="15" customHeight="1" x14ac:dyDescent="0.3">
      <c r="A399" s="95">
        <v>33</v>
      </c>
      <c r="B399" s="96">
        <v>9850</v>
      </c>
      <c r="C399" s="97" t="s">
        <v>598</v>
      </c>
      <c r="D399" s="98">
        <v>2012</v>
      </c>
      <c r="E399" s="99">
        <f t="shared" si="116"/>
        <v>14.399999999999999</v>
      </c>
      <c r="F399" s="100" t="s">
        <v>413</v>
      </c>
      <c r="G399" s="65"/>
      <c r="H399" s="55" t="s">
        <v>546</v>
      </c>
      <c r="I399" s="55" t="s">
        <v>456</v>
      </c>
      <c r="J399" s="28">
        <f t="shared" si="117"/>
        <v>0</v>
      </c>
      <c r="K399" s="29"/>
      <c r="L399" s="30"/>
      <c r="M399" s="31"/>
      <c r="N399" s="30"/>
      <c r="O399" s="31"/>
      <c r="P399" s="32"/>
      <c r="Q399" s="28">
        <f t="shared" si="118"/>
        <v>0</v>
      </c>
      <c r="R399" s="29"/>
      <c r="S399" s="32"/>
      <c r="T399" s="28">
        <f t="shared" si="119"/>
        <v>0</v>
      </c>
      <c r="U399" s="29"/>
      <c r="V399" s="30"/>
      <c r="W399" s="31"/>
      <c r="X399" s="32"/>
      <c r="Y399" s="33">
        <f t="shared" si="129"/>
        <v>0</v>
      </c>
      <c r="Z399" s="89"/>
      <c r="AA399" s="35"/>
      <c r="AB399" s="89"/>
      <c r="AC399" s="35"/>
      <c r="AD399" s="89"/>
      <c r="AE399" s="35"/>
      <c r="AF399" s="89"/>
      <c r="AG399" s="35"/>
      <c r="AH399" s="89"/>
      <c r="AI399" s="35"/>
      <c r="AJ399" s="89"/>
      <c r="AK399" s="35"/>
      <c r="AL399" s="89"/>
      <c r="AM399" s="35"/>
      <c r="AN399" s="89"/>
      <c r="AO399" s="90"/>
      <c r="AP399" s="33">
        <f t="shared" si="120"/>
        <v>0</v>
      </c>
      <c r="AQ399" s="89"/>
      <c r="AR399" s="35"/>
      <c r="AS399" s="89"/>
      <c r="AT399" s="35"/>
      <c r="AU399" s="89"/>
      <c r="AV399" s="35"/>
      <c r="AW399" s="89"/>
      <c r="AX399" s="35"/>
      <c r="AY399" s="89"/>
      <c r="AZ399" s="35"/>
      <c r="BA399" s="89"/>
      <c r="BB399" s="75"/>
      <c r="BC399" s="33">
        <f t="shared" si="125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>
        <f t="shared" si="127"/>
        <v>0</v>
      </c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2"/>
      <c r="CA399" s="33">
        <f t="shared" si="126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32"/>
      <c r="CR399" s="33">
        <f t="shared" si="121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33">
        <f t="shared" si="122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>
        <f t="shared" si="123"/>
        <v>0</v>
      </c>
      <c r="DQ399" s="31"/>
      <c r="DR399" s="30"/>
      <c r="DS399" s="31"/>
      <c r="DT399" s="30"/>
      <c r="DU399" s="31"/>
      <c r="DV399" s="30"/>
      <c r="DW399" s="31"/>
      <c r="DX399" s="32"/>
      <c r="DY399" s="101">
        <f>EA399+EC399+EE399+EG399+EI399+EK399+EM399</f>
        <v>14.399999999999999</v>
      </c>
      <c r="DZ399" s="31"/>
      <c r="EA399" s="30"/>
      <c r="EB399" s="31"/>
      <c r="EC399" s="30"/>
      <c r="ED399" s="31"/>
      <c r="EE399" s="30"/>
      <c r="EF399" s="31">
        <v>6</v>
      </c>
      <c r="EG399" s="30">
        <f>30*0.3</f>
        <v>9</v>
      </c>
      <c r="EH399" s="92"/>
      <c r="EI399" s="30"/>
      <c r="EJ399" s="31"/>
      <c r="EK399" s="30"/>
      <c r="EL399" s="31">
        <v>7</v>
      </c>
      <c r="EM399" s="30">
        <f>18*0.3</f>
        <v>5.3999999999999995</v>
      </c>
      <c r="EN399" s="58">
        <v>9</v>
      </c>
      <c r="EO399" s="79" t="s">
        <v>292</v>
      </c>
    </row>
    <row r="400" spans="1:145" s="1" customFormat="1" ht="15" customHeight="1" x14ac:dyDescent="0.3">
      <c r="A400" s="5"/>
      <c r="B400" s="15">
        <v>9739</v>
      </c>
      <c r="C400" s="8" t="s">
        <v>591</v>
      </c>
      <c r="D400" s="16">
        <v>2011</v>
      </c>
      <c r="E400" s="17">
        <f t="shared" si="116"/>
        <v>14.399999999999999</v>
      </c>
      <c r="F400" s="55" t="s">
        <v>461</v>
      </c>
      <c r="G400" s="65"/>
      <c r="H400" s="55" t="s">
        <v>592</v>
      </c>
      <c r="I400" s="55" t="s">
        <v>593</v>
      </c>
      <c r="J400" s="28">
        <f t="shared" si="117"/>
        <v>0</v>
      </c>
      <c r="K400" s="29"/>
      <c r="L400" s="30"/>
      <c r="M400" s="31"/>
      <c r="N400" s="30"/>
      <c r="O400" s="31"/>
      <c r="P400" s="32"/>
      <c r="Q400" s="28">
        <f t="shared" si="118"/>
        <v>0</v>
      </c>
      <c r="R400" s="29"/>
      <c r="S400" s="32"/>
      <c r="T400" s="28">
        <f t="shared" si="119"/>
        <v>0</v>
      </c>
      <c r="U400" s="29"/>
      <c r="V400" s="30"/>
      <c r="W400" s="31"/>
      <c r="X400" s="32"/>
      <c r="Y400" s="33">
        <f t="shared" si="129"/>
        <v>0</v>
      </c>
      <c r="Z400" s="89"/>
      <c r="AA400" s="35"/>
      <c r="AB400" s="89"/>
      <c r="AC400" s="35"/>
      <c r="AD400" s="89"/>
      <c r="AE400" s="35"/>
      <c r="AF400" s="89"/>
      <c r="AG400" s="35"/>
      <c r="AH400" s="89"/>
      <c r="AI400" s="35"/>
      <c r="AJ400" s="89"/>
      <c r="AK400" s="35"/>
      <c r="AL400" s="89"/>
      <c r="AM400" s="35"/>
      <c r="AN400" s="89"/>
      <c r="AO400" s="90"/>
      <c r="AP400" s="33">
        <f t="shared" si="120"/>
        <v>0</v>
      </c>
      <c r="AQ400" s="89"/>
      <c r="AR400" s="35"/>
      <c r="AS400" s="89"/>
      <c r="AT400" s="35"/>
      <c r="AU400" s="89"/>
      <c r="AV400" s="35"/>
      <c r="AW400" s="89"/>
      <c r="AX400" s="35"/>
      <c r="AY400" s="89"/>
      <c r="AZ400" s="35"/>
      <c r="BA400" s="89"/>
      <c r="BB400" s="75"/>
      <c r="BC400" s="33">
        <f t="shared" si="125"/>
        <v>0</v>
      </c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>
        <f t="shared" si="127"/>
        <v>0</v>
      </c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2"/>
      <c r="CA400" s="33">
        <f t="shared" si="126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32"/>
      <c r="CR400" s="33">
        <f t="shared" si="121"/>
        <v>0</v>
      </c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33">
        <f t="shared" si="122"/>
        <v>0</v>
      </c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>
        <f t="shared" si="123"/>
        <v>0</v>
      </c>
      <c r="DQ400" s="31"/>
      <c r="DR400" s="30"/>
      <c r="DS400" s="31"/>
      <c r="DT400" s="30"/>
      <c r="DU400" s="31"/>
      <c r="DV400" s="30"/>
      <c r="DW400" s="31"/>
      <c r="DX400" s="32"/>
      <c r="DY400" s="33">
        <f t="shared" ref="DY400:DY408" si="130">EA400+EC400+EE400+EG400+EI400+EK400+EM400+EO400</f>
        <v>14.399999999999999</v>
      </c>
      <c r="DZ400" s="31"/>
      <c r="EA400" s="30"/>
      <c r="EB400" s="31"/>
      <c r="EC400" s="30"/>
      <c r="ED400" s="31"/>
      <c r="EE400" s="30"/>
      <c r="EF400" s="31"/>
      <c r="EG400" s="30"/>
      <c r="EH400" s="92"/>
      <c r="EI400" s="30"/>
      <c r="EJ400" s="77">
        <v>9</v>
      </c>
      <c r="EK400" s="78">
        <f>8*0.3*1.5</f>
        <v>3.5999999999999996</v>
      </c>
      <c r="EL400" s="31">
        <v>5</v>
      </c>
      <c r="EM400" s="30">
        <f>26*0.3</f>
        <v>7.8</v>
      </c>
      <c r="EN400" s="31">
        <v>8</v>
      </c>
      <c r="EO400" s="32">
        <f>10*0.3</f>
        <v>3</v>
      </c>
    </row>
    <row r="401" spans="1:145" s="1" customFormat="1" ht="15" customHeight="1" x14ac:dyDescent="0.3">
      <c r="A401" s="95"/>
      <c r="B401" s="96">
        <v>9738</v>
      </c>
      <c r="C401" s="97" t="s">
        <v>594</v>
      </c>
      <c r="D401" s="98">
        <v>2011</v>
      </c>
      <c r="E401" s="99">
        <f t="shared" si="116"/>
        <v>14.399999999999999</v>
      </c>
      <c r="F401" s="100" t="s">
        <v>461</v>
      </c>
      <c r="G401" s="65"/>
      <c r="H401" s="55" t="s">
        <v>592</v>
      </c>
      <c r="I401" s="55" t="s">
        <v>593</v>
      </c>
      <c r="J401" s="28">
        <f t="shared" si="117"/>
        <v>0</v>
      </c>
      <c r="K401" s="29"/>
      <c r="L401" s="30"/>
      <c r="M401" s="31"/>
      <c r="N401" s="30"/>
      <c r="O401" s="31"/>
      <c r="P401" s="32"/>
      <c r="Q401" s="28">
        <f t="shared" si="118"/>
        <v>0</v>
      </c>
      <c r="R401" s="29"/>
      <c r="S401" s="32"/>
      <c r="T401" s="28">
        <f t="shared" si="119"/>
        <v>0</v>
      </c>
      <c r="U401" s="29"/>
      <c r="V401" s="30"/>
      <c r="W401" s="31"/>
      <c r="X401" s="32"/>
      <c r="Y401" s="33">
        <f t="shared" si="129"/>
        <v>0</v>
      </c>
      <c r="Z401" s="89"/>
      <c r="AA401" s="35"/>
      <c r="AB401" s="89"/>
      <c r="AC401" s="35"/>
      <c r="AD401" s="89"/>
      <c r="AE401" s="35"/>
      <c r="AF401" s="89"/>
      <c r="AG401" s="35"/>
      <c r="AH401" s="89"/>
      <c r="AI401" s="35"/>
      <c r="AJ401" s="89"/>
      <c r="AK401" s="35"/>
      <c r="AL401" s="89"/>
      <c r="AM401" s="35"/>
      <c r="AN401" s="89"/>
      <c r="AO401" s="90"/>
      <c r="AP401" s="33">
        <f t="shared" si="120"/>
        <v>0</v>
      </c>
      <c r="AQ401" s="89"/>
      <c r="AR401" s="35"/>
      <c r="AS401" s="89"/>
      <c r="AT401" s="35"/>
      <c r="AU401" s="89"/>
      <c r="AV401" s="35"/>
      <c r="AW401" s="89"/>
      <c r="AX401" s="35"/>
      <c r="AY401" s="89"/>
      <c r="AZ401" s="35"/>
      <c r="BA401" s="89"/>
      <c r="BB401" s="75"/>
      <c r="BC401" s="33">
        <f t="shared" si="125"/>
        <v>0</v>
      </c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>
        <f t="shared" si="127"/>
        <v>0</v>
      </c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2"/>
      <c r="CA401" s="33">
        <f t="shared" si="126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32"/>
      <c r="CR401" s="33">
        <f t="shared" si="121"/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33">
        <f t="shared" si="122"/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>
        <f t="shared" si="123"/>
        <v>0</v>
      </c>
      <c r="DQ401" s="31"/>
      <c r="DR401" s="30"/>
      <c r="DS401" s="31"/>
      <c r="DT401" s="30"/>
      <c r="DU401" s="31"/>
      <c r="DV401" s="30"/>
      <c r="DW401" s="31"/>
      <c r="DX401" s="32"/>
      <c r="DY401" s="101">
        <f t="shared" si="130"/>
        <v>14.399999999999999</v>
      </c>
      <c r="DZ401" s="31"/>
      <c r="EA401" s="30"/>
      <c r="EB401" s="31"/>
      <c r="EC401" s="30"/>
      <c r="ED401" s="31"/>
      <c r="EE401" s="30"/>
      <c r="EF401" s="31"/>
      <c r="EG401" s="30"/>
      <c r="EH401" s="92"/>
      <c r="EI401" s="30"/>
      <c r="EJ401" s="77">
        <v>9</v>
      </c>
      <c r="EK401" s="78">
        <f>8*0.3*1.5</f>
        <v>3.5999999999999996</v>
      </c>
      <c r="EL401" s="31">
        <v>5</v>
      </c>
      <c r="EM401" s="30">
        <f>26*0.3</f>
        <v>7.8</v>
      </c>
      <c r="EN401" s="31">
        <v>8</v>
      </c>
      <c r="EO401" s="32">
        <f>10*0.3</f>
        <v>3</v>
      </c>
    </row>
    <row r="402" spans="1:145" s="1" customFormat="1" ht="15" customHeight="1" x14ac:dyDescent="0.3">
      <c r="A402" s="5">
        <v>36</v>
      </c>
      <c r="B402" s="15">
        <v>9729</v>
      </c>
      <c r="C402" s="8" t="s">
        <v>384</v>
      </c>
      <c r="D402" s="16">
        <v>2011</v>
      </c>
      <c r="E402" s="17">
        <f t="shared" si="116"/>
        <v>13.5</v>
      </c>
      <c r="F402" s="55" t="s">
        <v>404</v>
      </c>
      <c r="G402" s="65"/>
      <c r="H402" s="55" t="s">
        <v>406</v>
      </c>
      <c r="I402" s="55"/>
      <c r="J402" s="28">
        <f t="shared" si="117"/>
        <v>0</v>
      </c>
      <c r="K402" s="29"/>
      <c r="L402" s="30"/>
      <c r="M402" s="31"/>
      <c r="N402" s="30"/>
      <c r="O402" s="31"/>
      <c r="P402" s="32"/>
      <c r="Q402" s="28">
        <f t="shared" si="118"/>
        <v>0</v>
      </c>
      <c r="R402" s="29"/>
      <c r="S402" s="32"/>
      <c r="T402" s="28">
        <f t="shared" si="119"/>
        <v>0</v>
      </c>
      <c r="U402" s="29"/>
      <c r="V402" s="30"/>
      <c r="W402" s="31"/>
      <c r="X402" s="32"/>
      <c r="Y402" s="33">
        <f t="shared" si="129"/>
        <v>0</v>
      </c>
      <c r="Z402" s="89"/>
      <c r="AA402" s="35"/>
      <c r="AB402" s="89"/>
      <c r="AC402" s="35"/>
      <c r="AD402" s="89"/>
      <c r="AE402" s="35"/>
      <c r="AF402" s="89"/>
      <c r="AG402" s="35"/>
      <c r="AH402" s="89"/>
      <c r="AI402" s="35"/>
      <c r="AJ402" s="89"/>
      <c r="AK402" s="35"/>
      <c r="AL402" s="89"/>
      <c r="AM402" s="35"/>
      <c r="AN402" s="89"/>
      <c r="AO402" s="90"/>
      <c r="AP402" s="33">
        <f t="shared" si="120"/>
        <v>0</v>
      </c>
      <c r="AQ402" s="89"/>
      <c r="AR402" s="35"/>
      <c r="AS402" s="89"/>
      <c r="AT402" s="35"/>
      <c r="AU402" s="89"/>
      <c r="AV402" s="35"/>
      <c r="AW402" s="89"/>
      <c r="AX402" s="35"/>
      <c r="AY402" s="89"/>
      <c r="AZ402" s="35"/>
      <c r="BA402" s="89"/>
      <c r="BB402" s="75"/>
      <c r="BC402" s="33">
        <f t="shared" si="125"/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>
        <f t="shared" si="127"/>
        <v>0</v>
      </c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2"/>
      <c r="CA402" s="33">
        <f t="shared" si="126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32"/>
      <c r="CR402" s="33">
        <f t="shared" si="121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33">
        <f t="shared" si="122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>
        <f t="shared" si="123"/>
        <v>0</v>
      </c>
      <c r="DQ402" s="31"/>
      <c r="DR402" s="30"/>
      <c r="DS402" s="31"/>
      <c r="DT402" s="30"/>
      <c r="DU402" s="31"/>
      <c r="DV402" s="30"/>
      <c r="DW402" s="31"/>
      <c r="DX402" s="32"/>
      <c r="DY402" s="33">
        <f t="shared" si="130"/>
        <v>13.5</v>
      </c>
      <c r="DZ402" s="31"/>
      <c r="EA402" s="30"/>
      <c r="EB402" s="31"/>
      <c r="EC402" s="30"/>
      <c r="ED402" s="77">
        <v>6</v>
      </c>
      <c r="EE402" s="78">
        <f>30*0.3*1.5</f>
        <v>13.5</v>
      </c>
      <c r="EF402" s="31"/>
      <c r="EG402" s="30"/>
      <c r="EH402" s="92"/>
      <c r="EI402" s="30"/>
      <c r="EJ402" s="31"/>
      <c r="EK402" s="30"/>
      <c r="EL402" s="31"/>
      <c r="EM402" s="30"/>
      <c r="EN402" s="31"/>
      <c r="EO402" s="32"/>
    </row>
    <row r="403" spans="1:145" s="1" customFormat="1" ht="15" customHeight="1" x14ac:dyDescent="0.3">
      <c r="A403" s="95">
        <v>37</v>
      </c>
      <c r="B403" s="96">
        <v>139</v>
      </c>
      <c r="C403" s="97" t="s">
        <v>595</v>
      </c>
      <c r="D403" s="98">
        <v>2011</v>
      </c>
      <c r="E403" s="99">
        <f t="shared" si="116"/>
        <v>12.6</v>
      </c>
      <c r="F403" s="100" t="s">
        <v>421</v>
      </c>
      <c r="G403" s="65"/>
      <c r="H403" s="55" t="s">
        <v>596</v>
      </c>
      <c r="I403" s="55"/>
      <c r="J403" s="28">
        <f t="shared" si="117"/>
        <v>0</v>
      </c>
      <c r="K403" s="29"/>
      <c r="L403" s="30"/>
      <c r="M403" s="31"/>
      <c r="N403" s="30"/>
      <c r="O403" s="31"/>
      <c r="P403" s="32"/>
      <c r="Q403" s="28">
        <f t="shared" si="118"/>
        <v>0</v>
      </c>
      <c r="R403" s="29"/>
      <c r="S403" s="32"/>
      <c r="T403" s="28">
        <f t="shared" si="119"/>
        <v>0</v>
      </c>
      <c r="U403" s="29"/>
      <c r="V403" s="30"/>
      <c r="W403" s="31"/>
      <c r="X403" s="32"/>
      <c r="Y403" s="33">
        <f t="shared" si="129"/>
        <v>0</v>
      </c>
      <c r="Z403" s="89"/>
      <c r="AA403" s="35"/>
      <c r="AB403" s="89"/>
      <c r="AC403" s="35"/>
      <c r="AD403" s="89"/>
      <c r="AE403" s="35"/>
      <c r="AF403" s="89"/>
      <c r="AG403" s="35"/>
      <c r="AH403" s="89"/>
      <c r="AI403" s="35"/>
      <c r="AJ403" s="89"/>
      <c r="AK403" s="35"/>
      <c r="AL403" s="89"/>
      <c r="AM403" s="35"/>
      <c r="AN403" s="89"/>
      <c r="AO403" s="90"/>
      <c r="AP403" s="33">
        <f t="shared" si="120"/>
        <v>0</v>
      </c>
      <c r="AQ403" s="89"/>
      <c r="AR403" s="35"/>
      <c r="AS403" s="89"/>
      <c r="AT403" s="35"/>
      <c r="AU403" s="89"/>
      <c r="AV403" s="35"/>
      <c r="AW403" s="89"/>
      <c r="AX403" s="35"/>
      <c r="AY403" s="89"/>
      <c r="AZ403" s="35"/>
      <c r="BA403" s="89"/>
      <c r="BB403" s="75"/>
      <c r="BC403" s="33">
        <f t="shared" si="125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 t="shared" si="127"/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2"/>
      <c r="CA403" s="33">
        <f t="shared" si="126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32"/>
      <c r="CR403" s="33">
        <f t="shared" si="121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33">
        <f t="shared" si="122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 t="shared" si="123"/>
        <v>0</v>
      </c>
      <c r="DQ403" s="31"/>
      <c r="DR403" s="30"/>
      <c r="DS403" s="31"/>
      <c r="DT403" s="30"/>
      <c r="DU403" s="31"/>
      <c r="DV403" s="30"/>
      <c r="DW403" s="31"/>
      <c r="DX403" s="32"/>
      <c r="DY403" s="101">
        <f t="shared" si="130"/>
        <v>12.6</v>
      </c>
      <c r="DZ403" s="31"/>
      <c r="EA403" s="30"/>
      <c r="EB403" s="31"/>
      <c r="EC403" s="30"/>
      <c r="ED403" s="31"/>
      <c r="EE403" s="30"/>
      <c r="EF403" s="31"/>
      <c r="EG403" s="30"/>
      <c r="EH403" s="92"/>
      <c r="EI403" s="30"/>
      <c r="EJ403" s="31"/>
      <c r="EK403" s="30"/>
      <c r="EL403" s="31">
        <v>6</v>
      </c>
      <c r="EM403" s="30">
        <f>22*0.3</f>
        <v>6.6</v>
      </c>
      <c r="EN403" s="31">
        <v>4</v>
      </c>
      <c r="EO403" s="32">
        <f>20*0.3</f>
        <v>6</v>
      </c>
    </row>
    <row r="404" spans="1:145" s="1" customFormat="1" ht="15" customHeight="1" x14ac:dyDescent="0.3">
      <c r="A404" s="5"/>
      <c r="B404" s="15">
        <v>9536</v>
      </c>
      <c r="C404" s="8" t="s">
        <v>356</v>
      </c>
      <c r="D404" s="16">
        <v>2011</v>
      </c>
      <c r="E404" s="17">
        <f t="shared" si="116"/>
        <v>12.6</v>
      </c>
      <c r="F404" s="55" t="s">
        <v>421</v>
      </c>
      <c r="G404" s="65"/>
      <c r="H404" s="55" t="s">
        <v>536</v>
      </c>
      <c r="I404" s="55"/>
      <c r="J404" s="28">
        <f t="shared" si="117"/>
        <v>0</v>
      </c>
      <c r="K404" s="29"/>
      <c r="L404" s="30"/>
      <c r="M404" s="31"/>
      <c r="N404" s="30"/>
      <c r="O404" s="31"/>
      <c r="P404" s="32"/>
      <c r="Q404" s="28">
        <f t="shared" si="118"/>
        <v>0</v>
      </c>
      <c r="R404" s="29"/>
      <c r="S404" s="32"/>
      <c r="T404" s="28">
        <f t="shared" si="119"/>
        <v>0</v>
      </c>
      <c r="U404" s="29"/>
      <c r="V404" s="30"/>
      <c r="W404" s="31"/>
      <c r="X404" s="32"/>
      <c r="Y404" s="33">
        <f t="shared" si="129"/>
        <v>0</v>
      </c>
      <c r="Z404" s="89"/>
      <c r="AA404" s="35"/>
      <c r="AB404" s="89"/>
      <c r="AC404" s="35"/>
      <c r="AD404" s="89"/>
      <c r="AE404" s="35"/>
      <c r="AF404" s="89"/>
      <c r="AG404" s="35"/>
      <c r="AH404" s="89"/>
      <c r="AI404" s="35"/>
      <c r="AJ404" s="89"/>
      <c r="AK404" s="35"/>
      <c r="AL404" s="89"/>
      <c r="AM404" s="35"/>
      <c r="AN404" s="89"/>
      <c r="AO404" s="90"/>
      <c r="AP404" s="33">
        <f t="shared" si="120"/>
        <v>0</v>
      </c>
      <c r="AQ404" s="89"/>
      <c r="AR404" s="35"/>
      <c r="AS404" s="89"/>
      <c r="AT404" s="35"/>
      <c r="AU404" s="89"/>
      <c r="AV404" s="35"/>
      <c r="AW404" s="89"/>
      <c r="AX404" s="35"/>
      <c r="AY404" s="89"/>
      <c r="AZ404" s="35"/>
      <c r="BA404" s="89"/>
      <c r="BB404" s="75"/>
      <c r="BC404" s="33">
        <f t="shared" si="125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>
        <f t="shared" si="127"/>
        <v>0</v>
      </c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2"/>
      <c r="CA404" s="33">
        <f t="shared" si="126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32"/>
      <c r="CR404" s="33">
        <f t="shared" si="121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33">
        <f t="shared" si="122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>
        <f t="shared" si="123"/>
        <v>0</v>
      </c>
      <c r="DQ404" s="31"/>
      <c r="DR404" s="30"/>
      <c r="DS404" s="31"/>
      <c r="DT404" s="30"/>
      <c r="DU404" s="31"/>
      <c r="DV404" s="30"/>
      <c r="DW404" s="31"/>
      <c r="DX404" s="32"/>
      <c r="DY404" s="33">
        <f t="shared" si="130"/>
        <v>12.6</v>
      </c>
      <c r="DZ404" s="31"/>
      <c r="EA404" s="30"/>
      <c r="EB404" s="31"/>
      <c r="EC404" s="30"/>
      <c r="ED404" s="31"/>
      <c r="EE404" s="30"/>
      <c r="EF404" s="31"/>
      <c r="EG404" s="30"/>
      <c r="EH404" s="92"/>
      <c r="EI404" s="30"/>
      <c r="EJ404" s="31"/>
      <c r="EK404" s="30"/>
      <c r="EL404" s="31">
        <v>6</v>
      </c>
      <c r="EM404" s="30">
        <f>22*0.3</f>
        <v>6.6</v>
      </c>
      <c r="EN404" s="31">
        <v>4</v>
      </c>
      <c r="EO404" s="32">
        <f>20*0.3</f>
        <v>6</v>
      </c>
    </row>
    <row r="405" spans="1:145" s="1" customFormat="1" ht="15" customHeight="1" x14ac:dyDescent="0.3">
      <c r="A405" s="95">
        <v>39</v>
      </c>
      <c r="B405" s="96">
        <v>572</v>
      </c>
      <c r="C405" s="97" t="s">
        <v>632</v>
      </c>
      <c r="D405" s="98">
        <v>2011</v>
      </c>
      <c r="E405" s="99">
        <f t="shared" si="116"/>
        <v>12</v>
      </c>
      <c r="F405" s="100" t="s">
        <v>633</v>
      </c>
      <c r="G405" s="65"/>
      <c r="H405" s="55" t="s">
        <v>634</v>
      </c>
      <c r="I405" s="55" t="s">
        <v>635</v>
      </c>
      <c r="J405" s="28">
        <f t="shared" si="117"/>
        <v>0</v>
      </c>
      <c r="K405" s="29"/>
      <c r="L405" s="30"/>
      <c r="M405" s="31"/>
      <c r="N405" s="30"/>
      <c r="O405" s="31"/>
      <c r="P405" s="32"/>
      <c r="Q405" s="28">
        <f t="shared" si="118"/>
        <v>0</v>
      </c>
      <c r="R405" s="29"/>
      <c r="S405" s="32"/>
      <c r="T405" s="28">
        <f t="shared" si="119"/>
        <v>0</v>
      </c>
      <c r="U405" s="29"/>
      <c r="V405" s="30"/>
      <c r="W405" s="31"/>
      <c r="X405" s="32"/>
      <c r="Y405" s="33">
        <f t="shared" si="129"/>
        <v>0</v>
      </c>
      <c r="Z405" s="89"/>
      <c r="AA405" s="35"/>
      <c r="AB405" s="89"/>
      <c r="AC405" s="35"/>
      <c r="AD405" s="89"/>
      <c r="AE405" s="35"/>
      <c r="AF405" s="89"/>
      <c r="AG405" s="35"/>
      <c r="AH405" s="89"/>
      <c r="AI405" s="35"/>
      <c r="AJ405" s="89"/>
      <c r="AK405" s="35"/>
      <c r="AL405" s="89"/>
      <c r="AM405" s="35"/>
      <c r="AN405" s="89"/>
      <c r="AO405" s="90"/>
      <c r="AP405" s="33">
        <f t="shared" si="120"/>
        <v>0</v>
      </c>
      <c r="AQ405" s="89"/>
      <c r="AR405" s="35"/>
      <c r="AS405" s="89"/>
      <c r="AT405" s="35"/>
      <c r="AU405" s="89"/>
      <c r="AV405" s="35"/>
      <c r="AW405" s="89"/>
      <c r="AX405" s="35"/>
      <c r="AY405" s="89"/>
      <c r="AZ405" s="35"/>
      <c r="BA405" s="89"/>
      <c r="BB405" s="75"/>
      <c r="BC405" s="33">
        <f t="shared" si="125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>
        <f t="shared" si="127"/>
        <v>0</v>
      </c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2"/>
      <c r="CA405" s="33">
        <f t="shared" si="126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32"/>
      <c r="CR405" s="33">
        <f t="shared" si="121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33">
        <f t="shared" si="122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>
        <f t="shared" si="123"/>
        <v>0</v>
      </c>
      <c r="DQ405" s="31"/>
      <c r="DR405" s="30"/>
      <c r="DS405" s="31"/>
      <c r="DT405" s="30"/>
      <c r="DU405" s="31"/>
      <c r="DV405" s="30"/>
      <c r="DW405" s="31"/>
      <c r="DX405" s="32"/>
      <c r="DY405" s="101">
        <f t="shared" si="130"/>
        <v>12</v>
      </c>
      <c r="DZ405" s="31">
        <v>4</v>
      </c>
      <c r="EA405" s="30">
        <f>40*0.3</f>
        <v>12</v>
      </c>
      <c r="EB405" s="31"/>
      <c r="EC405" s="30"/>
      <c r="ED405" s="31"/>
      <c r="EE405" s="30"/>
      <c r="EF405" s="31"/>
      <c r="EG405" s="30"/>
      <c r="EH405" s="92"/>
      <c r="EI405" s="30"/>
      <c r="EJ405" s="31"/>
      <c r="EK405" s="30"/>
      <c r="EL405" s="31"/>
      <c r="EM405" s="30"/>
      <c r="EN405" s="31"/>
      <c r="EO405" s="32"/>
    </row>
    <row r="406" spans="1:145" s="1" customFormat="1" ht="15" customHeight="1" x14ac:dyDescent="0.3">
      <c r="A406" s="5">
        <v>40</v>
      </c>
      <c r="B406" s="15">
        <v>627</v>
      </c>
      <c r="C406" s="8" t="s">
        <v>643</v>
      </c>
      <c r="D406" s="16">
        <v>2011</v>
      </c>
      <c r="E406" s="17">
        <f t="shared" si="116"/>
        <v>9.6</v>
      </c>
      <c r="F406" s="55" t="s">
        <v>435</v>
      </c>
      <c r="G406" s="65"/>
      <c r="H406" s="55" t="s">
        <v>644</v>
      </c>
      <c r="I406" s="55"/>
      <c r="J406" s="28">
        <f t="shared" si="117"/>
        <v>0</v>
      </c>
      <c r="K406" s="29"/>
      <c r="L406" s="30"/>
      <c r="M406" s="31"/>
      <c r="N406" s="30"/>
      <c r="O406" s="31"/>
      <c r="P406" s="32"/>
      <c r="Q406" s="28">
        <f t="shared" si="118"/>
        <v>0</v>
      </c>
      <c r="R406" s="29"/>
      <c r="S406" s="32"/>
      <c r="T406" s="28">
        <f t="shared" si="119"/>
        <v>0</v>
      </c>
      <c r="U406" s="29"/>
      <c r="V406" s="30"/>
      <c r="W406" s="31"/>
      <c r="X406" s="32"/>
      <c r="Y406" s="33">
        <f t="shared" si="129"/>
        <v>0</v>
      </c>
      <c r="Z406" s="89"/>
      <c r="AA406" s="35"/>
      <c r="AB406" s="89"/>
      <c r="AC406" s="35"/>
      <c r="AD406" s="89"/>
      <c r="AE406" s="35"/>
      <c r="AF406" s="89"/>
      <c r="AG406" s="35"/>
      <c r="AH406" s="89"/>
      <c r="AI406" s="35"/>
      <c r="AJ406" s="89"/>
      <c r="AK406" s="35"/>
      <c r="AL406" s="89"/>
      <c r="AM406" s="35"/>
      <c r="AN406" s="89"/>
      <c r="AO406" s="90"/>
      <c r="AP406" s="33">
        <f t="shared" si="120"/>
        <v>0</v>
      </c>
      <c r="AQ406" s="89"/>
      <c r="AR406" s="35"/>
      <c r="AS406" s="89"/>
      <c r="AT406" s="35"/>
      <c r="AU406" s="89"/>
      <c r="AV406" s="35"/>
      <c r="AW406" s="89"/>
      <c r="AX406" s="35"/>
      <c r="AY406" s="89"/>
      <c r="AZ406" s="35"/>
      <c r="BA406" s="89"/>
      <c r="BB406" s="75"/>
      <c r="BC406" s="33">
        <f t="shared" si="125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>
        <f t="shared" si="127"/>
        <v>0</v>
      </c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2"/>
      <c r="CA406" s="33">
        <f t="shared" si="126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32"/>
      <c r="CR406" s="33">
        <f t="shared" si="121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33">
        <f t="shared" si="122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>
        <f t="shared" si="123"/>
        <v>0</v>
      </c>
      <c r="DQ406" s="31"/>
      <c r="DR406" s="30"/>
      <c r="DS406" s="31"/>
      <c r="DT406" s="30"/>
      <c r="DU406" s="31"/>
      <c r="DV406" s="30"/>
      <c r="DW406" s="31"/>
      <c r="DX406" s="32"/>
      <c r="DY406" s="33">
        <f t="shared" si="130"/>
        <v>9.6</v>
      </c>
      <c r="DZ406" s="31"/>
      <c r="EA406" s="30"/>
      <c r="EB406" s="31"/>
      <c r="EC406" s="30"/>
      <c r="ED406" s="31"/>
      <c r="EE406" s="30"/>
      <c r="EF406" s="31">
        <v>8</v>
      </c>
      <c r="EG406" s="30">
        <f>20*0.3</f>
        <v>6</v>
      </c>
      <c r="EH406" s="92"/>
      <c r="EI406" s="30"/>
      <c r="EJ406" s="31"/>
      <c r="EK406" s="30"/>
      <c r="EL406" s="31"/>
      <c r="EM406" s="30"/>
      <c r="EN406" s="31">
        <v>7</v>
      </c>
      <c r="EO406" s="32">
        <f>12*0.3</f>
        <v>3.5999999999999996</v>
      </c>
    </row>
    <row r="407" spans="1:145" s="1" customFormat="1" ht="15" customHeight="1" x14ac:dyDescent="0.3">
      <c r="A407" s="95">
        <v>41</v>
      </c>
      <c r="B407" s="96">
        <v>9733</v>
      </c>
      <c r="C407" s="97" t="s">
        <v>378</v>
      </c>
      <c r="D407" s="98">
        <v>2011</v>
      </c>
      <c r="E407" s="99">
        <f t="shared" si="116"/>
        <v>7.8</v>
      </c>
      <c r="F407" s="100" t="s">
        <v>415</v>
      </c>
      <c r="G407" s="65"/>
      <c r="H407" s="55" t="s">
        <v>655</v>
      </c>
      <c r="I407" s="55"/>
      <c r="J407" s="28">
        <f t="shared" si="117"/>
        <v>0</v>
      </c>
      <c r="K407" s="29"/>
      <c r="L407" s="30"/>
      <c r="M407" s="31"/>
      <c r="N407" s="30"/>
      <c r="O407" s="31"/>
      <c r="P407" s="32"/>
      <c r="Q407" s="28">
        <f t="shared" si="118"/>
        <v>0</v>
      </c>
      <c r="R407" s="29"/>
      <c r="S407" s="32"/>
      <c r="T407" s="28">
        <f t="shared" si="119"/>
        <v>0</v>
      </c>
      <c r="U407" s="29"/>
      <c r="V407" s="30"/>
      <c r="W407" s="31"/>
      <c r="X407" s="32"/>
      <c r="Y407" s="33">
        <f t="shared" si="129"/>
        <v>0</v>
      </c>
      <c r="Z407" s="89"/>
      <c r="AA407" s="35"/>
      <c r="AB407" s="89"/>
      <c r="AC407" s="35"/>
      <c r="AD407" s="89"/>
      <c r="AE407" s="35"/>
      <c r="AF407" s="89"/>
      <c r="AG407" s="35"/>
      <c r="AH407" s="89"/>
      <c r="AI407" s="35"/>
      <c r="AJ407" s="89"/>
      <c r="AK407" s="35"/>
      <c r="AL407" s="89"/>
      <c r="AM407" s="35"/>
      <c r="AN407" s="89"/>
      <c r="AO407" s="90"/>
      <c r="AP407" s="33">
        <f t="shared" si="120"/>
        <v>0</v>
      </c>
      <c r="AQ407" s="89"/>
      <c r="AR407" s="35"/>
      <c r="AS407" s="89"/>
      <c r="AT407" s="35"/>
      <c r="AU407" s="89"/>
      <c r="AV407" s="35"/>
      <c r="AW407" s="89"/>
      <c r="AX407" s="35"/>
      <c r="AY407" s="89"/>
      <c r="AZ407" s="35"/>
      <c r="BA407" s="89"/>
      <c r="BB407" s="75"/>
      <c r="BC407" s="33">
        <f t="shared" si="125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>
        <f t="shared" si="127"/>
        <v>0</v>
      </c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2"/>
      <c r="CA407" s="33">
        <f t="shared" si="126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32"/>
      <c r="CR407" s="33">
        <f t="shared" si="121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33">
        <f t="shared" si="122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>
        <f t="shared" si="123"/>
        <v>0</v>
      </c>
      <c r="DQ407" s="31"/>
      <c r="DR407" s="30"/>
      <c r="DS407" s="31"/>
      <c r="DT407" s="30"/>
      <c r="DU407" s="31"/>
      <c r="DV407" s="30"/>
      <c r="DW407" s="31"/>
      <c r="DX407" s="32"/>
      <c r="DY407" s="101">
        <f t="shared" si="130"/>
        <v>7.8</v>
      </c>
      <c r="DZ407" s="31"/>
      <c r="EA407" s="30"/>
      <c r="EB407" s="31"/>
      <c r="EC407" s="30"/>
      <c r="ED407" s="31"/>
      <c r="EE407" s="30"/>
      <c r="EF407" s="31"/>
      <c r="EG407" s="30"/>
      <c r="EH407" s="92">
        <v>5</v>
      </c>
      <c r="EI407" s="30">
        <f>26*0.3</f>
        <v>7.8</v>
      </c>
      <c r="EJ407" s="31"/>
      <c r="EK407" s="30"/>
      <c r="EL407" s="31"/>
      <c r="EM407" s="30"/>
      <c r="EN407" s="31"/>
      <c r="EO407" s="32"/>
    </row>
    <row r="408" spans="1:145" s="1" customFormat="1" ht="15" customHeight="1" x14ac:dyDescent="0.3">
      <c r="A408" s="5"/>
      <c r="B408" s="15">
        <v>523</v>
      </c>
      <c r="C408" s="8" t="s">
        <v>646</v>
      </c>
      <c r="D408" s="16">
        <v>2011</v>
      </c>
      <c r="E408" s="17">
        <f t="shared" si="116"/>
        <v>7.8</v>
      </c>
      <c r="F408" s="55" t="s">
        <v>415</v>
      </c>
      <c r="G408" s="65"/>
      <c r="H408" s="55" t="s">
        <v>514</v>
      </c>
      <c r="I408" s="55" t="s">
        <v>647</v>
      </c>
      <c r="J408" s="28">
        <f t="shared" si="117"/>
        <v>0</v>
      </c>
      <c r="K408" s="29"/>
      <c r="L408" s="30"/>
      <c r="M408" s="31"/>
      <c r="N408" s="30"/>
      <c r="O408" s="31"/>
      <c r="P408" s="32"/>
      <c r="Q408" s="28">
        <f t="shared" si="118"/>
        <v>0</v>
      </c>
      <c r="R408" s="29"/>
      <c r="S408" s="32"/>
      <c r="T408" s="28">
        <f t="shared" si="119"/>
        <v>0</v>
      </c>
      <c r="U408" s="29"/>
      <c r="V408" s="30"/>
      <c r="W408" s="31"/>
      <c r="X408" s="32"/>
      <c r="Y408" s="33">
        <f t="shared" si="129"/>
        <v>0</v>
      </c>
      <c r="Z408" s="89"/>
      <c r="AA408" s="35"/>
      <c r="AB408" s="89"/>
      <c r="AC408" s="35"/>
      <c r="AD408" s="89"/>
      <c r="AE408" s="35"/>
      <c r="AF408" s="89"/>
      <c r="AG408" s="35"/>
      <c r="AH408" s="89"/>
      <c r="AI408" s="35"/>
      <c r="AJ408" s="89"/>
      <c r="AK408" s="35"/>
      <c r="AL408" s="89"/>
      <c r="AM408" s="35"/>
      <c r="AN408" s="89"/>
      <c r="AO408" s="90"/>
      <c r="AP408" s="33">
        <f t="shared" si="120"/>
        <v>0</v>
      </c>
      <c r="AQ408" s="89"/>
      <c r="AR408" s="35"/>
      <c r="AS408" s="89"/>
      <c r="AT408" s="35"/>
      <c r="AU408" s="89"/>
      <c r="AV408" s="35"/>
      <c r="AW408" s="89"/>
      <c r="AX408" s="35"/>
      <c r="AY408" s="89"/>
      <c r="AZ408" s="35"/>
      <c r="BA408" s="89"/>
      <c r="BB408" s="75"/>
      <c r="BC408" s="33">
        <f t="shared" si="125"/>
        <v>0</v>
      </c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>
        <f t="shared" si="127"/>
        <v>0</v>
      </c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2"/>
      <c r="CA408" s="33">
        <f t="shared" si="126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32"/>
      <c r="CR408" s="33">
        <f t="shared" si="121"/>
        <v>0</v>
      </c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33">
        <f t="shared" si="122"/>
        <v>0</v>
      </c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>
        <f t="shared" si="123"/>
        <v>0</v>
      </c>
      <c r="DQ408" s="31"/>
      <c r="DR408" s="30"/>
      <c r="DS408" s="31"/>
      <c r="DT408" s="30"/>
      <c r="DU408" s="31"/>
      <c r="DV408" s="30"/>
      <c r="DW408" s="31"/>
      <c r="DX408" s="32"/>
      <c r="DY408" s="33">
        <f t="shared" si="130"/>
        <v>7.8</v>
      </c>
      <c r="DZ408" s="31"/>
      <c r="EA408" s="30"/>
      <c r="EB408" s="31"/>
      <c r="EC408" s="30"/>
      <c r="ED408" s="31"/>
      <c r="EE408" s="30"/>
      <c r="EF408" s="31"/>
      <c r="EG408" s="30"/>
      <c r="EH408" s="92">
        <v>5</v>
      </c>
      <c r="EI408" s="30">
        <f>26*0.3</f>
        <v>7.8</v>
      </c>
      <c r="EJ408" s="31"/>
      <c r="EK408" s="30"/>
      <c r="EL408" s="31"/>
      <c r="EM408" s="30"/>
      <c r="EN408" s="31"/>
      <c r="EO408" s="32"/>
    </row>
    <row r="409" spans="1:145" s="1" customFormat="1" ht="15" customHeight="1" x14ac:dyDescent="0.3">
      <c r="A409" s="95">
        <v>43</v>
      </c>
      <c r="B409" s="96">
        <v>1212</v>
      </c>
      <c r="C409" s="97" t="s">
        <v>616</v>
      </c>
      <c r="D409" s="98">
        <v>2011</v>
      </c>
      <c r="E409" s="99">
        <f t="shared" si="116"/>
        <v>7.5</v>
      </c>
      <c r="F409" s="100" t="s">
        <v>404</v>
      </c>
      <c r="G409" s="65"/>
      <c r="H409" s="55" t="s">
        <v>405</v>
      </c>
      <c r="I409" s="55"/>
      <c r="J409" s="28">
        <f t="shared" si="117"/>
        <v>0</v>
      </c>
      <c r="K409" s="29"/>
      <c r="L409" s="30"/>
      <c r="M409" s="31"/>
      <c r="N409" s="30"/>
      <c r="O409" s="31"/>
      <c r="P409" s="32"/>
      <c r="Q409" s="28">
        <f t="shared" si="118"/>
        <v>0</v>
      </c>
      <c r="R409" s="29"/>
      <c r="S409" s="32"/>
      <c r="T409" s="28">
        <f t="shared" si="119"/>
        <v>0</v>
      </c>
      <c r="U409" s="29"/>
      <c r="V409" s="30"/>
      <c r="W409" s="31"/>
      <c r="X409" s="32"/>
      <c r="Y409" s="33">
        <f t="shared" si="129"/>
        <v>0</v>
      </c>
      <c r="Z409" s="89"/>
      <c r="AA409" s="35"/>
      <c r="AB409" s="89"/>
      <c r="AC409" s="35"/>
      <c r="AD409" s="89"/>
      <c r="AE409" s="35"/>
      <c r="AF409" s="89"/>
      <c r="AG409" s="35"/>
      <c r="AH409" s="89"/>
      <c r="AI409" s="35"/>
      <c r="AJ409" s="89"/>
      <c r="AK409" s="35"/>
      <c r="AL409" s="89"/>
      <c r="AM409" s="35"/>
      <c r="AN409" s="89"/>
      <c r="AO409" s="90"/>
      <c r="AP409" s="33">
        <f t="shared" si="120"/>
        <v>0</v>
      </c>
      <c r="AQ409" s="89"/>
      <c r="AR409" s="35"/>
      <c r="AS409" s="89"/>
      <c r="AT409" s="35"/>
      <c r="AU409" s="89"/>
      <c r="AV409" s="35"/>
      <c r="AW409" s="89"/>
      <c r="AX409" s="35"/>
      <c r="AY409" s="89"/>
      <c r="AZ409" s="35"/>
      <c r="BA409" s="89"/>
      <c r="BB409" s="75"/>
      <c r="BC409" s="33">
        <f t="shared" si="125"/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>
        <f t="shared" si="127"/>
        <v>0</v>
      </c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2"/>
      <c r="CA409" s="33">
        <f t="shared" si="126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32"/>
      <c r="CR409" s="33">
        <f t="shared" si="121"/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33">
        <f t="shared" si="122"/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>
        <f t="shared" si="123"/>
        <v>0</v>
      </c>
      <c r="DQ409" s="31"/>
      <c r="DR409" s="30"/>
      <c r="DS409" s="31"/>
      <c r="DT409" s="30"/>
      <c r="DU409" s="31"/>
      <c r="DV409" s="30"/>
      <c r="DW409" s="31"/>
      <c r="DX409" s="32"/>
      <c r="DY409" s="101">
        <f>EA409+EC409+EE409+EG409+EI409+EK409+EO409</f>
        <v>7.5</v>
      </c>
      <c r="DZ409" s="31"/>
      <c r="EA409" s="30"/>
      <c r="EB409" s="31">
        <v>7</v>
      </c>
      <c r="EC409" s="30">
        <f>25*0.3</f>
        <v>7.5</v>
      </c>
      <c r="ED409" s="31"/>
      <c r="EE409" s="30"/>
      <c r="EF409" s="31"/>
      <c r="EG409" s="30"/>
      <c r="EH409" s="92"/>
      <c r="EI409" s="30"/>
      <c r="EJ409" s="31"/>
      <c r="EK409" s="30"/>
      <c r="EL409" s="31"/>
      <c r="EM409" s="31"/>
      <c r="EN409" s="31"/>
      <c r="EO409" s="32"/>
    </row>
    <row r="410" spans="1:145" s="1" customFormat="1" ht="15" customHeight="1" x14ac:dyDescent="0.3">
      <c r="A410" s="5">
        <v>44</v>
      </c>
      <c r="B410" s="15">
        <v>25</v>
      </c>
      <c r="C410" s="8" t="s">
        <v>597</v>
      </c>
      <c r="D410" s="16">
        <v>2011</v>
      </c>
      <c r="E410" s="17">
        <f t="shared" si="116"/>
        <v>5.3999999999999995</v>
      </c>
      <c r="F410" s="55" t="s">
        <v>413</v>
      </c>
      <c r="G410" s="65"/>
      <c r="H410" s="55" t="s">
        <v>456</v>
      </c>
      <c r="I410" s="55" t="s">
        <v>546</v>
      </c>
      <c r="J410" s="28">
        <f t="shared" si="117"/>
        <v>0</v>
      </c>
      <c r="K410" s="29"/>
      <c r="L410" s="30"/>
      <c r="M410" s="31"/>
      <c r="N410" s="30"/>
      <c r="O410" s="31"/>
      <c r="P410" s="32"/>
      <c r="Q410" s="28">
        <f t="shared" si="118"/>
        <v>0</v>
      </c>
      <c r="R410" s="29"/>
      <c r="S410" s="32"/>
      <c r="T410" s="28">
        <f t="shared" si="119"/>
        <v>0</v>
      </c>
      <c r="U410" s="29"/>
      <c r="V410" s="30"/>
      <c r="W410" s="31"/>
      <c r="X410" s="32"/>
      <c r="Y410" s="33">
        <f t="shared" si="129"/>
        <v>0</v>
      </c>
      <c r="Z410" s="89"/>
      <c r="AA410" s="35"/>
      <c r="AB410" s="89"/>
      <c r="AC410" s="35"/>
      <c r="AD410" s="89"/>
      <c r="AE410" s="35"/>
      <c r="AF410" s="89"/>
      <c r="AG410" s="35"/>
      <c r="AH410" s="89"/>
      <c r="AI410" s="35"/>
      <c r="AJ410" s="89"/>
      <c r="AK410" s="35"/>
      <c r="AL410" s="89"/>
      <c r="AM410" s="35"/>
      <c r="AN410" s="89"/>
      <c r="AO410" s="90"/>
      <c r="AP410" s="33">
        <f t="shared" si="120"/>
        <v>0</v>
      </c>
      <c r="AQ410" s="89"/>
      <c r="AR410" s="35"/>
      <c r="AS410" s="89"/>
      <c r="AT410" s="35"/>
      <c r="AU410" s="89"/>
      <c r="AV410" s="35"/>
      <c r="AW410" s="89"/>
      <c r="AX410" s="35"/>
      <c r="AY410" s="89"/>
      <c r="AZ410" s="35"/>
      <c r="BA410" s="89"/>
      <c r="BB410" s="75"/>
      <c r="BC410" s="33">
        <f t="shared" si="125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 t="shared" si="127"/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2"/>
      <c r="CA410" s="33">
        <f t="shared" si="126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32"/>
      <c r="CR410" s="33">
        <f t="shared" si="121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33">
        <f t="shared" si="122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 t="shared" si="123"/>
        <v>0</v>
      </c>
      <c r="DQ410" s="31"/>
      <c r="DR410" s="30"/>
      <c r="DS410" s="31"/>
      <c r="DT410" s="30"/>
      <c r="DU410" s="31"/>
      <c r="DV410" s="30"/>
      <c r="DW410" s="31"/>
      <c r="DX410" s="32"/>
      <c r="DY410" s="33">
        <f>EA410+EC410+EE410+EG410+EI410+EK410+EM410</f>
        <v>5.3999999999999995</v>
      </c>
      <c r="DZ410" s="31"/>
      <c r="EA410" s="30"/>
      <c r="EB410" s="31"/>
      <c r="EC410" s="30"/>
      <c r="ED410" s="31"/>
      <c r="EE410" s="30"/>
      <c r="EF410" s="31"/>
      <c r="EG410" s="30"/>
      <c r="EH410" s="92"/>
      <c r="EI410" s="30"/>
      <c r="EJ410" s="31"/>
      <c r="EK410" s="30"/>
      <c r="EL410" s="31">
        <v>7</v>
      </c>
      <c r="EM410" s="30">
        <f>18*0.3</f>
        <v>5.3999999999999995</v>
      </c>
      <c r="EN410" s="58">
        <v>9</v>
      </c>
      <c r="EO410" s="79" t="s">
        <v>292</v>
      </c>
    </row>
    <row r="411" spans="1:145" s="1" customFormat="1" ht="15" customHeight="1" x14ac:dyDescent="0.3">
      <c r="A411" s="95">
        <v>45</v>
      </c>
      <c r="B411" s="96">
        <v>644</v>
      </c>
      <c r="C411" s="97" t="s">
        <v>642</v>
      </c>
      <c r="D411" s="98">
        <v>2012</v>
      </c>
      <c r="E411" s="99">
        <f t="shared" si="116"/>
        <v>3.5999999999999996</v>
      </c>
      <c r="F411" s="100" t="s">
        <v>435</v>
      </c>
      <c r="G411" s="65"/>
      <c r="H411" s="55" t="s">
        <v>624</v>
      </c>
      <c r="I411" s="55"/>
      <c r="J411" s="28">
        <f t="shared" si="117"/>
        <v>0</v>
      </c>
      <c r="K411" s="29"/>
      <c r="L411" s="30"/>
      <c r="M411" s="31"/>
      <c r="N411" s="30"/>
      <c r="O411" s="31"/>
      <c r="P411" s="32"/>
      <c r="Q411" s="28">
        <f t="shared" si="118"/>
        <v>0</v>
      </c>
      <c r="R411" s="29"/>
      <c r="S411" s="32"/>
      <c r="T411" s="28">
        <f t="shared" si="119"/>
        <v>0</v>
      </c>
      <c r="U411" s="29"/>
      <c r="V411" s="30"/>
      <c r="W411" s="31"/>
      <c r="X411" s="32"/>
      <c r="Y411" s="33">
        <f t="shared" si="129"/>
        <v>0</v>
      </c>
      <c r="Z411" s="89"/>
      <c r="AA411" s="35"/>
      <c r="AB411" s="89"/>
      <c r="AC411" s="35"/>
      <c r="AD411" s="89"/>
      <c r="AE411" s="35"/>
      <c r="AF411" s="89"/>
      <c r="AG411" s="35"/>
      <c r="AH411" s="89"/>
      <c r="AI411" s="35"/>
      <c r="AJ411" s="89"/>
      <c r="AK411" s="35"/>
      <c r="AL411" s="89"/>
      <c r="AM411" s="35"/>
      <c r="AN411" s="89"/>
      <c r="AO411" s="90"/>
      <c r="AP411" s="33">
        <f t="shared" si="120"/>
        <v>0</v>
      </c>
      <c r="AQ411" s="89"/>
      <c r="AR411" s="35"/>
      <c r="AS411" s="89"/>
      <c r="AT411" s="35"/>
      <c r="AU411" s="89"/>
      <c r="AV411" s="35"/>
      <c r="AW411" s="89"/>
      <c r="AX411" s="35"/>
      <c r="AY411" s="89"/>
      <c r="AZ411" s="35"/>
      <c r="BA411" s="89"/>
      <c r="BB411" s="75"/>
      <c r="BC411" s="33">
        <f t="shared" si="125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>
        <f t="shared" si="127"/>
        <v>0</v>
      </c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2"/>
      <c r="CA411" s="33">
        <f t="shared" si="126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32"/>
      <c r="CR411" s="33">
        <f t="shared" si="121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33">
        <f t="shared" si="122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>
        <f t="shared" si="123"/>
        <v>0</v>
      </c>
      <c r="DQ411" s="31"/>
      <c r="DR411" s="30"/>
      <c r="DS411" s="31"/>
      <c r="DT411" s="30"/>
      <c r="DU411" s="31"/>
      <c r="DV411" s="30"/>
      <c r="DW411" s="31"/>
      <c r="DX411" s="32"/>
      <c r="DY411" s="101">
        <f>EA411+EC411+EE411+EG411+EI411+EK411+EM411+EO411</f>
        <v>3.5999999999999996</v>
      </c>
      <c r="DZ411" s="31"/>
      <c r="EA411" s="30"/>
      <c r="EB411" s="31"/>
      <c r="EC411" s="30"/>
      <c r="ED411" s="31"/>
      <c r="EE411" s="30"/>
      <c r="EF411" s="31"/>
      <c r="EG411" s="30"/>
      <c r="EH411" s="92"/>
      <c r="EI411" s="30"/>
      <c r="EJ411" s="31"/>
      <c r="EK411" s="30"/>
      <c r="EL411" s="31"/>
      <c r="EM411" s="30"/>
      <c r="EN411" s="31">
        <v>7</v>
      </c>
      <c r="EO411" s="32">
        <f>12*0.3</f>
        <v>3.5999999999999996</v>
      </c>
    </row>
    <row r="412" spans="1:145" s="1" customFormat="1" ht="15" customHeight="1" x14ac:dyDescent="0.3">
      <c r="A412" s="5">
        <v>46</v>
      </c>
      <c r="B412" s="15">
        <v>554</v>
      </c>
      <c r="C412" s="8" t="s">
        <v>606</v>
      </c>
      <c r="D412" s="16">
        <v>2011</v>
      </c>
      <c r="E412" s="17">
        <f t="shared" si="116"/>
        <v>3</v>
      </c>
      <c r="F412" s="55" t="s">
        <v>461</v>
      </c>
      <c r="G412" s="65"/>
      <c r="H412" s="55" t="s">
        <v>607</v>
      </c>
      <c r="I412" s="55"/>
      <c r="J412" s="28">
        <f t="shared" si="117"/>
        <v>0</v>
      </c>
      <c r="K412" s="29"/>
      <c r="L412" s="30"/>
      <c r="M412" s="31"/>
      <c r="N412" s="30"/>
      <c r="O412" s="31"/>
      <c r="P412" s="32"/>
      <c r="Q412" s="28">
        <f t="shared" si="118"/>
        <v>0</v>
      </c>
      <c r="R412" s="29"/>
      <c r="S412" s="32"/>
      <c r="T412" s="28">
        <f t="shared" si="119"/>
        <v>0</v>
      </c>
      <c r="U412" s="29"/>
      <c r="V412" s="30"/>
      <c r="W412" s="31"/>
      <c r="X412" s="32"/>
      <c r="Y412" s="33">
        <f t="shared" si="129"/>
        <v>0</v>
      </c>
      <c r="Z412" s="89"/>
      <c r="AA412" s="35"/>
      <c r="AB412" s="89"/>
      <c r="AC412" s="35"/>
      <c r="AD412" s="89"/>
      <c r="AE412" s="35"/>
      <c r="AF412" s="89"/>
      <c r="AG412" s="35"/>
      <c r="AH412" s="89"/>
      <c r="AI412" s="35"/>
      <c r="AJ412" s="89"/>
      <c r="AK412" s="35"/>
      <c r="AL412" s="89"/>
      <c r="AM412" s="35"/>
      <c r="AN412" s="89"/>
      <c r="AO412" s="90"/>
      <c r="AP412" s="33">
        <f t="shared" si="120"/>
        <v>0</v>
      </c>
      <c r="AQ412" s="89"/>
      <c r="AR412" s="35"/>
      <c r="AS412" s="89"/>
      <c r="AT412" s="35"/>
      <c r="AU412" s="89"/>
      <c r="AV412" s="35"/>
      <c r="AW412" s="89"/>
      <c r="AX412" s="35"/>
      <c r="AY412" s="89"/>
      <c r="AZ412" s="35"/>
      <c r="BA412" s="89"/>
      <c r="BB412" s="75"/>
      <c r="BC412" s="33">
        <f t="shared" si="125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>
        <f t="shared" si="127"/>
        <v>0</v>
      </c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2"/>
      <c r="CA412" s="33">
        <f t="shared" si="126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32"/>
      <c r="CR412" s="33">
        <f t="shared" si="121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33">
        <f t="shared" si="122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>
        <f t="shared" si="123"/>
        <v>0</v>
      </c>
      <c r="DQ412" s="31"/>
      <c r="DR412" s="30"/>
      <c r="DS412" s="31"/>
      <c r="DT412" s="30"/>
      <c r="DU412" s="31"/>
      <c r="DV412" s="30"/>
      <c r="DW412" s="31"/>
      <c r="DX412" s="32"/>
      <c r="DY412" s="33">
        <f>EA412+EC412+EE412+EG412+EI412+EK412+EO412</f>
        <v>3</v>
      </c>
      <c r="DZ412" s="31"/>
      <c r="EA412" s="30"/>
      <c r="EB412" s="31"/>
      <c r="EC412" s="30"/>
      <c r="ED412" s="31"/>
      <c r="EE412" s="30"/>
      <c r="EF412" s="31"/>
      <c r="EG412" s="30"/>
      <c r="EH412" s="92"/>
      <c r="EI412" s="30"/>
      <c r="EJ412" s="31"/>
      <c r="EK412" s="30"/>
      <c r="EL412" s="58">
        <v>9</v>
      </c>
      <c r="EM412" s="58" t="s">
        <v>292</v>
      </c>
      <c r="EN412" s="31">
        <v>8</v>
      </c>
      <c r="EO412" s="32">
        <f>10*0.3</f>
        <v>3</v>
      </c>
    </row>
    <row r="413" spans="1:145" s="1" customFormat="1" ht="15" customHeight="1" x14ac:dyDescent="0.3">
      <c r="A413" s="95"/>
      <c r="B413" s="96">
        <v>1259</v>
      </c>
      <c r="C413" s="97" t="s">
        <v>652</v>
      </c>
      <c r="D413" s="98">
        <v>2011</v>
      </c>
      <c r="E413" s="99">
        <f t="shared" si="116"/>
        <v>3</v>
      </c>
      <c r="F413" s="100" t="s">
        <v>447</v>
      </c>
      <c r="G413" s="65"/>
      <c r="H413" s="55" t="s">
        <v>653</v>
      </c>
      <c r="I413" s="55"/>
      <c r="J413" s="28">
        <f t="shared" si="117"/>
        <v>0</v>
      </c>
      <c r="K413" s="29"/>
      <c r="L413" s="30"/>
      <c r="M413" s="31"/>
      <c r="N413" s="30"/>
      <c r="O413" s="31"/>
      <c r="P413" s="32"/>
      <c r="Q413" s="28">
        <f t="shared" si="118"/>
        <v>0</v>
      </c>
      <c r="R413" s="29"/>
      <c r="S413" s="32"/>
      <c r="T413" s="28">
        <f t="shared" si="119"/>
        <v>0</v>
      </c>
      <c r="U413" s="29"/>
      <c r="V413" s="30"/>
      <c r="W413" s="31"/>
      <c r="X413" s="32"/>
      <c r="Y413" s="33">
        <f t="shared" si="129"/>
        <v>0</v>
      </c>
      <c r="Z413" s="89"/>
      <c r="AA413" s="35"/>
      <c r="AB413" s="89"/>
      <c r="AC413" s="35"/>
      <c r="AD413" s="89"/>
      <c r="AE413" s="35"/>
      <c r="AF413" s="89"/>
      <c r="AG413" s="35"/>
      <c r="AH413" s="89"/>
      <c r="AI413" s="35"/>
      <c r="AJ413" s="89"/>
      <c r="AK413" s="35"/>
      <c r="AL413" s="89"/>
      <c r="AM413" s="35"/>
      <c r="AN413" s="89"/>
      <c r="AO413" s="90"/>
      <c r="AP413" s="33">
        <f t="shared" si="120"/>
        <v>0</v>
      </c>
      <c r="AQ413" s="89"/>
      <c r="AR413" s="35"/>
      <c r="AS413" s="89"/>
      <c r="AT413" s="35"/>
      <c r="AU413" s="89"/>
      <c r="AV413" s="35"/>
      <c r="AW413" s="89"/>
      <c r="AX413" s="35"/>
      <c r="AY413" s="89"/>
      <c r="AZ413" s="35"/>
      <c r="BA413" s="89"/>
      <c r="BB413" s="75"/>
      <c r="BC413" s="33">
        <f t="shared" ref="BC413:BC424" si="131">BE413+BG413+BI413+BK413+BM413</f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>
        <f t="shared" si="127"/>
        <v>0</v>
      </c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2"/>
      <c r="CA413" s="33">
        <f t="shared" ref="CA413:CA424" si="132">CC413+CE413+CG413+CI413+CK413+CM413+CO413+CQ413</f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32"/>
      <c r="CR413" s="33">
        <f t="shared" si="121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33">
        <f t="shared" si="122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>
        <f t="shared" si="123"/>
        <v>0</v>
      </c>
      <c r="DQ413" s="31"/>
      <c r="DR413" s="30"/>
      <c r="DS413" s="31"/>
      <c r="DT413" s="30"/>
      <c r="DU413" s="31"/>
      <c r="DV413" s="30"/>
      <c r="DW413" s="31"/>
      <c r="DX413" s="32"/>
      <c r="DY413" s="101">
        <f>EA413+EC413+EE413+EG413+EI413+EK413+EM413+EO413</f>
        <v>3</v>
      </c>
      <c r="DZ413" s="31"/>
      <c r="EA413" s="30"/>
      <c r="EB413" s="31"/>
      <c r="EC413" s="30"/>
      <c r="ED413" s="31"/>
      <c r="EE413" s="30"/>
      <c r="EF413" s="31">
        <v>9</v>
      </c>
      <c r="EG413" s="30">
        <f>10*0.3</f>
        <v>3</v>
      </c>
      <c r="EH413" s="92"/>
      <c r="EI413" s="30"/>
      <c r="EJ413" s="31"/>
      <c r="EK413" s="30"/>
      <c r="EL413" s="31"/>
      <c r="EM413" s="30"/>
      <c r="EN413" s="31"/>
      <c r="EO413" s="32"/>
    </row>
    <row r="414" spans="1:145" s="1" customFormat="1" ht="15" customHeight="1" x14ac:dyDescent="0.3">
      <c r="A414" s="5"/>
      <c r="B414" s="15">
        <v>529</v>
      </c>
      <c r="C414" s="8" t="s">
        <v>617</v>
      </c>
      <c r="D414" s="16">
        <v>2011</v>
      </c>
      <c r="E414" s="17">
        <f t="shared" si="116"/>
        <v>3</v>
      </c>
      <c r="F414" s="55" t="s">
        <v>404</v>
      </c>
      <c r="G414" s="65"/>
      <c r="H414" s="55" t="s">
        <v>405</v>
      </c>
      <c r="I414" s="55"/>
      <c r="J414" s="28">
        <f t="shared" si="117"/>
        <v>0</v>
      </c>
      <c r="K414" s="29"/>
      <c r="L414" s="30"/>
      <c r="M414" s="31"/>
      <c r="N414" s="30"/>
      <c r="O414" s="31"/>
      <c r="P414" s="32"/>
      <c r="Q414" s="28">
        <f t="shared" si="118"/>
        <v>0</v>
      </c>
      <c r="R414" s="29"/>
      <c r="S414" s="32"/>
      <c r="T414" s="28">
        <f t="shared" si="119"/>
        <v>0</v>
      </c>
      <c r="U414" s="29"/>
      <c r="V414" s="30"/>
      <c r="W414" s="31"/>
      <c r="X414" s="32"/>
      <c r="Y414" s="33">
        <f t="shared" si="129"/>
        <v>0</v>
      </c>
      <c r="Z414" s="89"/>
      <c r="AA414" s="35"/>
      <c r="AB414" s="89"/>
      <c r="AC414" s="35"/>
      <c r="AD414" s="89"/>
      <c r="AE414" s="35"/>
      <c r="AF414" s="89"/>
      <c r="AG414" s="35"/>
      <c r="AH414" s="89"/>
      <c r="AI414" s="35"/>
      <c r="AJ414" s="89"/>
      <c r="AK414" s="35"/>
      <c r="AL414" s="89"/>
      <c r="AM414" s="35"/>
      <c r="AN414" s="89"/>
      <c r="AO414" s="90"/>
      <c r="AP414" s="33">
        <f t="shared" si="120"/>
        <v>0</v>
      </c>
      <c r="AQ414" s="89"/>
      <c r="AR414" s="35"/>
      <c r="AS414" s="89"/>
      <c r="AT414" s="35"/>
      <c r="AU414" s="89"/>
      <c r="AV414" s="35"/>
      <c r="AW414" s="89"/>
      <c r="AX414" s="35"/>
      <c r="AY414" s="89"/>
      <c r="AZ414" s="35"/>
      <c r="BA414" s="89"/>
      <c r="BB414" s="75"/>
      <c r="BC414" s="33">
        <f t="shared" si="131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>
        <f t="shared" si="127"/>
        <v>0</v>
      </c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2"/>
      <c r="CA414" s="33">
        <f t="shared" si="132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32"/>
      <c r="CR414" s="33">
        <f t="shared" si="121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33">
        <f t="shared" si="122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>
        <f t="shared" si="123"/>
        <v>0</v>
      </c>
      <c r="DQ414" s="31"/>
      <c r="DR414" s="30"/>
      <c r="DS414" s="31"/>
      <c r="DT414" s="30"/>
      <c r="DU414" s="31"/>
      <c r="DV414" s="30"/>
      <c r="DW414" s="31"/>
      <c r="DX414" s="32"/>
      <c r="DY414" s="33">
        <f>EA414+EC414+EE414+EG414+EI414+EK414+EO414</f>
        <v>3</v>
      </c>
      <c r="DZ414" s="31"/>
      <c r="EA414" s="30"/>
      <c r="EB414" s="31">
        <v>9</v>
      </c>
      <c r="EC414" s="30">
        <f>10*0.3</f>
        <v>3</v>
      </c>
      <c r="ED414" s="31"/>
      <c r="EE414" s="30"/>
      <c r="EF414" s="31"/>
      <c r="EG414" s="30"/>
      <c r="EH414" s="92"/>
      <c r="EI414" s="30"/>
      <c r="EJ414" s="31"/>
      <c r="EK414" s="30"/>
      <c r="EL414" s="31"/>
      <c r="EM414" s="31"/>
      <c r="EN414" s="31"/>
      <c r="EO414" s="32"/>
    </row>
    <row r="415" spans="1:145" s="1" customFormat="1" ht="15" customHeight="1" x14ac:dyDescent="0.3">
      <c r="A415" s="95"/>
      <c r="B415" s="96">
        <v>511</v>
      </c>
      <c r="C415" s="97" t="s">
        <v>637</v>
      </c>
      <c r="D415" s="98">
        <v>2011</v>
      </c>
      <c r="E415" s="99">
        <f t="shared" si="116"/>
        <v>3</v>
      </c>
      <c r="F415" s="100" t="s">
        <v>484</v>
      </c>
      <c r="G415" s="65"/>
      <c r="H415" s="55" t="s">
        <v>638</v>
      </c>
      <c r="I415" s="55"/>
      <c r="J415" s="28">
        <f t="shared" si="117"/>
        <v>0</v>
      </c>
      <c r="K415" s="29"/>
      <c r="L415" s="30"/>
      <c r="M415" s="31"/>
      <c r="N415" s="30"/>
      <c r="O415" s="31"/>
      <c r="P415" s="32"/>
      <c r="Q415" s="28">
        <f t="shared" si="118"/>
        <v>0</v>
      </c>
      <c r="R415" s="29"/>
      <c r="S415" s="32"/>
      <c r="T415" s="28">
        <f t="shared" si="119"/>
        <v>0</v>
      </c>
      <c r="U415" s="29"/>
      <c r="V415" s="30"/>
      <c r="W415" s="31"/>
      <c r="X415" s="32"/>
      <c r="Y415" s="33">
        <f t="shared" si="129"/>
        <v>0</v>
      </c>
      <c r="Z415" s="89"/>
      <c r="AA415" s="35"/>
      <c r="AB415" s="89"/>
      <c r="AC415" s="35"/>
      <c r="AD415" s="89"/>
      <c r="AE415" s="35"/>
      <c r="AF415" s="89"/>
      <c r="AG415" s="35"/>
      <c r="AH415" s="89"/>
      <c r="AI415" s="35"/>
      <c r="AJ415" s="89"/>
      <c r="AK415" s="35"/>
      <c r="AL415" s="89"/>
      <c r="AM415" s="35"/>
      <c r="AN415" s="89"/>
      <c r="AO415" s="90"/>
      <c r="AP415" s="33">
        <f t="shared" si="120"/>
        <v>0</v>
      </c>
      <c r="AQ415" s="89"/>
      <c r="AR415" s="35"/>
      <c r="AS415" s="89"/>
      <c r="AT415" s="35"/>
      <c r="AU415" s="89"/>
      <c r="AV415" s="35"/>
      <c r="AW415" s="89"/>
      <c r="AX415" s="35"/>
      <c r="AY415" s="89"/>
      <c r="AZ415" s="35"/>
      <c r="BA415" s="89"/>
      <c r="BB415" s="75"/>
      <c r="BC415" s="33">
        <f t="shared" si="131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>
        <f t="shared" si="127"/>
        <v>0</v>
      </c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2"/>
      <c r="CA415" s="33">
        <f t="shared" si="132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32"/>
      <c r="CR415" s="33">
        <f t="shared" si="121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33">
        <f t="shared" si="122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>
        <f t="shared" si="123"/>
        <v>0</v>
      </c>
      <c r="DQ415" s="31"/>
      <c r="DR415" s="30"/>
      <c r="DS415" s="31"/>
      <c r="DT415" s="30"/>
      <c r="DU415" s="31"/>
      <c r="DV415" s="30"/>
      <c r="DW415" s="31"/>
      <c r="DX415" s="32"/>
      <c r="DY415" s="101">
        <f>EA415+EC415+EE415+EG415+EI415+EK415+EM415+EO415</f>
        <v>3</v>
      </c>
      <c r="DZ415" s="31">
        <v>9</v>
      </c>
      <c r="EA415" s="30">
        <f>10*0.3</f>
        <v>3</v>
      </c>
      <c r="EB415" s="31"/>
      <c r="EC415" s="30"/>
      <c r="ED415" s="31"/>
      <c r="EE415" s="30"/>
      <c r="EF415" s="31"/>
      <c r="EG415" s="30"/>
      <c r="EH415" s="92"/>
      <c r="EI415" s="30"/>
      <c r="EJ415" s="31"/>
      <c r="EK415" s="30"/>
      <c r="EL415" s="31"/>
      <c r="EM415" s="30"/>
      <c r="EN415" s="31"/>
      <c r="EO415" s="32"/>
    </row>
    <row r="416" spans="1:145" s="1" customFormat="1" ht="15" customHeight="1" x14ac:dyDescent="0.3">
      <c r="A416" s="5"/>
      <c r="B416" s="15">
        <v>557</v>
      </c>
      <c r="C416" s="8" t="s">
        <v>604</v>
      </c>
      <c r="D416" s="16">
        <v>2012</v>
      </c>
      <c r="E416" s="17">
        <f t="shared" si="116"/>
        <v>3</v>
      </c>
      <c r="F416" s="55" t="s">
        <v>461</v>
      </c>
      <c r="G416" s="65"/>
      <c r="H416" s="55" t="s">
        <v>593</v>
      </c>
      <c r="I416" s="55" t="s">
        <v>605</v>
      </c>
      <c r="J416" s="28">
        <f t="shared" si="117"/>
        <v>0</v>
      </c>
      <c r="K416" s="29"/>
      <c r="L416" s="30"/>
      <c r="M416" s="31"/>
      <c r="N416" s="30"/>
      <c r="O416" s="31"/>
      <c r="P416" s="32"/>
      <c r="Q416" s="28">
        <f t="shared" si="118"/>
        <v>0</v>
      </c>
      <c r="R416" s="29"/>
      <c r="S416" s="32"/>
      <c r="T416" s="28">
        <f t="shared" si="119"/>
        <v>0</v>
      </c>
      <c r="U416" s="29"/>
      <c r="V416" s="30"/>
      <c r="W416" s="31"/>
      <c r="X416" s="32"/>
      <c r="Y416" s="33">
        <f t="shared" si="129"/>
        <v>0</v>
      </c>
      <c r="Z416" s="89"/>
      <c r="AA416" s="35"/>
      <c r="AB416" s="89"/>
      <c r="AC416" s="35"/>
      <c r="AD416" s="89"/>
      <c r="AE416" s="35"/>
      <c r="AF416" s="89"/>
      <c r="AG416" s="35"/>
      <c r="AH416" s="89"/>
      <c r="AI416" s="35"/>
      <c r="AJ416" s="89"/>
      <c r="AK416" s="35"/>
      <c r="AL416" s="89"/>
      <c r="AM416" s="35"/>
      <c r="AN416" s="89"/>
      <c r="AO416" s="90"/>
      <c r="AP416" s="33">
        <f t="shared" si="120"/>
        <v>0</v>
      </c>
      <c r="AQ416" s="89"/>
      <c r="AR416" s="35"/>
      <c r="AS416" s="89"/>
      <c r="AT416" s="35"/>
      <c r="AU416" s="89"/>
      <c r="AV416" s="35"/>
      <c r="AW416" s="89"/>
      <c r="AX416" s="35"/>
      <c r="AY416" s="89"/>
      <c r="AZ416" s="35"/>
      <c r="BA416" s="89"/>
      <c r="BB416" s="75"/>
      <c r="BC416" s="33">
        <f t="shared" si="131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>
        <f t="shared" si="127"/>
        <v>0</v>
      </c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2"/>
      <c r="CA416" s="33">
        <f t="shared" si="132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32"/>
      <c r="CR416" s="33">
        <f t="shared" si="121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33">
        <f t="shared" si="122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>
        <f t="shared" si="123"/>
        <v>0</v>
      </c>
      <c r="DQ416" s="31"/>
      <c r="DR416" s="30"/>
      <c r="DS416" s="31"/>
      <c r="DT416" s="30"/>
      <c r="DU416" s="31"/>
      <c r="DV416" s="30"/>
      <c r="DW416" s="31"/>
      <c r="DX416" s="32"/>
      <c r="DY416" s="33">
        <f>EA416+EC416+EE416+EG416+EI416+EK416+EO416</f>
        <v>3</v>
      </c>
      <c r="DZ416" s="31"/>
      <c r="EA416" s="30"/>
      <c r="EB416" s="31"/>
      <c r="EC416" s="30"/>
      <c r="ED416" s="31"/>
      <c r="EE416" s="30"/>
      <c r="EF416" s="31"/>
      <c r="EG416" s="30"/>
      <c r="EH416" s="92"/>
      <c r="EI416" s="30"/>
      <c r="EJ416" s="31"/>
      <c r="EK416" s="30"/>
      <c r="EL416" s="58">
        <v>9</v>
      </c>
      <c r="EM416" s="58" t="s">
        <v>292</v>
      </c>
      <c r="EN416" s="31">
        <v>8</v>
      </c>
      <c r="EO416" s="32">
        <f>10*0.3</f>
        <v>3</v>
      </c>
    </row>
    <row r="417" spans="1:145" s="1" customFormat="1" ht="15" customHeight="1" x14ac:dyDescent="0.3">
      <c r="A417" s="95">
        <v>51</v>
      </c>
      <c r="B417" s="96">
        <v>574</v>
      </c>
      <c r="C417" s="97" t="s">
        <v>648</v>
      </c>
      <c r="D417" s="98">
        <v>2011</v>
      </c>
      <c r="E417" s="99">
        <f t="shared" si="116"/>
        <v>0</v>
      </c>
      <c r="F417" s="100" t="s">
        <v>633</v>
      </c>
      <c r="G417" s="65"/>
      <c r="H417" s="55" t="s">
        <v>649</v>
      </c>
      <c r="I417" s="55" t="s">
        <v>634</v>
      </c>
      <c r="J417" s="28">
        <f t="shared" si="117"/>
        <v>0</v>
      </c>
      <c r="K417" s="29"/>
      <c r="L417" s="30"/>
      <c r="M417" s="31"/>
      <c r="N417" s="30"/>
      <c r="O417" s="31"/>
      <c r="P417" s="32"/>
      <c r="Q417" s="28">
        <f t="shared" si="118"/>
        <v>0</v>
      </c>
      <c r="R417" s="29"/>
      <c r="S417" s="32"/>
      <c r="T417" s="28">
        <f t="shared" si="119"/>
        <v>0</v>
      </c>
      <c r="U417" s="29"/>
      <c r="V417" s="30"/>
      <c r="W417" s="31"/>
      <c r="X417" s="32"/>
      <c r="Y417" s="33">
        <f t="shared" si="129"/>
        <v>0</v>
      </c>
      <c r="Z417" s="89"/>
      <c r="AA417" s="35"/>
      <c r="AB417" s="89"/>
      <c r="AC417" s="35"/>
      <c r="AD417" s="89"/>
      <c r="AE417" s="35"/>
      <c r="AF417" s="89"/>
      <c r="AG417" s="35"/>
      <c r="AH417" s="89"/>
      <c r="AI417" s="35"/>
      <c r="AJ417" s="89"/>
      <c r="AK417" s="35"/>
      <c r="AL417" s="89"/>
      <c r="AM417" s="35"/>
      <c r="AN417" s="89"/>
      <c r="AO417" s="90"/>
      <c r="AP417" s="33">
        <f t="shared" si="120"/>
        <v>0</v>
      </c>
      <c r="AQ417" s="89"/>
      <c r="AR417" s="35"/>
      <c r="AS417" s="89"/>
      <c r="AT417" s="35"/>
      <c r="AU417" s="89"/>
      <c r="AV417" s="35"/>
      <c r="AW417" s="89"/>
      <c r="AX417" s="35"/>
      <c r="AY417" s="89"/>
      <c r="AZ417" s="35"/>
      <c r="BA417" s="89"/>
      <c r="BB417" s="75"/>
      <c r="BC417" s="33">
        <f t="shared" si="131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>
        <f t="shared" si="127"/>
        <v>0</v>
      </c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2"/>
      <c r="CA417" s="33">
        <f t="shared" si="132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32"/>
      <c r="CR417" s="33">
        <f t="shared" si="121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33">
        <f t="shared" si="122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>
        <f t="shared" si="123"/>
        <v>0</v>
      </c>
      <c r="DQ417" s="31"/>
      <c r="DR417" s="30"/>
      <c r="DS417" s="31"/>
      <c r="DT417" s="30"/>
      <c r="DU417" s="31"/>
      <c r="DV417" s="30"/>
      <c r="DW417" s="31"/>
      <c r="DX417" s="32"/>
      <c r="DY417" s="101">
        <f>EA417+EC417+EE417+EG417+EK417+EM417+EO417</f>
        <v>0</v>
      </c>
      <c r="DZ417" s="31"/>
      <c r="EA417" s="30"/>
      <c r="EB417" s="31"/>
      <c r="EC417" s="30"/>
      <c r="ED417" s="31"/>
      <c r="EE417" s="30"/>
      <c r="EF417" s="31"/>
      <c r="EG417" s="30"/>
      <c r="EH417" s="94">
        <v>7</v>
      </c>
      <c r="EI417" s="58" t="s">
        <v>292</v>
      </c>
      <c r="EJ417" s="31"/>
      <c r="EK417" s="30"/>
      <c r="EL417" s="31"/>
      <c r="EM417" s="30"/>
      <c r="EN417" s="31"/>
      <c r="EO417" s="32"/>
    </row>
    <row r="418" spans="1:145" s="1" customFormat="1" ht="15" customHeight="1" x14ac:dyDescent="0.3">
      <c r="A418" s="5"/>
      <c r="B418" s="15">
        <v>570</v>
      </c>
      <c r="C418" s="8" t="s">
        <v>650</v>
      </c>
      <c r="D418" s="16">
        <v>2012</v>
      </c>
      <c r="E418" s="17">
        <f t="shared" si="116"/>
        <v>0</v>
      </c>
      <c r="F418" s="55" t="s">
        <v>633</v>
      </c>
      <c r="G418" s="65"/>
      <c r="H418" s="55" t="s">
        <v>649</v>
      </c>
      <c r="I418" s="55" t="s">
        <v>634</v>
      </c>
      <c r="J418" s="28">
        <f t="shared" si="117"/>
        <v>0</v>
      </c>
      <c r="K418" s="29"/>
      <c r="L418" s="30"/>
      <c r="M418" s="31"/>
      <c r="N418" s="30"/>
      <c r="O418" s="31"/>
      <c r="P418" s="32"/>
      <c r="Q418" s="28">
        <f t="shared" si="118"/>
        <v>0</v>
      </c>
      <c r="R418" s="29"/>
      <c r="S418" s="32"/>
      <c r="T418" s="28">
        <f t="shared" si="119"/>
        <v>0</v>
      </c>
      <c r="U418" s="29"/>
      <c r="V418" s="30"/>
      <c r="W418" s="31"/>
      <c r="X418" s="32"/>
      <c r="Y418" s="33">
        <f t="shared" si="129"/>
        <v>0</v>
      </c>
      <c r="Z418" s="89"/>
      <c r="AA418" s="35"/>
      <c r="AB418" s="89"/>
      <c r="AC418" s="35"/>
      <c r="AD418" s="89"/>
      <c r="AE418" s="35"/>
      <c r="AF418" s="89"/>
      <c r="AG418" s="35"/>
      <c r="AH418" s="89"/>
      <c r="AI418" s="35"/>
      <c r="AJ418" s="89"/>
      <c r="AK418" s="35"/>
      <c r="AL418" s="89"/>
      <c r="AM418" s="35"/>
      <c r="AN418" s="89"/>
      <c r="AO418" s="90"/>
      <c r="AP418" s="33">
        <f t="shared" si="120"/>
        <v>0</v>
      </c>
      <c r="AQ418" s="89"/>
      <c r="AR418" s="35"/>
      <c r="AS418" s="89"/>
      <c r="AT418" s="35"/>
      <c r="AU418" s="89"/>
      <c r="AV418" s="35"/>
      <c r="AW418" s="89"/>
      <c r="AX418" s="35"/>
      <c r="AY418" s="89"/>
      <c r="AZ418" s="35"/>
      <c r="BA418" s="89"/>
      <c r="BB418" s="75"/>
      <c r="BC418" s="33">
        <f t="shared" si="131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>
        <f t="shared" ref="BN418:BN424" si="133">BP418+BR418+BT418+BV418+BX418+BZ418</f>
        <v>0</v>
      </c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2"/>
      <c r="CA418" s="33">
        <f t="shared" si="132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32"/>
      <c r="CR418" s="33">
        <f t="shared" si="121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33">
        <f t="shared" si="122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>
        <f t="shared" si="123"/>
        <v>0</v>
      </c>
      <c r="DQ418" s="31"/>
      <c r="DR418" s="30"/>
      <c r="DS418" s="31"/>
      <c r="DT418" s="30"/>
      <c r="DU418" s="31"/>
      <c r="DV418" s="30"/>
      <c r="DW418" s="31"/>
      <c r="DX418" s="32"/>
      <c r="DY418" s="33">
        <f>EA418+EC418+EE418+EG418+EK418+EM418+EO418</f>
        <v>0</v>
      </c>
      <c r="DZ418" s="31"/>
      <c r="EA418" s="30"/>
      <c r="EB418" s="31"/>
      <c r="EC418" s="30"/>
      <c r="ED418" s="31"/>
      <c r="EE418" s="30"/>
      <c r="EF418" s="31"/>
      <c r="EG418" s="30"/>
      <c r="EH418" s="94">
        <v>7</v>
      </c>
      <c r="EI418" s="58" t="s">
        <v>292</v>
      </c>
      <c r="EJ418" s="31"/>
      <c r="EK418" s="30"/>
      <c r="EL418" s="31"/>
      <c r="EM418" s="30"/>
      <c r="EN418" s="31"/>
      <c r="EO418" s="32"/>
    </row>
    <row r="419" spans="1:145" s="1" customFormat="1" ht="15" customHeight="1" x14ac:dyDescent="0.3">
      <c r="A419" s="95"/>
      <c r="B419" s="96">
        <v>713</v>
      </c>
      <c r="C419" s="97" t="s">
        <v>599</v>
      </c>
      <c r="D419" s="98">
        <v>2011</v>
      </c>
      <c r="E419" s="99">
        <f t="shared" si="116"/>
        <v>0</v>
      </c>
      <c r="F419" s="100" t="s">
        <v>458</v>
      </c>
      <c r="G419" s="65"/>
      <c r="H419" s="55" t="s">
        <v>600</v>
      </c>
      <c r="I419" s="55" t="s">
        <v>540</v>
      </c>
      <c r="J419" s="28">
        <f t="shared" si="117"/>
        <v>0</v>
      </c>
      <c r="K419" s="29"/>
      <c r="L419" s="30"/>
      <c r="M419" s="31"/>
      <c r="N419" s="30"/>
      <c r="O419" s="31"/>
      <c r="P419" s="32"/>
      <c r="Q419" s="28">
        <f t="shared" si="118"/>
        <v>0</v>
      </c>
      <c r="R419" s="29"/>
      <c r="S419" s="32"/>
      <c r="T419" s="28">
        <f t="shared" si="119"/>
        <v>0</v>
      </c>
      <c r="U419" s="29"/>
      <c r="V419" s="30"/>
      <c r="W419" s="31"/>
      <c r="X419" s="32"/>
      <c r="Y419" s="33">
        <f t="shared" si="129"/>
        <v>0</v>
      </c>
      <c r="Z419" s="89"/>
      <c r="AA419" s="35"/>
      <c r="AB419" s="89"/>
      <c r="AC419" s="35"/>
      <c r="AD419" s="89"/>
      <c r="AE419" s="35"/>
      <c r="AF419" s="89"/>
      <c r="AG419" s="35"/>
      <c r="AH419" s="89"/>
      <c r="AI419" s="35"/>
      <c r="AJ419" s="89"/>
      <c r="AK419" s="35"/>
      <c r="AL419" s="89"/>
      <c r="AM419" s="35"/>
      <c r="AN419" s="89"/>
      <c r="AO419" s="90"/>
      <c r="AP419" s="33">
        <f t="shared" si="120"/>
        <v>0</v>
      </c>
      <c r="AQ419" s="89"/>
      <c r="AR419" s="35"/>
      <c r="AS419" s="89"/>
      <c r="AT419" s="35"/>
      <c r="AU419" s="89"/>
      <c r="AV419" s="35"/>
      <c r="AW419" s="89"/>
      <c r="AX419" s="35"/>
      <c r="AY419" s="89"/>
      <c r="AZ419" s="35"/>
      <c r="BA419" s="89"/>
      <c r="BB419" s="75"/>
      <c r="BC419" s="33">
        <f t="shared" si="131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>
        <f t="shared" si="133"/>
        <v>0</v>
      </c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2"/>
      <c r="CA419" s="33">
        <f t="shared" si="132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32"/>
      <c r="CR419" s="33">
        <f t="shared" si="121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33">
        <f t="shared" si="122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>
        <f t="shared" si="123"/>
        <v>0</v>
      </c>
      <c r="DQ419" s="31"/>
      <c r="DR419" s="30"/>
      <c r="DS419" s="31"/>
      <c r="DT419" s="30"/>
      <c r="DU419" s="31"/>
      <c r="DV419" s="30"/>
      <c r="DW419" s="31"/>
      <c r="DX419" s="32"/>
      <c r="DY419" s="101">
        <f>EA419+EC419+EE419+EG419+EK419+EO419</f>
        <v>0</v>
      </c>
      <c r="DZ419" s="31"/>
      <c r="EA419" s="30"/>
      <c r="EB419" s="31"/>
      <c r="EC419" s="30"/>
      <c r="ED419" s="31"/>
      <c r="EE419" s="30"/>
      <c r="EF419" s="31"/>
      <c r="EG419" s="30"/>
      <c r="EH419" s="94">
        <v>6</v>
      </c>
      <c r="EI419" s="58" t="s">
        <v>292</v>
      </c>
      <c r="EJ419" s="31"/>
      <c r="EK419" s="30"/>
      <c r="EL419" s="58">
        <v>8</v>
      </c>
      <c r="EM419" s="58" t="s">
        <v>292</v>
      </c>
      <c r="EN419" s="31"/>
      <c r="EO419" s="32"/>
    </row>
    <row r="420" spans="1:145" s="1" customFormat="1" ht="15" hidden="1" customHeight="1" x14ac:dyDescent="0.3">
      <c r="A420" s="5"/>
      <c r="B420" s="15">
        <v>9219</v>
      </c>
      <c r="C420" s="8" t="s">
        <v>371</v>
      </c>
      <c r="D420" s="16">
        <v>2011</v>
      </c>
      <c r="E420" s="17">
        <f t="shared" si="116"/>
        <v>0</v>
      </c>
      <c r="F420" s="55"/>
      <c r="G420" s="65"/>
      <c r="H420" s="87"/>
      <c r="I420" s="55"/>
      <c r="J420" s="28">
        <f t="shared" si="117"/>
        <v>0</v>
      </c>
      <c r="K420" s="29"/>
      <c r="L420" s="30"/>
      <c r="M420" s="31"/>
      <c r="N420" s="30"/>
      <c r="O420" s="31"/>
      <c r="P420" s="32"/>
      <c r="Q420" s="28">
        <f t="shared" si="118"/>
        <v>0</v>
      </c>
      <c r="R420" s="29"/>
      <c r="S420" s="32"/>
      <c r="T420" s="28">
        <f t="shared" si="119"/>
        <v>0</v>
      </c>
      <c r="U420" s="29"/>
      <c r="V420" s="30"/>
      <c r="W420" s="31"/>
      <c r="X420" s="32"/>
      <c r="Y420" s="33">
        <f t="shared" si="129"/>
        <v>0</v>
      </c>
      <c r="Z420" s="89"/>
      <c r="AA420" s="35"/>
      <c r="AB420" s="89"/>
      <c r="AC420" s="35"/>
      <c r="AD420" s="89"/>
      <c r="AE420" s="35"/>
      <c r="AF420" s="89"/>
      <c r="AG420" s="35"/>
      <c r="AH420" s="89"/>
      <c r="AI420" s="35"/>
      <c r="AJ420" s="89"/>
      <c r="AK420" s="35"/>
      <c r="AL420" s="89"/>
      <c r="AM420" s="35"/>
      <c r="AN420" s="89"/>
      <c r="AO420" s="90"/>
      <c r="AP420" s="33">
        <f t="shared" si="120"/>
        <v>0</v>
      </c>
      <c r="AQ420" s="89"/>
      <c r="AR420" s="35"/>
      <c r="AS420" s="89"/>
      <c r="AT420" s="35"/>
      <c r="AU420" s="89"/>
      <c r="AV420" s="35"/>
      <c r="AW420" s="89"/>
      <c r="AX420" s="35"/>
      <c r="AY420" s="89"/>
      <c r="AZ420" s="35"/>
      <c r="BA420" s="89"/>
      <c r="BB420" s="75"/>
      <c r="BC420" s="33">
        <f t="shared" si="131"/>
        <v>0</v>
      </c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>
        <f t="shared" si="133"/>
        <v>0</v>
      </c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2"/>
      <c r="CA420" s="33">
        <f t="shared" si="132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32"/>
      <c r="CR420" s="33">
        <f t="shared" si="121"/>
        <v>0</v>
      </c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33">
        <f t="shared" si="122"/>
        <v>0</v>
      </c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>
        <f t="shared" si="123"/>
        <v>0</v>
      </c>
      <c r="DQ420" s="31"/>
      <c r="DR420" s="30"/>
      <c r="DS420" s="31"/>
      <c r="DT420" s="30"/>
      <c r="DU420" s="31"/>
      <c r="DV420" s="30"/>
      <c r="DW420" s="31"/>
      <c r="DX420" s="32"/>
      <c r="DY420" s="33">
        <f>EA420+EC420+EE420+EG420+EI420+EK420+EM420+EO420</f>
        <v>0</v>
      </c>
      <c r="DZ420" s="31"/>
      <c r="EA420" s="30"/>
      <c r="EB420" s="31"/>
      <c r="EC420" s="30"/>
      <c r="ED420" s="31"/>
      <c r="EE420" s="30"/>
      <c r="EF420" s="31"/>
      <c r="EG420" s="30"/>
      <c r="EH420" s="92"/>
      <c r="EI420" s="30"/>
      <c r="EJ420" s="31"/>
      <c r="EK420" s="30"/>
      <c r="EL420" s="31"/>
      <c r="EM420" s="30"/>
      <c r="EN420" s="31"/>
      <c r="EO420" s="32"/>
    </row>
    <row r="421" spans="1:145" s="1" customFormat="1" ht="15" customHeight="1" x14ac:dyDescent="0.3">
      <c r="A421" s="5"/>
      <c r="B421" s="15">
        <v>9849</v>
      </c>
      <c r="C421" s="8" t="s">
        <v>645</v>
      </c>
      <c r="D421" s="16">
        <v>2012</v>
      </c>
      <c r="E421" s="17">
        <f t="shared" si="116"/>
        <v>0</v>
      </c>
      <c r="F421" s="55" t="s">
        <v>413</v>
      </c>
      <c r="G421" s="65"/>
      <c r="H421" s="55" t="s">
        <v>457</v>
      </c>
      <c r="I421" s="55" t="s">
        <v>456</v>
      </c>
      <c r="J421" s="28">
        <f t="shared" si="117"/>
        <v>0</v>
      </c>
      <c r="K421" s="29"/>
      <c r="L421" s="30"/>
      <c r="M421" s="31"/>
      <c r="N421" s="30"/>
      <c r="O421" s="31"/>
      <c r="P421" s="32"/>
      <c r="Q421" s="28">
        <f t="shared" si="118"/>
        <v>0</v>
      </c>
      <c r="R421" s="29"/>
      <c r="S421" s="32"/>
      <c r="T421" s="28">
        <f t="shared" si="119"/>
        <v>0</v>
      </c>
      <c r="U421" s="29"/>
      <c r="V421" s="30"/>
      <c r="W421" s="31"/>
      <c r="X421" s="32"/>
      <c r="Y421" s="33">
        <f t="shared" si="129"/>
        <v>0</v>
      </c>
      <c r="Z421" s="89"/>
      <c r="AA421" s="35"/>
      <c r="AB421" s="89"/>
      <c r="AC421" s="35"/>
      <c r="AD421" s="89"/>
      <c r="AE421" s="35"/>
      <c r="AF421" s="89"/>
      <c r="AG421" s="35"/>
      <c r="AH421" s="89"/>
      <c r="AI421" s="35"/>
      <c r="AJ421" s="89"/>
      <c r="AK421" s="35"/>
      <c r="AL421" s="89"/>
      <c r="AM421" s="35"/>
      <c r="AN421" s="89"/>
      <c r="AO421" s="90"/>
      <c r="AP421" s="33">
        <f t="shared" si="120"/>
        <v>0</v>
      </c>
      <c r="AQ421" s="89"/>
      <c r="AR421" s="35"/>
      <c r="AS421" s="89"/>
      <c r="AT421" s="35"/>
      <c r="AU421" s="89"/>
      <c r="AV421" s="35"/>
      <c r="AW421" s="89"/>
      <c r="AX421" s="35"/>
      <c r="AY421" s="89"/>
      <c r="AZ421" s="35"/>
      <c r="BA421" s="89"/>
      <c r="BB421" s="75"/>
      <c r="BC421" s="33">
        <f t="shared" si="131"/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>
        <f t="shared" si="133"/>
        <v>0</v>
      </c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2"/>
      <c r="CA421" s="33">
        <f t="shared" si="132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32"/>
      <c r="CR421" s="33">
        <f t="shared" si="121"/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33">
        <f t="shared" si="122"/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>
        <f t="shared" si="123"/>
        <v>0</v>
      </c>
      <c r="DQ421" s="31"/>
      <c r="DR421" s="30"/>
      <c r="DS421" s="31"/>
      <c r="DT421" s="30"/>
      <c r="DU421" s="31"/>
      <c r="DV421" s="30"/>
      <c r="DW421" s="31"/>
      <c r="DX421" s="32"/>
      <c r="DY421" s="33">
        <f>EA421+EC421+EE421+EG421+EK421+EM421</f>
        <v>0</v>
      </c>
      <c r="DZ421" s="31"/>
      <c r="EA421" s="30"/>
      <c r="EB421" s="31"/>
      <c r="EC421" s="30"/>
      <c r="ED421" s="31"/>
      <c r="EE421" s="30"/>
      <c r="EF421" s="31"/>
      <c r="EG421" s="30"/>
      <c r="EH421" s="94">
        <v>8</v>
      </c>
      <c r="EI421" s="58" t="s">
        <v>292</v>
      </c>
      <c r="EJ421" s="31"/>
      <c r="EK421" s="30"/>
      <c r="EL421" s="31"/>
      <c r="EM421" s="30"/>
      <c r="EN421" s="58">
        <v>9</v>
      </c>
      <c r="EO421" s="79" t="s">
        <v>292</v>
      </c>
    </row>
    <row r="422" spans="1:145" s="1" customFormat="1" ht="15" customHeight="1" x14ac:dyDescent="0.3">
      <c r="A422" s="95"/>
      <c r="B422" s="96">
        <v>9848</v>
      </c>
      <c r="C422" s="97" t="s">
        <v>651</v>
      </c>
      <c r="D422" s="98">
        <v>2012</v>
      </c>
      <c r="E422" s="99">
        <f t="shared" si="116"/>
        <v>0</v>
      </c>
      <c r="F422" s="100" t="s">
        <v>413</v>
      </c>
      <c r="G422" s="65"/>
      <c r="H422" s="55" t="s">
        <v>457</v>
      </c>
      <c r="I422" s="55" t="s">
        <v>456</v>
      </c>
      <c r="J422" s="28">
        <f t="shared" si="117"/>
        <v>0</v>
      </c>
      <c r="K422" s="29"/>
      <c r="L422" s="30"/>
      <c r="M422" s="31"/>
      <c r="N422" s="30"/>
      <c r="O422" s="31"/>
      <c r="P422" s="32"/>
      <c r="Q422" s="28">
        <f t="shared" si="118"/>
        <v>0</v>
      </c>
      <c r="R422" s="29"/>
      <c r="S422" s="32"/>
      <c r="T422" s="28">
        <f t="shared" si="119"/>
        <v>0</v>
      </c>
      <c r="U422" s="29"/>
      <c r="V422" s="30"/>
      <c r="W422" s="31"/>
      <c r="X422" s="32"/>
      <c r="Y422" s="33">
        <f t="shared" si="129"/>
        <v>0</v>
      </c>
      <c r="Z422" s="89"/>
      <c r="AA422" s="35"/>
      <c r="AB422" s="89"/>
      <c r="AC422" s="35"/>
      <c r="AD422" s="89"/>
      <c r="AE422" s="35"/>
      <c r="AF422" s="89"/>
      <c r="AG422" s="35"/>
      <c r="AH422" s="89"/>
      <c r="AI422" s="35"/>
      <c r="AJ422" s="89"/>
      <c r="AK422" s="35"/>
      <c r="AL422" s="89"/>
      <c r="AM422" s="35"/>
      <c r="AN422" s="89"/>
      <c r="AO422" s="90"/>
      <c r="AP422" s="33">
        <f t="shared" si="120"/>
        <v>0</v>
      </c>
      <c r="AQ422" s="89"/>
      <c r="AR422" s="35"/>
      <c r="AS422" s="89"/>
      <c r="AT422" s="35"/>
      <c r="AU422" s="89"/>
      <c r="AV422" s="35"/>
      <c r="AW422" s="89"/>
      <c r="AX422" s="35"/>
      <c r="AY422" s="89"/>
      <c r="AZ422" s="35"/>
      <c r="BA422" s="89"/>
      <c r="BB422" s="75"/>
      <c r="BC422" s="33">
        <f t="shared" si="131"/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 t="shared" si="133"/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2"/>
      <c r="CA422" s="33">
        <f t="shared" si="132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32"/>
      <c r="CR422" s="33">
        <f t="shared" si="121"/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33">
        <f t="shared" si="122"/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 t="shared" si="123"/>
        <v>0</v>
      </c>
      <c r="DQ422" s="31"/>
      <c r="DR422" s="30"/>
      <c r="DS422" s="31"/>
      <c r="DT422" s="30"/>
      <c r="DU422" s="31"/>
      <c r="DV422" s="30"/>
      <c r="DW422" s="31"/>
      <c r="DX422" s="32"/>
      <c r="DY422" s="101">
        <f>EA422+EC422+EE422+EG422+EK422+EM422</f>
        <v>0</v>
      </c>
      <c r="DZ422" s="31"/>
      <c r="EA422" s="30"/>
      <c r="EB422" s="31"/>
      <c r="EC422" s="30"/>
      <c r="ED422" s="31"/>
      <c r="EE422" s="30"/>
      <c r="EF422" s="31"/>
      <c r="EG422" s="30"/>
      <c r="EH422" s="94">
        <v>8</v>
      </c>
      <c r="EI422" s="58" t="s">
        <v>292</v>
      </c>
      <c r="EJ422" s="31"/>
      <c r="EK422" s="30"/>
      <c r="EL422" s="31"/>
      <c r="EM422" s="30"/>
      <c r="EN422" s="58">
        <v>9</v>
      </c>
      <c r="EO422" s="79" t="s">
        <v>292</v>
      </c>
    </row>
    <row r="423" spans="1:145" s="1" customFormat="1" ht="15" customHeight="1" x14ac:dyDescent="0.3">
      <c r="A423" s="5">
        <v>51</v>
      </c>
      <c r="B423" s="15">
        <v>723</v>
      </c>
      <c r="C423" s="8" t="s">
        <v>601</v>
      </c>
      <c r="D423" s="16">
        <v>2011</v>
      </c>
      <c r="E423" s="17">
        <f t="shared" si="116"/>
        <v>0</v>
      </c>
      <c r="F423" s="55" t="s">
        <v>458</v>
      </c>
      <c r="G423" s="65"/>
      <c r="H423" s="55" t="s">
        <v>602</v>
      </c>
      <c r="I423" s="55" t="s">
        <v>603</v>
      </c>
      <c r="J423" s="28">
        <f t="shared" si="117"/>
        <v>0</v>
      </c>
      <c r="K423" s="29"/>
      <c r="L423" s="30"/>
      <c r="M423" s="31"/>
      <c r="N423" s="30"/>
      <c r="O423" s="31"/>
      <c r="P423" s="32"/>
      <c r="Q423" s="28">
        <f t="shared" si="118"/>
        <v>0</v>
      </c>
      <c r="R423" s="29"/>
      <c r="S423" s="32"/>
      <c r="T423" s="28">
        <f t="shared" si="119"/>
        <v>0</v>
      </c>
      <c r="U423" s="29"/>
      <c r="V423" s="30"/>
      <c r="W423" s="31"/>
      <c r="X423" s="32"/>
      <c r="Y423" s="33">
        <f t="shared" si="129"/>
        <v>0</v>
      </c>
      <c r="Z423" s="89"/>
      <c r="AA423" s="35"/>
      <c r="AB423" s="89"/>
      <c r="AC423" s="35"/>
      <c r="AD423" s="89"/>
      <c r="AE423" s="35"/>
      <c r="AF423" s="89"/>
      <c r="AG423" s="35"/>
      <c r="AH423" s="89"/>
      <c r="AI423" s="35"/>
      <c r="AJ423" s="89"/>
      <c r="AK423" s="35"/>
      <c r="AL423" s="89"/>
      <c r="AM423" s="35"/>
      <c r="AN423" s="89"/>
      <c r="AO423" s="90"/>
      <c r="AP423" s="33">
        <f t="shared" si="120"/>
        <v>0</v>
      </c>
      <c r="AQ423" s="89"/>
      <c r="AR423" s="35"/>
      <c r="AS423" s="89"/>
      <c r="AT423" s="35"/>
      <c r="AU423" s="89"/>
      <c r="AV423" s="35"/>
      <c r="AW423" s="89"/>
      <c r="AX423" s="35"/>
      <c r="AY423" s="89"/>
      <c r="AZ423" s="35"/>
      <c r="BA423" s="89"/>
      <c r="BB423" s="75"/>
      <c r="BC423" s="33">
        <f t="shared" si="131"/>
        <v>0</v>
      </c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>
        <f t="shared" si="133"/>
        <v>0</v>
      </c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2"/>
      <c r="CA423" s="33">
        <f t="shared" si="132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32"/>
      <c r="CR423" s="33">
        <f t="shared" si="121"/>
        <v>0</v>
      </c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33">
        <f t="shared" si="122"/>
        <v>0</v>
      </c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>
        <f t="shared" si="123"/>
        <v>0</v>
      </c>
      <c r="DQ423" s="31"/>
      <c r="DR423" s="30"/>
      <c r="DS423" s="31"/>
      <c r="DT423" s="30"/>
      <c r="DU423" s="31"/>
      <c r="DV423" s="30"/>
      <c r="DW423" s="31"/>
      <c r="DX423" s="32"/>
      <c r="DY423" s="33">
        <f>EA423+EC423+EE423+EG423+EK423+EO423</f>
        <v>0</v>
      </c>
      <c r="DZ423" s="31"/>
      <c r="EA423" s="30"/>
      <c r="EB423" s="31"/>
      <c r="EC423" s="30"/>
      <c r="ED423" s="31"/>
      <c r="EE423" s="30"/>
      <c r="EF423" s="31"/>
      <c r="EG423" s="30"/>
      <c r="EH423" s="94">
        <v>6</v>
      </c>
      <c r="EI423" s="58" t="s">
        <v>292</v>
      </c>
      <c r="EJ423" s="31"/>
      <c r="EK423" s="30"/>
      <c r="EL423" s="58">
        <v>8</v>
      </c>
      <c r="EM423" s="58" t="s">
        <v>292</v>
      </c>
      <c r="EN423" s="31"/>
      <c r="EO423" s="32"/>
    </row>
    <row r="424" spans="1:145" s="1" customFormat="1" ht="15" hidden="1" customHeight="1" x14ac:dyDescent="0.3">
      <c r="A424" s="5"/>
      <c r="B424" s="15">
        <v>9205</v>
      </c>
      <c r="C424" s="8" t="s">
        <v>372</v>
      </c>
      <c r="D424" s="16">
        <v>2011</v>
      </c>
      <c r="E424" s="17">
        <f t="shared" si="116"/>
        <v>0</v>
      </c>
      <c r="F424" s="55"/>
      <c r="G424" s="65"/>
      <c r="H424" s="87"/>
      <c r="I424" s="55"/>
      <c r="J424" s="28">
        <f t="shared" si="117"/>
        <v>0</v>
      </c>
      <c r="K424" s="29"/>
      <c r="L424" s="30"/>
      <c r="M424" s="31"/>
      <c r="N424" s="30"/>
      <c r="O424" s="31"/>
      <c r="P424" s="32"/>
      <c r="Q424" s="28">
        <f t="shared" si="118"/>
        <v>0</v>
      </c>
      <c r="R424" s="29"/>
      <c r="S424" s="32"/>
      <c r="T424" s="28">
        <f t="shared" si="119"/>
        <v>0</v>
      </c>
      <c r="U424" s="29"/>
      <c r="V424" s="30"/>
      <c r="W424" s="31"/>
      <c r="X424" s="32"/>
      <c r="Y424" s="33">
        <f t="shared" si="129"/>
        <v>0</v>
      </c>
      <c r="Z424" s="89"/>
      <c r="AA424" s="35"/>
      <c r="AB424" s="89"/>
      <c r="AC424" s="35"/>
      <c r="AD424" s="89"/>
      <c r="AE424" s="35"/>
      <c r="AF424" s="89"/>
      <c r="AG424" s="35"/>
      <c r="AH424" s="89"/>
      <c r="AI424" s="35"/>
      <c r="AJ424" s="89"/>
      <c r="AK424" s="35"/>
      <c r="AL424" s="89"/>
      <c r="AM424" s="35"/>
      <c r="AN424" s="89"/>
      <c r="AO424" s="90"/>
      <c r="AP424" s="33">
        <f t="shared" si="120"/>
        <v>0</v>
      </c>
      <c r="AQ424" s="89"/>
      <c r="AR424" s="35"/>
      <c r="AS424" s="89"/>
      <c r="AT424" s="35"/>
      <c r="AU424" s="89"/>
      <c r="AV424" s="35"/>
      <c r="AW424" s="89"/>
      <c r="AX424" s="35"/>
      <c r="AY424" s="89"/>
      <c r="AZ424" s="35"/>
      <c r="BA424" s="89"/>
      <c r="BB424" s="75"/>
      <c r="BC424" s="33">
        <f t="shared" si="131"/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 t="shared" si="133"/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2"/>
      <c r="CA424" s="33">
        <f t="shared" si="132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32"/>
      <c r="CR424" s="33">
        <f t="shared" si="121"/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33">
        <f t="shared" si="122"/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 t="shared" si="123"/>
        <v>0</v>
      </c>
      <c r="DQ424" s="31"/>
      <c r="DR424" s="30"/>
      <c r="DS424" s="31"/>
      <c r="DT424" s="30"/>
      <c r="DU424" s="31"/>
      <c r="DV424" s="30"/>
      <c r="DW424" s="31"/>
      <c r="DX424" s="32"/>
      <c r="DY424" s="33">
        <f>EA424+EC424+EE424+EG424+EI424+EK424+EM424+EO424</f>
        <v>0</v>
      </c>
      <c r="DZ424" s="31"/>
      <c r="EA424" s="30"/>
      <c r="EB424" s="31"/>
      <c r="EC424" s="30"/>
      <c r="ED424" s="31"/>
      <c r="EE424" s="30"/>
      <c r="EF424" s="31"/>
      <c r="EG424" s="30"/>
      <c r="EH424" s="92"/>
      <c r="EI424" s="30"/>
      <c r="EJ424" s="31"/>
      <c r="EK424" s="30"/>
      <c r="EL424" s="31"/>
      <c r="EM424" s="30"/>
      <c r="EN424" s="31"/>
      <c r="EO424" s="32"/>
    </row>
    <row r="425" spans="1:145" ht="15" customHeight="1" thickBot="1" x14ac:dyDescent="0.35">
      <c r="A425" s="19"/>
      <c r="B425" s="14"/>
      <c r="C425" s="20"/>
      <c r="D425" s="21"/>
      <c r="E425" s="22"/>
      <c r="F425" s="54"/>
      <c r="G425" s="54"/>
      <c r="H425" s="54"/>
      <c r="I425" s="54"/>
      <c r="J425" s="3"/>
      <c r="K425" s="43"/>
      <c r="L425" s="44"/>
      <c r="M425" s="43"/>
      <c r="N425" s="44"/>
      <c r="O425" s="43"/>
      <c r="P425" s="45"/>
      <c r="Q425" s="46"/>
      <c r="R425" s="43"/>
      <c r="S425" s="45"/>
      <c r="T425" s="46"/>
      <c r="U425" s="43"/>
      <c r="V425" s="44"/>
      <c r="W425" s="43"/>
      <c r="X425" s="45"/>
      <c r="Y425" s="47"/>
      <c r="Z425" s="48"/>
      <c r="AA425" s="49"/>
      <c r="AB425" s="48"/>
      <c r="AC425" s="49"/>
      <c r="AD425" s="48"/>
      <c r="AE425" s="49"/>
      <c r="AF425" s="48"/>
      <c r="AG425" s="49"/>
      <c r="AH425" s="48"/>
      <c r="AI425" s="49"/>
      <c r="AJ425" s="48"/>
      <c r="AK425" s="49"/>
      <c r="AL425" s="48"/>
      <c r="AM425" s="49"/>
      <c r="AN425" s="48"/>
      <c r="AO425" s="64"/>
      <c r="AP425" s="50"/>
      <c r="AQ425" s="48"/>
      <c r="AR425" s="49"/>
      <c r="AS425" s="48"/>
      <c r="AT425" s="49"/>
      <c r="AU425" s="48"/>
      <c r="AV425" s="49"/>
      <c r="AW425" s="48"/>
      <c r="AX425" s="49"/>
      <c r="AY425" s="48"/>
      <c r="AZ425" s="49"/>
      <c r="BA425" s="48"/>
      <c r="BB425" s="64"/>
      <c r="BC425" s="50"/>
      <c r="BD425" s="43"/>
      <c r="BE425" s="44"/>
      <c r="BF425" s="43"/>
      <c r="BG425" s="44"/>
      <c r="BH425" s="43"/>
      <c r="BI425" s="44"/>
      <c r="BJ425" s="43"/>
      <c r="BK425" s="44"/>
      <c r="BL425" s="43"/>
      <c r="BM425" s="45"/>
      <c r="BN425" s="50"/>
      <c r="BO425" s="43"/>
      <c r="BP425" s="44"/>
      <c r="BQ425" s="43"/>
      <c r="BR425" s="44"/>
      <c r="BS425" s="43"/>
      <c r="BT425" s="44"/>
      <c r="BU425" s="43"/>
      <c r="BV425" s="44"/>
      <c r="BW425" s="43"/>
      <c r="BX425" s="44"/>
      <c r="BY425" s="43"/>
      <c r="BZ425" s="45"/>
      <c r="CA425" s="50"/>
      <c r="CB425" s="43"/>
      <c r="CC425" s="44"/>
      <c r="CD425" s="43"/>
      <c r="CE425" s="44"/>
      <c r="CF425" s="43"/>
      <c r="CG425" s="44"/>
      <c r="CH425" s="43"/>
      <c r="CI425" s="44"/>
      <c r="CJ425" s="43"/>
      <c r="CK425" s="44"/>
      <c r="CL425" s="43"/>
      <c r="CM425" s="44"/>
      <c r="CN425" s="43"/>
      <c r="CO425" s="44"/>
      <c r="CP425" s="43"/>
      <c r="CQ425" s="45"/>
      <c r="CR425" s="50"/>
      <c r="CS425" s="43"/>
      <c r="CT425" s="44"/>
      <c r="CU425" s="43"/>
      <c r="CV425" s="44"/>
      <c r="CW425" s="43"/>
      <c r="CX425" s="44"/>
      <c r="CY425" s="43"/>
      <c r="CZ425" s="44"/>
      <c r="DA425" s="43"/>
      <c r="DB425" s="44"/>
      <c r="DC425" s="43"/>
      <c r="DD425" s="45"/>
      <c r="DE425" s="50"/>
      <c r="DF425" s="43"/>
      <c r="DG425" s="44"/>
      <c r="DH425" s="43"/>
      <c r="DI425" s="44"/>
      <c r="DJ425" s="43"/>
      <c r="DK425" s="44"/>
      <c r="DL425" s="43"/>
      <c r="DM425" s="44"/>
      <c r="DN425" s="43"/>
      <c r="DO425" s="45"/>
      <c r="DP425" s="50"/>
      <c r="DQ425" s="43"/>
      <c r="DR425" s="44"/>
      <c r="DS425" s="43"/>
      <c r="DT425" s="44"/>
      <c r="DU425" s="43"/>
      <c r="DV425" s="44"/>
      <c r="DW425" s="43"/>
      <c r="DX425" s="45"/>
      <c r="DY425" s="50"/>
      <c r="DZ425" s="43"/>
      <c r="EA425" s="44"/>
      <c r="EB425" s="43"/>
      <c r="EC425" s="44"/>
      <c r="ED425" s="43"/>
      <c r="EE425" s="44"/>
      <c r="EF425" s="43"/>
      <c r="EG425" s="44"/>
      <c r="EH425" s="93"/>
      <c r="EI425" s="44"/>
      <c r="EJ425" s="43"/>
      <c r="EK425" s="44"/>
      <c r="EL425" s="43"/>
      <c r="EM425" s="44"/>
      <c r="EN425" s="43"/>
      <c r="EO425" s="45"/>
    </row>
    <row r="426" spans="1:145" ht="15" customHeight="1" x14ac:dyDescent="0.3">
      <c r="B426" s="15"/>
      <c r="E426" s="4"/>
      <c r="F426" s="53"/>
      <c r="G426" s="53"/>
      <c r="H426" s="53"/>
      <c r="I426" s="53"/>
    </row>
  </sheetData>
  <sheetProtection algorithmName="SHA-512" hashValue="fdN8NE617RS7dF+GgbCJn5SQOeZA4IHV6SkXAH5u/6YxNzooyufImaBy1MG2gvzSEi4OsjysrQcNpG/aTS/1yg==" saltValue="mSnXIy06yFTPKUrfS8ofaw==" spinCount="100000" sheet="1" objects="1" scenarios="1"/>
  <autoFilter ref="A4:DD424" xr:uid="{00000000-0001-0000-0000-000000000000}">
    <filterColumn colId="3">
      <filters blank="1">
        <filter val="2011"/>
        <filter val="2012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</autoFilter>
  <sortState xmlns:xlrd2="http://schemas.microsoft.com/office/spreadsheetml/2017/richdata2" ref="B412:EO416">
    <sortCondition ref="C412:C416"/>
  </sortState>
  <mergeCells count="105"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DP4:DP8"/>
    <mergeCell ref="DQ4:DX5"/>
    <mergeCell ref="DQ6:DX6"/>
    <mergeCell ref="DQ7:DR7"/>
    <mergeCell ref="DU7:DV7"/>
    <mergeCell ref="DW7:DX7"/>
    <mergeCell ref="DS7:DT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AB7:AC7"/>
    <mergeCell ref="AH7:AI7"/>
    <mergeCell ref="BO6:BZ6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71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2025-10-03T07:09:38Z</cp:lastPrinted>
  <dcterms:created xsi:type="dcterms:W3CDTF">2020-10-21T14:21:31Z</dcterms:created>
  <dcterms:modified xsi:type="dcterms:W3CDTF">2025-10-03T07:10:16Z</dcterms:modified>
  <dc:language>ru-RU</dc:language>
</cp:coreProperties>
</file>