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2025_Рейтинг_Версия 4.0_01.10.2025\"/>
    </mc:Choice>
  </mc:AlternateContent>
  <xr:revisionPtr revIDLastSave="0" documentId="13_ncr:1_{9E0C0C85-AC8E-49AC-B25E-FF1D24ECD980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Canoe'!$A$4:$DD$440</definedName>
    <definedName name="_xlnm.Print_Area" localSheetId="0">'2025_RATING_ALL Men''s Canoe'!$A$1:$FJ$442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345" i="4" l="1"/>
  <c r="AP96" i="4"/>
  <c r="BC96" i="4"/>
  <c r="BN96" i="4"/>
  <c r="AP407" i="4"/>
  <c r="BC407" i="4"/>
  <c r="BN407" i="4"/>
  <c r="AP367" i="4"/>
  <c r="BC367" i="4"/>
  <c r="BN367" i="4"/>
  <c r="AP305" i="4"/>
  <c r="BC305" i="4"/>
  <c r="BN305" i="4"/>
  <c r="AP306" i="4"/>
  <c r="BC306" i="4"/>
  <c r="BN306" i="4"/>
  <c r="AP307" i="4"/>
  <c r="BC307" i="4"/>
  <c r="BN307" i="4"/>
  <c r="AP290" i="4"/>
  <c r="BC290" i="4"/>
  <c r="BN290" i="4"/>
  <c r="AP291" i="4"/>
  <c r="BC291" i="4"/>
  <c r="BN291" i="4"/>
  <c r="AP292" i="4"/>
  <c r="BC292" i="4"/>
  <c r="BN292" i="4"/>
  <c r="AP293" i="4"/>
  <c r="BC293" i="4"/>
  <c r="BN293" i="4"/>
  <c r="AP296" i="4"/>
  <c r="BC296" i="4"/>
  <c r="BN296" i="4"/>
  <c r="AP297" i="4"/>
  <c r="BC297" i="4"/>
  <c r="BN297" i="4"/>
  <c r="AP298" i="4"/>
  <c r="BC298" i="4"/>
  <c r="BN298" i="4"/>
  <c r="AP299" i="4"/>
  <c r="BC299" i="4"/>
  <c r="BN299" i="4"/>
  <c r="AP300" i="4"/>
  <c r="BC300" i="4"/>
  <c r="BN300" i="4"/>
  <c r="AP261" i="4"/>
  <c r="BC261" i="4"/>
  <c r="BN261" i="4"/>
  <c r="Q432" i="4"/>
  <c r="T432" i="4"/>
  <c r="Y432" i="4"/>
  <c r="Q433" i="4"/>
  <c r="T433" i="4"/>
  <c r="Y433" i="4"/>
  <c r="Q245" i="4"/>
  <c r="T245" i="4"/>
  <c r="Y245" i="4"/>
  <c r="Q429" i="4"/>
  <c r="T429" i="4"/>
  <c r="Y429" i="4"/>
  <c r="Q175" i="4"/>
  <c r="T175" i="4"/>
  <c r="Y175" i="4"/>
  <c r="Q96" i="4"/>
  <c r="T96" i="4"/>
  <c r="Y96" i="4"/>
  <c r="Q399" i="4"/>
  <c r="T399" i="4"/>
  <c r="Y399" i="4"/>
  <c r="Q401" i="4"/>
  <c r="T401" i="4"/>
  <c r="Y401" i="4"/>
  <c r="Q402" i="4"/>
  <c r="T402" i="4"/>
  <c r="Y402" i="4"/>
  <c r="Q403" i="4"/>
  <c r="T403" i="4"/>
  <c r="Y403" i="4"/>
  <c r="Q404" i="4"/>
  <c r="T404" i="4"/>
  <c r="Y404" i="4"/>
  <c r="Q405" i="4"/>
  <c r="T405" i="4"/>
  <c r="Y405" i="4"/>
  <c r="Q406" i="4"/>
  <c r="T406" i="4"/>
  <c r="Y406" i="4"/>
  <c r="Q407" i="4"/>
  <c r="T407" i="4"/>
  <c r="Y407" i="4"/>
  <c r="Q387" i="4"/>
  <c r="T387" i="4"/>
  <c r="Y387" i="4"/>
  <c r="Q388" i="4"/>
  <c r="T388" i="4"/>
  <c r="Y388" i="4"/>
  <c r="Q389" i="4"/>
  <c r="T389" i="4"/>
  <c r="Y389" i="4"/>
  <c r="Q390" i="4"/>
  <c r="T390" i="4"/>
  <c r="Y390" i="4"/>
  <c r="Q375" i="4"/>
  <c r="T375" i="4"/>
  <c r="Y375" i="4"/>
  <c r="Q376" i="4"/>
  <c r="T376" i="4"/>
  <c r="Y376" i="4"/>
  <c r="Q377" i="4"/>
  <c r="T377" i="4"/>
  <c r="Y377" i="4"/>
  <c r="Q378" i="4"/>
  <c r="T378" i="4"/>
  <c r="Y378" i="4"/>
  <c r="Q379" i="4"/>
  <c r="T379" i="4"/>
  <c r="Y379" i="4"/>
  <c r="Q380" i="4"/>
  <c r="T380" i="4"/>
  <c r="Y380" i="4"/>
  <c r="Q290" i="4"/>
  <c r="T290" i="4"/>
  <c r="Y290" i="4"/>
  <c r="Q291" i="4"/>
  <c r="T291" i="4"/>
  <c r="Y291" i="4"/>
  <c r="Q292" i="4"/>
  <c r="T292" i="4"/>
  <c r="Y292" i="4"/>
  <c r="Q293" i="4"/>
  <c r="T293" i="4"/>
  <c r="Y293" i="4"/>
  <c r="Q296" i="4"/>
  <c r="T296" i="4"/>
  <c r="Y296" i="4"/>
  <c r="Q297" i="4"/>
  <c r="T297" i="4"/>
  <c r="Y297" i="4"/>
  <c r="Q298" i="4"/>
  <c r="T298" i="4"/>
  <c r="Y298" i="4"/>
  <c r="Q299" i="4"/>
  <c r="T299" i="4"/>
  <c r="Y299" i="4"/>
  <c r="Q300" i="4"/>
  <c r="T300" i="4"/>
  <c r="Y300" i="4"/>
  <c r="Q301" i="4"/>
  <c r="T301" i="4"/>
  <c r="Y301" i="4"/>
  <c r="Q302" i="4"/>
  <c r="T302" i="4"/>
  <c r="Y302" i="4"/>
  <c r="Q303" i="4"/>
  <c r="T303" i="4"/>
  <c r="Y303" i="4"/>
  <c r="Q304" i="4"/>
  <c r="T304" i="4"/>
  <c r="Y304" i="4"/>
  <c r="Q305" i="4"/>
  <c r="T305" i="4"/>
  <c r="Y305" i="4"/>
  <c r="Q306" i="4"/>
  <c r="T306" i="4"/>
  <c r="Y306" i="4"/>
  <c r="Q307" i="4"/>
  <c r="T307" i="4"/>
  <c r="Y307" i="4"/>
  <c r="Q308" i="4"/>
  <c r="T308" i="4"/>
  <c r="Y308" i="4"/>
  <c r="Q309" i="4"/>
  <c r="T309" i="4"/>
  <c r="Y309" i="4"/>
  <c r="Q311" i="4"/>
  <c r="T311" i="4"/>
  <c r="Y311" i="4"/>
  <c r="Q312" i="4"/>
  <c r="T312" i="4"/>
  <c r="Y312" i="4"/>
  <c r="Q314" i="4"/>
  <c r="T314" i="4"/>
  <c r="Y314" i="4"/>
  <c r="Q316" i="4"/>
  <c r="T316" i="4"/>
  <c r="Y316" i="4"/>
  <c r="Q317" i="4"/>
  <c r="T317" i="4"/>
  <c r="Y317" i="4"/>
  <c r="Q320" i="4"/>
  <c r="T320" i="4"/>
  <c r="Y320" i="4"/>
  <c r="Q321" i="4"/>
  <c r="T321" i="4"/>
  <c r="Y321" i="4"/>
  <c r="Q322" i="4"/>
  <c r="T322" i="4"/>
  <c r="Y322" i="4"/>
  <c r="Q323" i="4"/>
  <c r="T323" i="4"/>
  <c r="Y323" i="4"/>
  <c r="Q324" i="4"/>
  <c r="T324" i="4"/>
  <c r="Y324" i="4"/>
  <c r="Q325" i="4"/>
  <c r="T325" i="4"/>
  <c r="Y325" i="4"/>
  <c r="Q326" i="4"/>
  <c r="T326" i="4"/>
  <c r="Y326" i="4"/>
  <c r="Q327" i="4"/>
  <c r="T327" i="4"/>
  <c r="Y327" i="4"/>
  <c r="Q328" i="4"/>
  <c r="T328" i="4"/>
  <c r="Y328" i="4"/>
  <c r="Q329" i="4"/>
  <c r="T329" i="4"/>
  <c r="Y329" i="4"/>
  <c r="Q330" i="4"/>
  <c r="T330" i="4"/>
  <c r="Y330" i="4"/>
  <c r="Q333" i="4"/>
  <c r="T333" i="4"/>
  <c r="Y333" i="4"/>
  <c r="Q334" i="4"/>
  <c r="T334" i="4"/>
  <c r="Y334" i="4"/>
  <c r="Q335" i="4"/>
  <c r="T335" i="4"/>
  <c r="Y335" i="4"/>
  <c r="Q336" i="4"/>
  <c r="T336" i="4"/>
  <c r="Y336" i="4"/>
  <c r="Q337" i="4"/>
  <c r="T337" i="4"/>
  <c r="Y337" i="4"/>
  <c r="Q338" i="4"/>
  <c r="T338" i="4"/>
  <c r="Y338" i="4"/>
  <c r="Q339" i="4"/>
  <c r="T339" i="4"/>
  <c r="Y339" i="4"/>
  <c r="Q340" i="4"/>
  <c r="T340" i="4"/>
  <c r="Y340" i="4"/>
  <c r="Q341" i="4"/>
  <c r="T341" i="4"/>
  <c r="Y341" i="4"/>
  <c r="Q342" i="4"/>
  <c r="T342" i="4"/>
  <c r="Y342" i="4"/>
  <c r="Q343" i="4"/>
  <c r="T343" i="4"/>
  <c r="Y343" i="4"/>
  <c r="Q344" i="4"/>
  <c r="T344" i="4"/>
  <c r="Y344" i="4"/>
  <c r="Q345" i="4"/>
  <c r="T345" i="4"/>
  <c r="Q346" i="4"/>
  <c r="T346" i="4"/>
  <c r="Y346" i="4"/>
  <c r="Q348" i="4"/>
  <c r="T348" i="4"/>
  <c r="Y348" i="4"/>
  <c r="Q349" i="4"/>
  <c r="T349" i="4"/>
  <c r="Y349" i="4"/>
  <c r="Q350" i="4"/>
  <c r="T350" i="4"/>
  <c r="Y350" i="4"/>
  <c r="Q351" i="4"/>
  <c r="T351" i="4"/>
  <c r="Y351" i="4"/>
  <c r="Q352" i="4"/>
  <c r="T352" i="4"/>
  <c r="Y352" i="4"/>
  <c r="Q353" i="4"/>
  <c r="T353" i="4"/>
  <c r="Y353" i="4"/>
  <c r="Q354" i="4"/>
  <c r="T354" i="4"/>
  <c r="Y354" i="4"/>
  <c r="Q355" i="4"/>
  <c r="T355" i="4"/>
  <c r="Y355" i="4"/>
  <c r="Q356" i="4"/>
  <c r="T356" i="4"/>
  <c r="Y356" i="4"/>
  <c r="Q357" i="4"/>
  <c r="T357" i="4"/>
  <c r="Y357" i="4"/>
  <c r="Q358" i="4"/>
  <c r="T358" i="4"/>
  <c r="Y358" i="4"/>
  <c r="Q360" i="4"/>
  <c r="T360" i="4"/>
  <c r="Y360" i="4"/>
  <c r="Q361" i="4"/>
  <c r="T361" i="4"/>
  <c r="Y361" i="4"/>
  <c r="Q363" i="4"/>
  <c r="T363" i="4"/>
  <c r="Y363" i="4"/>
  <c r="Q364" i="4"/>
  <c r="T364" i="4"/>
  <c r="Y364" i="4"/>
  <c r="Q365" i="4"/>
  <c r="T365" i="4"/>
  <c r="Y365" i="4"/>
  <c r="Q366" i="4"/>
  <c r="T366" i="4"/>
  <c r="Y366" i="4"/>
  <c r="Q367" i="4"/>
  <c r="T367" i="4"/>
  <c r="Y367" i="4"/>
  <c r="Q261" i="4"/>
  <c r="T261" i="4"/>
  <c r="Y261" i="4"/>
  <c r="Q247" i="4"/>
  <c r="T247" i="4"/>
  <c r="Y247" i="4"/>
  <c r="J429" i="4"/>
  <c r="J175" i="4"/>
  <c r="J145" i="4"/>
  <c r="J96" i="4"/>
  <c r="J399" i="4"/>
  <c r="J401" i="4"/>
  <c r="J402" i="4"/>
  <c r="J403" i="4"/>
  <c r="J404" i="4"/>
  <c r="J405" i="4"/>
  <c r="J406" i="4"/>
  <c r="J379" i="4"/>
  <c r="J380" i="4"/>
  <c r="J381" i="4"/>
  <c r="J382" i="4"/>
  <c r="J383" i="4"/>
  <c r="J150" i="4"/>
  <c r="J385" i="4"/>
  <c r="J386" i="4"/>
  <c r="J367" i="4"/>
  <c r="J368" i="4"/>
  <c r="J369" i="4"/>
  <c r="J370" i="4"/>
  <c r="J371" i="4"/>
  <c r="J372" i="4"/>
  <c r="J373" i="4"/>
  <c r="J374" i="4"/>
  <c r="J375" i="4"/>
  <c r="J301" i="4"/>
  <c r="J302" i="4"/>
  <c r="J303" i="4"/>
  <c r="J304" i="4"/>
  <c r="J305" i="4"/>
  <c r="J290" i="4"/>
  <c r="J291" i="4"/>
  <c r="J292" i="4"/>
  <c r="J293" i="4"/>
  <c r="EP279" i="4"/>
  <c r="EP423" i="4"/>
  <c r="FF105" i="4"/>
  <c r="FF108" i="4"/>
  <c r="FF109" i="4"/>
  <c r="FF136" i="4"/>
  <c r="FF155" i="4"/>
  <c r="EP155" i="4" s="1"/>
  <c r="FF153" i="4"/>
  <c r="EP153" i="4"/>
  <c r="FF151" i="4"/>
  <c r="FF104" i="4"/>
  <c r="FF110" i="4"/>
  <c r="FF143" i="4"/>
  <c r="FF112" i="4"/>
  <c r="FF113" i="4"/>
  <c r="FF86" i="4"/>
  <c r="FF80" i="4"/>
  <c r="FF53" i="4"/>
  <c r="FF52" i="4"/>
  <c r="EX181" i="4"/>
  <c r="EX124" i="4"/>
  <c r="EX120" i="4"/>
  <c r="EX102" i="4"/>
  <c r="EX87" i="4"/>
  <c r="EX89" i="4"/>
  <c r="EX75" i="4"/>
  <c r="EX67" i="4"/>
  <c r="EX30" i="4"/>
  <c r="FJ99" i="4"/>
  <c r="FJ168" i="4"/>
  <c r="FJ172" i="4"/>
  <c r="FJ101" i="4"/>
  <c r="FJ177" i="4"/>
  <c r="FJ120" i="4"/>
  <c r="FJ105" i="4"/>
  <c r="FJ108" i="4"/>
  <c r="FJ90" i="4"/>
  <c r="FJ124" i="4"/>
  <c r="FJ87" i="4"/>
  <c r="FJ129" i="4"/>
  <c r="FJ91" i="4"/>
  <c r="FJ93" i="4"/>
  <c r="FJ162" i="4"/>
  <c r="FJ109" i="4"/>
  <c r="FJ111" i="4"/>
  <c r="FJ132" i="4"/>
  <c r="FJ156" i="4"/>
  <c r="FJ157" i="4"/>
  <c r="EP157" i="4" s="1"/>
  <c r="FJ52" i="4"/>
  <c r="FJ138" i="4"/>
  <c r="FJ53" i="4"/>
  <c r="FJ48" i="4"/>
  <c r="FJ30" i="4"/>
  <c r="FJ81" i="4"/>
  <c r="FJ128" i="4"/>
  <c r="EP128" i="4" s="1"/>
  <c r="FJ97" i="4"/>
  <c r="FJ60" i="4"/>
  <c r="FJ79" i="4"/>
  <c r="FJ45" i="4"/>
  <c r="FJ123" i="4"/>
  <c r="EZ182" i="4"/>
  <c r="EP182" i="4" s="1"/>
  <c r="EZ188" i="4"/>
  <c r="EZ129" i="4"/>
  <c r="EZ124" i="4"/>
  <c r="EZ132" i="4"/>
  <c r="EZ163" i="4"/>
  <c r="EZ102" i="4"/>
  <c r="EZ78" i="4"/>
  <c r="EZ148" i="4"/>
  <c r="EP148" i="4" s="1"/>
  <c r="EZ149" i="4"/>
  <c r="EP149" i="4"/>
  <c r="EZ140" i="4"/>
  <c r="EP140" i="4" s="1"/>
  <c r="EZ147" i="4"/>
  <c r="EZ93" i="4"/>
  <c r="EZ91" i="4"/>
  <c r="EZ99" i="4"/>
  <c r="EZ101" i="4"/>
  <c r="EZ45" i="4"/>
  <c r="EZ79" i="4"/>
  <c r="ER63" i="4"/>
  <c r="ER45" i="4"/>
  <c r="ER61" i="4"/>
  <c r="ER81" i="4"/>
  <c r="ER114" i="4"/>
  <c r="ER88" i="4"/>
  <c r="ER87" i="4"/>
  <c r="ER103" i="4"/>
  <c r="ER48" i="4"/>
  <c r="FH99" i="4"/>
  <c r="FH168" i="4"/>
  <c r="FH172" i="4"/>
  <c r="FH101" i="4"/>
  <c r="FH104" i="4"/>
  <c r="FH87" i="4"/>
  <c r="FH75" i="4"/>
  <c r="FH129" i="4"/>
  <c r="FH112" i="4"/>
  <c r="FH113" i="4"/>
  <c r="FH78" i="4"/>
  <c r="FH61" i="4"/>
  <c r="FH136" i="4"/>
  <c r="FH93" i="4"/>
  <c r="FH91" i="4"/>
  <c r="FH109" i="4"/>
  <c r="FH108" i="4"/>
  <c r="FH160" i="4"/>
  <c r="FH105" i="4"/>
  <c r="FH120" i="4"/>
  <c r="FH45" i="4"/>
  <c r="FH67" i="4"/>
  <c r="FH86" i="4"/>
  <c r="FH79" i="4"/>
  <c r="FH110" i="4"/>
  <c r="FH88" i="4"/>
  <c r="FH144" i="4"/>
  <c r="FH139" i="4"/>
  <c r="FH127" i="4"/>
  <c r="FH81" i="4"/>
  <c r="FH30" i="4"/>
  <c r="FH97" i="4"/>
  <c r="FH52" i="4"/>
  <c r="FH53" i="4"/>
  <c r="FH115" i="4"/>
  <c r="EP115" i="4"/>
  <c r="FH48" i="4"/>
  <c r="FB179" i="4"/>
  <c r="FB173" i="4"/>
  <c r="FB97" i="4"/>
  <c r="FB152" i="4"/>
  <c r="FB101" i="4"/>
  <c r="FB99" i="4"/>
  <c r="FB104" i="4"/>
  <c r="FB135" i="4"/>
  <c r="EP135" i="4" s="1"/>
  <c r="FB111" i="4"/>
  <c r="FB130" i="4"/>
  <c r="FB102" i="4"/>
  <c r="FB78" i="4"/>
  <c r="FB52" i="4"/>
  <c r="FB53" i="4"/>
  <c r="FB90" i="4"/>
  <c r="FB75" i="4"/>
  <c r="FB45" i="4"/>
  <c r="FB60" i="4"/>
  <c r="ET109" i="4"/>
  <c r="ET114" i="4"/>
  <c r="ET83" i="4"/>
  <c r="ET80" i="4"/>
  <c r="ET63" i="4"/>
  <c r="ET48" i="4"/>
  <c r="ET60" i="4"/>
  <c r="ET61" i="4"/>
  <c r="ET30" i="4"/>
  <c r="FD183" i="4"/>
  <c r="EP183" i="4" s="1"/>
  <c r="FD189" i="4"/>
  <c r="FD169" i="4"/>
  <c r="FD170" i="4"/>
  <c r="FD158" i="4"/>
  <c r="FD167" i="4"/>
  <c r="FD105" i="4"/>
  <c r="FD108" i="4"/>
  <c r="FD93" i="4"/>
  <c r="FD91" i="4"/>
  <c r="FD137" i="4"/>
  <c r="FD83" i="4"/>
  <c r="FD88" i="4"/>
  <c r="FD89" i="4"/>
  <c r="FD86" i="4"/>
  <c r="FD80" i="4"/>
  <c r="FD78" i="4"/>
  <c r="FD61" i="4"/>
  <c r="EV53" i="4"/>
  <c r="EV89" i="4"/>
  <c r="EV81" i="4"/>
  <c r="EV52" i="4"/>
  <c r="EV48" i="4"/>
  <c r="E115" i="4" l="1"/>
  <c r="E140" i="4"/>
  <c r="E135" i="4"/>
  <c r="E157" i="4"/>
  <c r="E149" i="4"/>
  <c r="E128" i="4"/>
  <c r="E183" i="4"/>
  <c r="E182" i="4"/>
  <c r="E155" i="4"/>
  <c r="E153" i="4"/>
  <c r="E148" i="4"/>
  <c r="EP132" i="4"/>
  <c r="E132" i="4" s="1"/>
  <c r="EP88" i="4"/>
  <c r="E88" i="4" s="1"/>
  <c r="EP93" i="4"/>
  <c r="E93" i="4" s="1"/>
  <c r="EP99" i="4"/>
  <c r="E99" i="4" s="1"/>
  <c r="EV30" i="4"/>
  <c r="EP30" i="4" s="1"/>
  <c r="EV83" i="4"/>
  <c r="EP83" i="4" s="1"/>
  <c r="EV63" i="4"/>
  <c r="EP63" i="4" s="1"/>
  <c r="EV67" i="4"/>
  <c r="EP67" i="4" s="1"/>
  <c r="EP10" i="4"/>
  <c r="EP11" i="4"/>
  <c r="EP12" i="4"/>
  <c r="EP13" i="4"/>
  <c r="EP14" i="4"/>
  <c r="EP15" i="4"/>
  <c r="EP16" i="4"/>
  <c r="EP17" i="4"/>
  <c r="EP18" i="4"/>
  <c r="EP19" i="4"/>
  <c r="EP20" i="4"/>
  <c r="EP21" i="4"/>
  <c r="EP22" i="4"/>
  <c r="EP23" i="4"/>
  <c r="EP24" i="4"/>
  <c r="EP25" i="4"/>
  <c r="EP26" i="4"/>
  <c r="EP27" i="4"/>
  <c r="EP28" i="4"/>
  <c r="EP29" i="4"/>
  <c r="EP31" i="4"/>
  <c r="EP32" i="4"/>
  <c r="EP33" i="4"/>
  <c r="EP34" i="4"/>
  <c r="EP35" i="4"/>
  <c r="EP36" i="4"/>
  <c r="EP37" i="4"/>
  <c r="EP38" i="4"/>
  <c r="EP39" i="4"/>
  <c r="EP40" i="4"/>
  <c r="EP41" i="4"/>
  <c r="EP42" i="4"/>
  <c r="EP43" i="4"/>
  <c r="EP44" i="4"/>
  <c r="EP46" i="4"/>
  <c r="EP47" i="4"/>
  <c r="EP49" i="4"/>
  <c r="EP50" i="4"/>
  <c r="EP51" i="4"/>
  <c r="EP54" i="4"/>
  <c r="EP55" i="4"/>
  <c r="EP56" i="4"/>
  <c r="EP57" i="4"/>
  <c r="EP58" i="4"/>
  <c r="EP59" i="4"/>
  <c r="EP62" i="4"/>
  <c r="EP64" i="4"/>
  <c r="EP65" i="4"/>
  <c r="EP66" i="4"/>
  <c r="EP68" i="4"/>
  <c r="EP69" i="4"/>
  <c r="EP70" i="4"/>
  <c r="EP71" i="4"/>
  <c r="EP72" i="4"/>
  <c r="EP73" i="4"/>
  <c r="EP74" i="4"/>
  <c r="EP76" i="4"/>
  <c r="EP77" i="4"/>
  <c r="EP82" i="4"/>
  <c r="EP84" i="4"/>
  <c r="EP85" i="4"/>
  <c r="EP92" i="4"/>
  <c r="EP94" i="4"/>
  <c r="EP95" i="4"/>
  <c r="EP98" i="4"/>
  <c r="EP100" i="4"/>
  <c r="EP106" i="4"/>
  <c r="EP107" i="4"/>
  <c r="EP116" i="4"/>
  <c r="EP117" i="4"/>
  <c r="EP118" i="4"/>
  <c r="EP119" i="4"/>
  <c r="EP121" i="4"/>
  <c r="EP122" i="4"/>
  <c r="EP125" i="4"/>
  <c r="EP126" i="4"/>
  <c r="EP131" i="4"/>
  <c r="EP133" i="4"/>
  <c r="EP134" i="4"/>
  <c r="EP141" i="4"/>
  <c r="EP142" i="4"/>
  <c r="EP146" i="4"/>
  <c r="EP154" i="4"/>
  <c r="EP48" i="4"/>
  <c r="EP159" i="4"/>
  <c r="EP161" i="4"/>
  <c r="EP61" i="4"/>
  <c r="EP164" i="4"/>
  <c r="EP165" i="4"/>
  <c r="EP166" i="4"/>
  <c r="EP171" i="4"/>
  <c r="EP174" i="4"/>
  <c r="EP176" i="4"/>
  <c r="EP180" i="4"/>
  <c r="EP184" i="4"/>
  <c r="EP185" i="4"/>
  <c r="EP186" i="4"/>
  <c r="EP187" i="4"/>
  <c r="EP198" i="4"/>
  <c r="EP199" i="4"/>
  <c r="EP200" i="4"/>
  <c r="EP201" i="4"/>
  <c r="EP205" i="4"/>
  <c r="EP206" i="4"/>
  <c r="EP207" i="4"/>
  <c r="EP208" i="4"/>
  <c r="EP209" i="4"/>
  <c r="EP214" i="4"/>
  <c r="EP215" i="4"/>
  <c r="EP216" i="4"/>
  <c r="EP217" i="4"/>
  <c r="EP218" i="4"/>
  <c r="EP229" i="4"/>
  <c r="EP110" i="4"/>
  <c r="EP247" i="4"/>
  <c r="EP248" i="4"/>
  <c r="EP249" i="4"/>
  <c r="EP111" i="4"/>
  <c r="EP250" i="4"/>
  <c r="EP251" i="4"/>
  <c r="EP252" i="4"/>
  <c r="EP253" i="4"/>
  <c r="EP259" i="4"/>
  <c r="EP137" i="4"/>
  <c r="EP254" i="4"/>
  <c r="EP255" i="4"/>
  <c r="EP256" i="4"/>
  <c r="EP257" i="4"/>
  <c r="EP258" i="4"/>
  <c r="EP262" i="4"/>
  <c r="EP124" i="4"/>
  <c r="EP266" i="4"/>
  <c r="EP267" i="4"/>
  <c r="EP260" i="4"/>
  <c r="EP114" i="4"/>
  <c r="EP261" i="4"/>
  <c r="EP269" i="4"/>
  <c r="EP89" i="4"/>
  <c r="EP263" i="4"/>
  <c r="EP264" i="4"/>
  <c r="EP265" i="4"/>
  <c r="EP273" i="4"/>
  <c r="EP127" i="4"/>
  <c r="EP52" i="4"/>
  <c r="EP268" i="4"/>
  <c r="EP281" i="4"/>
  <c r="EP284" i="4"/>
  <c r="EP270" i="4"/>
  <c r="EP289" i="4"/>
  <c r="EP271" i="4"/>
  <c r="EP272" i="4"/>
  <c r="EP294" i="4"/>
  <c r="EP295" i="4"/>
  <c r="EP274" i="4"/>
  <c r="EP275" i="4"/>
  <c r="EP276" i="4"/>
  <c r="EP45" i="4"/>
  <c r="EP277" i="4"/>
  <c r="EP278" i="4"/>
  <c r="EP136" i="4"/>
  <c r="EP280" i="4"/>
  <c r="EP109" i="4"/>
  <c r="EP282" i="4"/>
  <c r="EP283" i="4"/>
  <c r="EP78" i="4"/>
  <c r="EP285" i="4"/>
  <c r="EP53" i="4"/>
  <c r="EP286" i="4"/>
  <c r="EP287" i="4"/>
  <c r="EP288" i="4"/>
  <c r="EP173" i="4"/>
  <c r="EP246" i="4"/>
  <c r="EP290" i="4"/>
  <c r="EP291" i="4"/>
  <c r="EP292" i="4"/>
  <c r="EP293" i="4"/>
  <c r="EP213" i="4"/>
  <c r="EP87" i="4"/>
  <c r="EP156" i="4"/>
  <c r="EP296" i="4"/>
  <c r="EP297" i="4"/>
  <c r="EP60" i="4"/>
  <c r="EP86" i="4"/>
  <c r="EP310" i="4"/>
  <c r="EP298" i="4"/>
  <c r="EP299" i="4"/>
  <c r="EP91" i="4"/>
  <c r="EP300" i="4"/>
  <c r="EP313" i="4"/>
  <c r="EP315" i="4"/>
  <c r="EP318" i="4"/>
  <c r="EP301" i="4"/>
  <c r="EP302" i="4"/>
  <c r="EP303" i="4"/>
  <c r="EP319" i="4"/>
  <c r="EP112" i="4"/>
  <c r="EP304" i="4"/>
  <c r="EP130" i="4"/>
  <c r="EP305" i="4"/>
  <c r="EP138" i="4"/>
  <c r="EP240" i="4"/>
  <c r="EP158" i="4"/>
  <c r="EP332" i="4"/>
  <c r="EP306" i="4"/>
  <c r="EP307" i="4"/>
  <c r="EP197" i="4"/>
  <c r="EP308" i="4"/>
  <c r="EP309" i="4"/>
  <c r="EP105" i="4"/>
  <c r="EP311" i="4"/>
  <c r="EP191" i="4"/>
  <c r="EP312" i="4"/>
  <c r="EP222" i="4"/>
  <c r="EP314" i="4"/>
  <c r="EP359" i="4"/>
  <c r="EP316" i="4"/>
  <c r="EP317" i="4"/>
  <c r="EP362" i="4"/>
  <c r="EP102" i="4"/>
  <c r="EP320" i="4"/>
  <c r="EP181" i="4"/>
  <c r="EP321" i="4"/>
  <c r="EP322" i="4"/>
  <c r="EP323" i="4"/>
  <c r="EP324" i="4"/>
  <c r="EP80" i="4"/>
  <c r="EP325" i="4"/>
  <c r="EP120" i="4"/>
  <c r="EP326" i="4"/>
  <c r="EP327" i="4"/>
  <c r="EP160" i="4"/>
  <c r="EP328" i="4"/>
  <c r="EP329" i="4"/>
  <c r="EP384" i="4"/>
  <c r="EP330" i="4"/>
  <c r="EP79" i="4"/>
  <c r="EP391" i="4"/>
  <c r="EP129" i="4"/>
  <c r="EP333" i="4"/>
  <c r="EP334" i="4"/>
  <c r="EP335" i="4"/>
  <c r="EP139" i="4"/>
  <c r="EP336" i="4"/>
  <c r="EP337" i="4"/>
  <c r="EP400" i="4"/>
  <c r="EP338" i="4"/>
  <c r="EP339" i="4"/>
  <c r="EP340" i="4"/>
  <c r="EP104" i="4"/>
  <c r="EP177" i="4"/>
  <c r="EP341" i="4"/>
  <c r="EP342" i="4"/>
  <c r="EP343" i="4"/>
  <c r="EP344" i="4"/>
  <c r="EP345" i="4"/>
  <c r="EP346" i="4"/>
  <c r="EP162" i="4"/>
  <c r="EP420" i="4"/>
  <c r="EP348" i="4"/>
  <c r="EP349" i="4"/>
  <c r="EP350" i="4"/>
  <c r="EP351" i="4"/>
  <c r="EP352" i="4"/>
  <c r="EP353" i="4"/>
  <c r="EP354" i="4"/>
  <c r="EP172" i="4"/>
  <c r="EP355" i="4"/>
  <c r="EP356" i="4"/>
  <c r="EP203" i="4"/>
  <c r="EP357" i="4"/>
  <c r="EP358" i="4"/>
  <c r="EP232" i="4"/>
  <c r="EP360" i="4"/>
  <c r="EP361" i="4"/>
  <c r="EP163" i="4"/>
  <c r="EP426" i="4"/>
  <c r="EP363" i="4"/>
  <c r="EP152" i="4"/>
  <c r="EP123" i="4"/>
  <c r="EP364" i="4"/>
  <c r="EP211" i="4"/>
  <c r="EP365" i="4"/>
  <c r="EP103" i="4"/>
  <c r="EP366" i="4"/>
  <c r="EP427" i="4"/>
  <c r="EP428" i="4"/>
  <c r="EP367" i="4"/>
  <c r="EP368" i="4"/>
  <c r="EP369" i="4"/>
  <c r="EP370" i="4"/>
  <c r="EP371" i="4"/>
  <c r="EP372" i="4"/>
  <c r="EP373" i="4"/>
  <c r="EP374" i="4"/>
  <c r="EP167" i="4"/>
  <c r="EP375" i="4"/>
  <c r="EP376" i="4"/>
  <c r="EP377" i="4"/>
  <c r="EP378" i="4"/>
  <c r="EP97" i="4"/>
  <c r="EP379" i="4"/>
  <c r="EP380" i="4"/>
  <c r="EP381" i="4"/>
  <c r="EP382" i="4"/>
  <c r="EP383" i="4"/>
  <c r="EP188" i="4"/>
  <c r="EP81" i="4"/>
  <c r="EP101" i="4"/>
  <c r="EP150" i="4"/>
  <c r="EP385" i="4"/>
  <c r="EP386" i="4"/>
  <c r="EP143" i="4"/>
  <c r="EP387" i="4"/>
  <c r="EP388" i="4"/>
  <c r="EP389" i="4"/>
  <c r="EP241" i="4"/>
  <c r="EP390" i="4"/>
  <c r="EP430" i="4"/>
  <c r="EP392" i="4"/>
  <c r="EP75" i="4"/>
  <c r="EP393" i="4"/>
  <c r="EP394" i="4"/>
  <c r="EP395" i="4"/>
  <c r="EP396" i="4"/>
  <c r="EP431" i="4"/>
  <c r="EP179" i="4"/>
  <c r="EP397" i="4"/>
  <c r="EP398" i="4"/>
  <c r="EP151" i="4"/>
  <c r="EP434" i="4"/>
  <c r="EP399" i="4"/>
  <c r="EP435" i="4"/>
  <c r="EP401" i="4"/>
  <c r="EP402" i="4"/>
  <c r="EP403" i="4"/>
  <c r="EP404" i="4"/>
  <c r="EP405" i="4"/>
  <c r="EP144" i="4"/>
  <c r="EP406" i="4"/>
  <c r="EP108" i="4"/>
  <c r="EP407" i="4"/>
  <c r="EP408" i="4"/>
  <c r="EP437" i="4"/>
  <c r="EP409" i="4"/>
  <c r="EP189" i="4"/>
  <c r="EP410" i="4"/>
  <c r="EP411" i="4"/>
  <c r="EP412" i="4"/>
  <c r="EP413" i="4"/>
  <c r="EP414" i="4"/>
  <c r="EP415" i="4"/>
  <c r="EP416" i="4"/>
  <c r="EP417" i="4"/>
  <c r="EP438" i="4"/>
  <c r="EP418" i="4"/>
  <c r="EP419" i="4"/>
  <c r="EP113" i="4"/>
  <c r="EP147" i="4"/>
  <c r="EP421" i="4"/>
  <c r="EP422" i="4"/>
  <c r="EP439" i="4"/>
  <c r="EP424" i="4"/>
  <c r="EP237" i="4"/>
  <c r="EP425" i="4"/>
  <c r="EP242" i="4"/>
  <c r="EP223" i="4"/>
  <c r="EP96" i="4"/>
  <c r="EP243" i="4"/>
  <c r="EP90" i="4"/>
  <c r="EP331" i="4"/>
  <c r="EP168" i="4"/>
  <c r="EP202" i="4"/>
  <c r="EP235" i="4"/>
  <c r="EP239" i="4"/>
  <c r="EP236" i="4"/>
  <c r="EP347" i="4"/>
  <c r="EP233" i="4"/>
  <c r="EP178" i="4"/>
  <c r="EP224" i="4"/>
  <c r="EP219" i="4"/>
  <c r="EP238" i="4"/>
  <c r="EP210" i="4"/>
  <c r="EP220" i="4"/>
  <c r="EP429" i="4"/>
  <c r="EP175" i="4"/>
  <c r="EP170" i="4"/>
  <c r="EP204" i="4"/>
  <c r="EP234" i="4"/>
  <c r="EP227" i="4"/>
  <c r="EP192" i="4"/>
  <c r="EP145" i="4"/>
  <c r="EP231" i="4"/>
  <c r="EP228" i="4"/>
  <c r="EP195" i="4"/>
  <c r="EP221" i="4"/>
  <c r="EP190" i="4"/>
  <c r="EP196" i="4"/>
  <c r="EP169" i="4"/>
  <c r="EP244" i="4"/>
  <c r="EP212" i="4"/>
  <c r="EP193" i="4"/>
  <c r="EP432" i="4"/>
  <c r="EP433" i="4"/>
  <c r="EP194" i="4"/>
  <c r="EP436" i="4"/>
  <c r="EP225" i="4"/>
  <c r="EP245" i="4"/>
  <c r="EP230" i="4"/>
  <c r="EP226" i="4"/>
  <c r="EP440" i="4"/>
  <c r="EP9" i="4"/>
  <c r="DP290" i="4"/>
  <c r="DP291" i="4"/>
  <c r="DP292" i="4"/>
  <c r="DP293" i="4"/>
  <c r="DP296" i="4"/>
  <c r="DP297" i="4"/>
  <c r="DP298" i="4"/>
  <c r="DP299" i="4"/>
  <c r="DP300" i="4"/>
  <c r="DP301" i="4"/>
  <c r="DP302" i="4"/>
  <c r="DP303" i="4"/>
  <c r="DP304" i="4"/>
  <c r="DP305" i="4"/>
  <c r="DP306" i="4"/>
  <c r="DP307" i="4"/>
  <c r="DP308" i="4"/>
  <c r="DP309" i="4"/>
  <c r="DP311" i="4"/>
  <c r="DP312" i="4"/>
  <c r="DP314" i="4"/>
  <c r="DP316" i="4"/>
  <c r="DP317" i="4"/>
  <c r="DP320" i="4"/>
  <c r="DP321" i="4"/>
  <c r="DP322" i="4"/>
  <c r="DP323" i="4"/>
  <c r="DP324" i="4"/>
  <c r="DP325" i="4"/>
  <c r="DP326" i="4"/>
  <c r="DP327" i="4"/>
  <c r="DP328" i="4"/>
  <c r="DP329" i="4"/>
  <c r="DP330" i="4"/>
  <c r="DP333" i="4"/>
  <c r="DP334" i="4"/>
  <c r="DP335" i="4"/>
  <c r="DP336" i="4"/>
  <c r="DP337" i="4"/>
  <c r="DP338" i="4"/>
  <c r="DP339" i="4"/>
  <c r="DP340" i="4"/>
  <c r="DP341" i="4"/>
  <c r="DP342" i="4"/>
  <c r="DP343" i="4"/>
  <c r="DP344" i="4"/>
  <c r="DP345" i="4"/>
  <c r="DP346" i="4"/>
  <c r="DP348" i="4"/>
  <c r="DP349" i="4"/>
  <c r="DP350" i="4"/>
  <c r="DP351" i="4"/>
  <c r="DP352" i="4"/>
  <c r="DP353" i="4"/>
  <c r="DP354" i="4"/>
  <c r="DP355" i="4"/>
  <c r="DP356" i="4"/>
  <c r="DP357" i="4"/>
  <c r="DP358" i="4"/>
  <c r="DP360" i="4"/>
  <c r="DP361" i="4"/>
  <c r="DP363" i="4"/>
  <c r="DP364" i="4"/>
  <c r="DP365" i="4"/>
  <c r="DP366" i="4"/>
  <c r="DP367" i="4"/>
  <c r="DP368" i="4"/>
  <c r="DP369" i="4"/>
  <c r="DP370" i="4"/>
  <c r="DP371" i="4"/>
  <c r="DP372" i="4"/>
  <c r="DP373" i="4"/>
  <c r="DP374" i="4"/>
  <c r="DP375" i="4"/>
  <c r="DP376" i="4"/>
  <c r="DP377" i="4"/>
  <c r="DP378" i="4"/>
  <c r="DP379" i="4"/>
  <c r="DP380" i="4"/>
  <c r="DP381" i="4"/>
  <c r="DP382" i="4"/>
  <c r="DP383" i="4"/>
  <c r="DP150" i="4"/>
  <c r="DP385" i="4"/>
  <c r="DP386" i="4"/>
  <c r="DP387" i="4"/>
  <c r="DP388" i="4"/>
  <c r="DP389" i="4"/>
  <c r="DP390" i="4"/>
  <c r="DP392" i="4"/>
  <c r="DP393" i="4"/>
  <c r="DP394" i="4"/>
  <c r="DP395" i="4"/>
  <c r="DP396" i="4"/>
  <c r="DP397" i="4"/>
  <c r="DP398" i="4"/>
  <c r="DP399" i="4"/>
  <c r="DP401" i="4"/>
  <c r="DP402" i="4"/>
  <c r="DP403" i="4"/>
  <c r="DP404" i="4"/>
  <c r="DP405" i="4"/>
  <c r="DP406" i="4"/>
  <c r="DP407" i="4"/>
  <c r="DP408" i="4"/>
  <c r="DP409" i="4"/>
  <c r="DP410" i="4"/>
  <c r="DP411" i="4"/>
  <c r="DP412" i="4"/>
  <c r="DP413" i="4"/>
  <c r="DP414" i="4"/>
  <c r="DP415" i="4"/>
  <c r="DP416" i="4"/>
  <c r="DP417" i="4"/>
  <c r="DP418" i="4"/>
  <c r="DP419" i="4"/>
  <c r="DP421" i="4"/>
  <c r="DP422" i="4"/>
  <c r="DP424" i="4"/>
  <c r="DP425" i="4"/>
  <c r="DP96" i="4"/>
  <c r="DP236" i="4"/>
  <c r="DP178" i="4"/>
  <c r="DP429" i="4"/>
  <c r="DP175" i="4"/>
  <c r="DP145" i="4"/>
  <c r="DP432" i="4"/>
  <c r="DP433" i="4"/>
  <c r="DP245" i="4"/>
  <c r="DE290" i="4"/>
  <c r="DE291" i="4"/>
  <c r="DE292" i="4"/>
  <c r="DE293" i="4"/>
  <c r="DE296" i="4"/>
  <c r="DE297" i="4"/>
  <c r="DE298" i="4"/>
  <c r="DE299" i="4"/>
  <c r="DE300" i="4"/>
  <c r="DE301" i="4"/>
  <c r="DE302" i="4"/>
  <c r="DE303" i="4"/>
  <c r="DE304" i="4"/>
  <c r="DE305" i="4"/>
  <c r="DE306" i="4"/>
  <c r="DE307" i="4"/>
  <c r="DE308" i="4"/>
  <c r="DE309" i="4"/>
  <c r="DE311" i="4"/>
  <c r="DE312" i="4"/>
  <c r="DE314" i="4"/>
  <c r="DE316" i="4"/>
  <c r="DE317" i="4"/>
  <c r="DE320" i="4"/>
  <c r="DE321" i="4"/>
  <c r="DE322" i="4"/>
  <c r="DE323" i="4"/>
  <c r="DE324" i="4"/>
  <c r="DE325" i="4"/>
  <c r="DE326" i="4"/>
  <c r="DE327" i="4"/>
  <c r="DE328" i="4"/>
  <c r="DE329" i="4"/>
  <c r="DE330" i="4"/>
  <c r="DE333" i="4"/>
  <c r="DE334" i="4"/>
  <c r="DE335" i="4"/>
  <c r="DE336" i="4"/>
  <c r="DE337" i="4"/>
  <c r="DE338" i="4"/>
  <c r="DE339" i="4"/>
  <c r="DE340" i="4"/>
  <c r="DE341" i="4"/>
  <c r="DE342" i="4"/>
  <c r="DE343" i="4"/>
  <c r="DE344" i="4"/>
  <c r="DE345" i="4"/>
  <c r="DE346" i="4"/>
  <c r="DE348" i="4"/>
  <c r="DE349" i="4"/>
  <c r="DE350" i="4"/>
  <c r="DE351" i="4"/>
  <c r="DE352" i="4"/>
  <c r="DE353" i="4"/>
  <c r="DE354" i="4"/>
  <c r="DE355" i="4"/>
  <c r="DE356" i="4"/>
  <c r="DE357" i="4"/>
  <c r="DE358" i="4"/>
  <c r="DE360" i="4"/>
  <c r="DE361" i="4"/>
  <c r="DE363" i="4"/>
  <c r="DE364" i="4"/>
  <c r="DE365" i="4"/>
  <c r="DE366" i="4"/>
  <c r="DE367" i="4"/>
  <c r="DE368" i="4"/>
  <c r="DE369" i="4"/>
  <c r="DE370" i="4"/>
  <c r="DE371" i="4"/>
  <c r="DE372" i="4"/>
  <c r="DE373" i="4"/>
  <c r="DE374" i="4"/>
  <c r="DE375" i="4"/>
  <c r="DE376" i="4"/>
  <c r="DE377" i="4"/>
  <c r="DE378" i="4"/>
  <c r="DE379" i="4"/>
  <c r="DE380" i="4"/>
  <c r="DE381" i="4"/>
  <c r="DE382" i="4"/>
  <c r="DE383" i="4"/>
  <c r="DE150" i="4"/>
  <c r="DE385" i="4"/>
  <c r="DE386" i="4"/>
  <c r="DE387" i="4"/>
  <c r="DE388" i="4"/>
  <c r="DE389" i="4"/>
  <c r="DE390" i="4"/>
  <c r="DE392" i="4"/>
  <c r="DE393" i="4"/>
  <c r="DE394" i="4"/>
  <c r="DE395" i="4"/>
  <c r="DE396" i="4"/>
  <c r="DE397" i="4"/>
  <c r="DE398" i="4"/>
  <c r="DE399" i="4"/>
  <c r="DE401" i="4"/>
  <c r="DE402" i="4"/>
  <c r="DE403" i="4"/>
  <c r="DE404" i="4"/>
  <c r="DE405" i="4"/>
  <c r="DE406" i="4"/>
  <c r="DE407" i="4"/>
  <c r="DE408" i="4"/>
  <c r="DE409" i="4"/>
  <c r="DE410" i="4"/>
  <c r="DE411" i="4"/>
  <c r="DE412" i="4"/>
  <c r="DE413" i="4"/>
  <c r="DE414" i="4"/>
  <c r="DE415" i="4"/>
  <c r="DE416" i="4"/>
  <c r="DE417" i="4"/>
  <c r="DE418" i="4"/>
  <c r="DE419" i="4"/>
  <c r="DE421" i="4"/>
  <c r="DE422" i="4"/>
  <c r="DE424" i="4"/>
  <c r="DE425" i="4"/>
  <c r="DE96" i="4"/>
  <c r="DE236" i="4"/>
  <c r="DE178" i="4"/>
  <c r="DE429" i="4"/>
  <c r="DE175" i="4"/>
  <c r="DE145" i="4"/>
  <c r="DE432" i="4"/>
  <c r="DE433" i="4"/>
  <c r="DE245" i="4"/>
  <c r="CR290" i="4"/>
  <c r="CR291" i="4"/>
  <c r="CR292" i="4"/>
  <c r="CR293" i="4"/>
  <c r="CR296" i="4"/>
  <c r="CR297" i="4"/>
  <c r="CR298" i="4"/>
  <c r="CR299" i="4"/>
  <c r="CR300" i="4"/>
  <c r="CR301" i="4"/>
  <c r="CR302" i="4"/>
  <c r="CR303" i="4"/>
  <c r="CR304" i="4"/>
  <c r="CR305" i="4"/>
  <c r="CR306" i="4"/>
  <c r="CR307" i="4"/>
  <c r="CR308" i="4"/>
  <c r="CR309" i="4"/>
  <c r="CR311" i="4"/>
  <c r="CR312" i="4"/>
  <c r="CR314" i="4"/>
  <c r="CR316" i="4"/>
  <c r="CR317" i="4"/>
  <c r="CR320" i="4"/>
  <c r="CR321" i="4"/>
  <c r="CR322" i="4"/>
  <c r="CR323" i="4"/>
  <c r="CR324" i="4"/>
  <c r="CR325" i="4"/>
  <c r="CR326" i="4"/>
  <c r="CR327" i="4"/>
  <c r="CR328" i="4"/>
  <c r="CR329" i="4"/>
  <c r="CR330" i="4"/>
  <c r="CR333" i="4"/>
  <c r="CR334" i="4"/>
  <c r="CR335" i="4"/>
  <c r="CR336" i="4"/>
  <c r="CR337" i="4"/>
  <c r="CR338" i="4"/>
  <c r="CR339" i="4"/>
  <c r="CR340" i="4"/>
  <c r="CR341" i="4"/>
  <c r="CR342" i="4"/>
  <c r="CR343" i="4"/>
  <c r="CR344" i="4"/>
  <c r="CR345" i="4"/>
  <c r="CR346" i="4"/>
  <c r="CR348" i="4"/>
  <c r="CR349" i="4"/>
  <c r="CR350" i="4"/>
  <c r="CR351" i="4"/>
  <c r="CR352" i="4"/>
  <c r="CR353" i="4"/>
  <c r="CR354" i="4"/>
  <c r="CR355" i="4"/>
  <c r="CR356" i="4"/>
  <c r="CR357" i="4"/>
  <c r="CR358" i="4"/>
  <c r="CR360" i="4"/>
  <c r="CR361" i="4"/>
  <c r="CR363" i="4"/>
  <c r="CR364" i="4"/>
  <c r="CR365" i="4"/>
  <c r="CR366" i="4"/>
  <c r="CR367" i="4"/>
  <c r="CR368" i="4"/>
  <c r="CR369" i="4"/>
  <c r="CR370" i="4"/>
  <c r="CR371" i="4"/>
  <c r="CR372" i="4"/>
  <c r="CR373" i="4"/>
  <c r="CR374" i="4"/>
  <c r="CR375" i="4"/>
  <c r="CR376" i="4"/>
  <c r="CR377" i="4"/>
  <c r="CR378" i="4"/>
  <c r="CR379" i="4"/>
  <c r="CR380" i="4"/>
  <c r="CR381" i="4"/>
  <c r="CR382" i="4"/>
  <c r="CR383" i="4"/>
  <c r="CR150" i="4"/>
  <c r="CR385" i="4"/>
  <c r="CR386" i="4"/>
  <c r="CR387" i="4"/>
  <c r="CR388" i="4"/>
  <c r="CR389" i="4"/>
  <c r="CR390" i="4"/>
  <c r="CR392" i="4"/>
  <c r="CR393" i="4"/>
  <c r="CR394" i="4"/>
  <c r="CR395" i="4"/>
  <c r="CR396" i="4"/>
  <c r="CR397" i="4"/>
  <c r="CR398" i="4"/>
  <c r="CR399" i="4"/>
  <c r="CR401" i="4"/>
  <c r="CR402" i="4"/>
  <c r="CR403" i="4"/>
  <c r="CR404" i="4"/>
  <c r="CR405" i="4"/>
  <c r="CR406" i="4"/>
  <c r="CR407" i="4"/>
  <c r="CR408" i="4"/>
  <c r="CR409" i="4"/>
  <c r="CR410" i="4"/>
  <c r="CR411" i="4"/>
  <c r="CR412" i="4"/>
  <c r="CR413" i="4"/>
  <c r="CR414" i="4"/>
  <c r="CR415" i="4"/>
  <c r="CR416" i="4"/>
  <c r="CR417" i="4"/>
  <c r="CR418" i="4"/>
  <c r="CR419" i="4"/>
  <c r="CR421" i="4"/>
  <c r="CR422" i="4"/>
  <c r="CR424" i="4"/>
  <c r="CR425" i="4"/>
  <c r="CR96" i="4"/>
  <c r="CR236" i="4"/>
  <c r="CR178" i="4"/>
  <c r="CR429" i="4"/>
  <c r="CR175" i="4"/>
  <c r="CR145" i="4"/>
  <c r="CR432" i="4"/>
  <c r="CR433" i="4"/>
  <c r="CR245" i="4"/>
  <c r="CA403" i="4"/>
  <c r="CA404" i="4"/>
  <c r="CA405" i="4"/>
  <c r="CA406" i="4"/>
  <c r="CA407" i="4"/>
  <c r="CA408" i="4"/>
  <c r="CA409" i="4"/>
  <c r="CA410" i="4"/>
  <c r="CA411" i="4"/>
  <c r="CA412" i="4"/>
  <c r="CA413" i="4"/>
  <c r="CA414" i="4"/>
  <c r="CA415" i="4"/>
  <c r="CA416" i="4"/>
  <c r="CA417" i="4"/>
  <c r="CA418" i="4"/>
  <c r="CA419" i="4"/>
  <c r="CA421" i="4"/>
  <c r="CA422" i="4"/>
  <c r="CA424" i="4"/>
  <c r="CA425" i="4"/>
  <c r="CA96" i="4"/>
  <c r="CA236" i="4"/>
  <c r="CA178" i="4"/>
  <c r="CA429" i="4"/>
  <c r="CA175" i="4"/>
  <c r="CA145" i="4"/>
  <c r="CA432" i="4"/>
  <c r="CA433" i="4"/>
  <c r="CA245" i="4"/>
  <c r="CA378" i="4"/>
  <c r="CA379" i="4"/>
  <c r="CA380" i="4"/>
  <c r="CA381" i="4"/>
  <c r="CA382" i="4"/>
  <c r="CA383" i="4"/>
  <c r="CA150" i="4"/>
  <c r="CA385" i="4"/>
  <c r="CA386" i="4"/>
  <c r="CA387" i="4"/>
  <c r="CA388" i="4"/>
  <c r="CA389" i="4"/>
  <c r="CA390" i="4"/>
  <c r="CA392" i="4"/>
  <c r="CA393" i="4"/>
  <c r="CA394" i="4"/>
  <c r="CA395" i="4"/>
  <c r="CA396" i="4"/>
  <c r="CA397" i="4"/>
  <c r="CA398" i="4"/>
  <c r="CA399" i="4"/>
  <c r="CA314" i="4"/>
  <c r="CA316" i="4"/>
  <c r="CA317" i="4"/>
  <c r="CA320" i="4"/>
  <c r="CA321" i="4"/>
  <c r="CA322" i="4"/>
  <c r="CA323" i="4"/>
  <c r="CA324" i="4"/>
  <c r="CA325" i="4"/>
  <c r="CA326" i="4"/>
  <c r="CA327" i="4"/>
  <c r="CA328" i="4"/>
  <c r="CA329" i="4"/>
  <c r="CA330" i="4"/>
  <c r="CA333" i="4"/>
  <c r="CA334" i="4"/>
  <c r="CA335" i="4"/>
  <c r="CA336" i="4"/>
  <c r="CA337" i="4"/>
  <c r="CA338" i="4"/>
  <c r="CA339" i="4"/>
  <c r="CA340" i="4"/>
  <c r="CA341" i="4"/>
  <c r="CA342" i="4"/>
  <c r="CA343" i="4"/>
  <c r="CA344" i="4"/>
  <c r="CA345" i="4"/>
  <c r="CA346" i="4"/>
  <c r="CA348" i="4"/>
  <c r="CA349" i="4"/>
  <c r="CA350" i="4"/>
  <c r="CA351" i="4"/>
  <c r="CA352" i="4"/>
  <c r="CA353" i="4"/>
  <c r="CA354" i="4"/>
  <c r="CA355" i="4"/>
  <c r="CA356" i="4"/>
  <c r="CA357" i="4"/>
  <c r="CA358" i="4"/>
  <c r="CA360" i="4"/>
  <c r="CA361" i="4"/>
  <c r="CA363" i="4"/>
  <c r="CA364" i="4"/>
  <c r="CA365" i="4"/>
  <c r="CA366" i="4"/>
  <c r="CA367" i="4"/>
  <c r="CA368" i="4"/>
  <c r="CA369" i="4"/>
  <c r="CA370" i="4"/>
  <c r="CA371" i="4"/>
  <c r="CA372" i="4"/>
  <c r="CA373" i="4"/>
  <c r="CA374" i="4"/>
  <c r="CA375" i="4"/>
  <c r="BN338" i="4"/>
  <c r="BN339" i="4"/>
  <c r="BN340" i="4"/>
  <c r="BN341" i="4"/>
  <c r="BN342" i="4"/>
  <c r="BN343" i="4"/>
  <c r="BN344" i="4"/>
  <c r="BN345" i="4"/>
  <c r="BN346" i="4"/>
  <c r="BN348" i="4"/>
  <c r="BN349" i="4"/>
  <c r="BN350" i="4"/>
  <c r="BN351" i="4"/>
  <c r="BN352" i="4"/>
  <c r="BN353" i="4"/>
  <c r="BN354" i="4"/>
  <c r="BN355" i="4"/>
  <c r="BN356" i="4"/>
  <c r="BN357" i="4"/>
  <c r="BN358" i="4"/>
  <c r="BN360" i="4"/>
  <c r="BN361" i="4"/>
  <c r="BN363" i="4"/>
  <c r="BN364" i="4"/>
  <c r="BN365" i="4"/>
  <c r="BN366" i="4"/>
  <c r="BN368" i="4"/>
  <c r="BN369" i="4"/>
  <c r="BN370" i="4"/>
  <c r="BN371" i="4"/>
  <c r="BN372" i="4"/>
  <c r="BN373" i="4"/>
  <c r="BN374" i="4"/>
  <c r="BN375" i="4"/>
  <c r="BN376" i="4"/>
  <c r="BN377" i="4"/>
  <c r="BN378" i="4"/>
  <c r="BN379" i="4"/>
  <c r="BN380" i="4"/>
  <c r="BN381" i="4"/>
  <c r="BN382" i="4"/>
  <c r="BN383" i="4"/>
  <c r="BN150" i="4"/>
  <c r="BN385" i="4"/>
  <c r="BN386" i="4"/>
  <c r="BN387" i="4"/>
  <c r="BN388" i="4"/>
  <c r="BN389" i="4"/>
  <c r="BN390" i="4"/>
  <c r="BN392" i="4"/>
  <c r="BN393" i="4"/>
  <c r="BN394" i="4"/>
  <c r="BN395" i="4"/>
  <c r="BN396" i="4"/>
  <c r="BN397" i="4"/>
  <c r="BN398" i="4"/>
  <c r="BN399" i="4"/>
  <c r="BN401" i="4"/>
  <c r="BN402" i="4"/>
  <c r="BN403" i="4"/>
  <c r="BN404" i="4"/>
  <c r="BN405" i="4"/>
  <c r="BN406" i="4"/>
  <c r="BN408" i="4"/>
  <c r="BN409" i="4"/>
  <c r="BN410" i="4"/>
  <c r="BN411" i="4"/>
  <c r="BN412" i="4"/>
  <c r="BN413" i="4"/>
  <c r="BN414" i="4"/>
  <c r="BN415" i="4"/>
  <c r="BN416" i="4"/>
  <c r="BN417" i="4"/>
  <c r="BN418" i="4"/>
  <c r="BN419" i="4"/>
  <c r="BN421" i="4"/>
  <c r="BN422" i="4"/>
  <c r="BN424" i="4"/>
  <c r="BN425" i="4"/>
  <c r="BN236" i="4"/>
  <c r="BN178" i="4"/>
  <c r="BN429" i="4"/>
  <c r="BN175" i="4"/>
  <c r="BN145" i="4"/>
  <c r="BN432" i="4"/>
  <c r="BN433" i="4"/>
  <c r="BN245" i="4"/>
  <c r="BN321" i="4"/>
  <c r="BN322" i="4"/>
  <c r="BN323" i="4"/>
  <c r="BN324" i="4"/>
  <c r="BN325" i="4"/>
  <c r="BN326" i="4"/>
  <c r="BN327" i="4"/>
  <c r="BN328" i="4"/>
  <c r="BN329" i="4"/>
  <c r="BN330" i="4"/>
  <c r="BN333" i="4"/>
  <c r="BN334" i="4"/>
  <c r="BN335" i="4"/>
  <c r="BN336" i="4"/>
  <c r="BN301" i="4"/>
  <c r="BN302" i="4"/>
  <c r="BN303" i="4"/>
  <c r="BN304" i="4"/>
  <c r="BN308" i="4"/>
  <c r="BN309" i="4"/>
  <c r="BN311" i="4"/>
  <c r="BN312" i="4"/>
  <c r="BN314" i="4"/>
  <c r="BN316" i="4"/>
  <c r="BN317" i="4"/>
  <c r="BC403" i="4"/>
  <c r="BC404" i="4"/>
  <c r="BC405" i="4"/>
  <c r="BC406" i="4"/>
  <c r="BC408" i="4"/>
  <c r="BC409" i="4"/>
  <c r="BC410" i="4"/>
  <c r="BC411" i="4"/>
  <c r="BC412" i="4"/>
  <c r="BC413" i="4"/>
  <c r="BC414" i="4"/>
  <c r="BC415" i="4"/>
  <c r="BC416" i="4"/>
  <c r="BC417" i="4"/>
  <c r="BC418" i="4"/>
  <c r="BC419" i="4"/>
  <c r="BC421" i="4"/>
  <c r="BC422" i="4"/>
  <c r="BC424" i="4"/>
  <c r="BC425" i="4"/>
  <c r="BC236" i="4"/>
  <c r="BC178" i="4"/>
  <c r="BC429" i="4"/>
  <c r="BC175" i="4"/>
  <c r="BC145" i="4"/>
  <c r="BC432" i="4"/>
  <c r="BC433" i="4"/>
  <c r="BC245" i="4"/>
  <c r="BC378" i="4"/>
  <c r="BC379" i="4"/>
  <c r="BC380" i="4"/>
  <c r="BC381" i="4"/>
  <c r="BC382" i="4"/>
  <c r="BC383" i="4"/>
  <c r="BC150" i="4"/>
  <c r="BC385" i="4"/>
  <c r="BC386" i="4"/>
  <c r="BC387" i="4"/>
  <c r="BC388" i="4"/>
  <c r="BC389" i="4"/>
  <c r="BC390" i="4"/>
  <c r="BC392" i="4"/>
  <c r="BC393" i="4"/>
  <c r="BC394" i="4"/>
  <c r="BC395" i="4"/>
  <c r="BC396" i="4"/>
  <c r="BC397" i="4"/>
  <c r="BC398" i="4"/>
  <c r="BC399" i="4"/>
  <c r="BC301" i="4"/>
  <c r="BC302" i="4"/>
  <c r="BC303" i="4"/>
  <c r="BC304" i="4"/>
  <c r="BC308" i="4"/>
  <c r="BC309" i="4"/>
  <c r="BC311" i="4"/>
  <c r="BC312" i="4"/>
  <c r="BC314" i="4"/>
  <c r="BC316" i="4"/>
  <c r="BC317" i="4"/>
  <c r="BC320" i="4"/>
  <c r="BC321" i="4"/>
  <c r="BC322" i="4"/>
  <c r="BC323" i="4"/>
  <c r="BC324" i="4"/>
  <c r="BC325" i="4"/>
  <c r="BC326" i="4"/>
  <c r="BC327" i="4"/>
  <c r="BC328" i="4"/>
  <c r="BC329" i="4"/>
  <c r="BC330" i="4"/>
  <c r="BC333" i="4"/>
  <c r="BC334" i="4"/>
  <c r="BC335" i="4"/>
  <c r="BC336" i="4"/>
  <c r="BC337" i="4"/>
  <c r="BC338" i="4"/>
  <c r="BC339" i="4"/>
  <c r="BC340" i="4"/>
  <c r="BC341" i="4"/>
  <c r="BC342" i="4"/>
  <c r="BC343" i="4"/>
  <c r="BC344" i="4"/>
  <c r="BC345" i="4"/>
  <c r="BC346" i="4"/>
  <c r="BC348" i="4"/>
  <c r="BC349" i="4"/>
  <c r="BC350" i="4"/>
  <c r="BC351" i="4"/>
  <c r="BC352" i="4"/>
  <c r="BC353" i="4"/>
  <c r="BC354" i="4"/>
  <c r="BC355" i="4"/>
  <c r="BC356" i="4"/>
  <c r="BC357" i="4"/>
  <c r="BC358" i="4"/>
  <c r="BC360" i="4"/>
  <c r="BC361" i="4"/>
  <c r="BC363" i="4"/>
  <c r="BC364" i="4"/>
  <c r="BC365" i="4"/>
  <c r="BC366" i="4"/>
  <c r="BC368" i="4"/>
  <c r="BC369" i="4"/>
  <c r="BC370" i="4"/>
  <c r="BC371" i="4"/>
  <c r="BC372" i="4"/>
  <c r="BC373" i="4"/>
  <c r="BC374" i="4"/>
  <c r="BC375" i="4"/>
  <c r="AP301" i="4"/>
  <c r="AP302" i="4"/>
  <c r="AP303" i="4"/>
  <c r="AP304" i="4"/>
  <c r="AP308" i="4"/>
  <c r="AP309" i="4"/>
  <c r="AP311" i="4"/>
  <c r="AP312" i="4"/>
  <c r="AP314" i="4"/>
  <c r="AP316" i="4"/>
  <c r="AP317" i="4"/>
  <c r="AP320" i="4"/>
  <c r="AP321" i="4"/>
  <c r="AP322" i="4"/>
  <c r="AP323" i="4"/>
  <c r="AP324" i="4"/>
  <c r="AP325" i="4"/>
  <c r="AP326" i="4"/>
  <c r="AP327" i="4"/>
  <c r="AP328" i="4"/>
  <c r="AP329" i="4"/>
  <c r="AP330" i="4"/>
  <c r="AP333" i="4"/>
  <c r="AP334" i="4"/>
  <c r="AP335" i="4"/>
  <c r="AP336" i="4"/>
  <c r="AP337" i="4"/>
  <c r="AP338" i="4"/>
  <c r="AP339" i="4"/>
  <c r="AP340" i="4"/>
  <c r="AP341" i="4"/>
  <c r="AP342" i="4"/>
  <c r="AP343" i="4"/>
  <c r="AP344" i="4"/>
  <c r="AP345" i="4"/>
  <c r="AP346" i="4"/>
  <c r="AP348" i="4"/>
  <c r="AP349" i="4"/>
  <c r="AP350" i="4"/>
  <c r="AP351" i="4"/>
  <c r="AP352" i="4"/>
  <c r="AP353" i="4"/>
  <c r="AP354" i="4"/>
  <c r="AP355" i="4"/>
  <c r="AP356" i="4"/>
  <c r="AP357" i="4"/>
  <c r="AP358" i="4"/>
  <c r="AP360" i="4"/>
  <c r="AP361" i="4"/>
  <c r="AP363" i="4"/>
  <c r="AP364" i="4"/>
  <c r="AP365" i="4"/>
  <c r="AP366" i="4"/>
  <c r="AP368" i="4"/>
  <c r="AP369" i="4"/>
  <c r="AP370" i="4"/>
  <c r="AP371" i="4"/>
  <c r="AP372" i="4"/>
  <c r="AP373" i="4"/>
  <c r="AP374" i="4"/>
  <c r="AP375" i="4"/>
  <c r="AP376" i="4"/>
  <c r="AP377" i="4"/>
  <c r="AP378" i="4"/>
  <c r="AP379" i="4"/>
  <c r="AP380" i="4"/>
  <c r="AP381" i="4"/>
  <c r="AP382" i="4"/>
  <c r="AP383" i="4"/>
  <c r="AP150" i="4"/>
  <c r="AP385" i="4"/>
  <c r="AP386" i="4"/>
  <c r="AP387" i="4"/>
  <c r="AP388" i="4"/>
  <c r="AP389" i="4"/>
  <c r="AP390" i="4"/>
  <c r="AP392" i="4"/>
  <c r="AP393" i="4"/>
  <c r="AP394" i="4"/>
  <c r="AP395" i="4"/>
  <c r="AP396" i="4"/>
  <c r="AP397" i="4"/>
  <c r="AP398" i="4"/>
  <c r="AP399" i="4"/>
  <c r="AP401" i="4"/>
  <c r="AP402" i="4"/>
  <c r="AP403" i="4"/>
  <c r="AP404" i="4"/>
  <c r="AP405" i="4"/>
  <c r="AP406" i="4"/>
  <c r="AP408" i="4"/>
  <c r="AP409" i="4"/>
  <c r="AP410" i="4"/>
  <c r="AP411" i="4"/>
  <c r="AP412" i="4"/>
  <c r="AP413" i="4"/>
  <c r="AP414" i="4"/>
  <c r="AP415" i="4"/>
  <c r="AP416" i="4"/>
  <c r="AP417" i="4"/>
  <c r="AP418" i="4"/>
  <c r="AP419" i="4"/>
  <c r="AP421" i="4"/>
  <c r="AP422" i="4"/>
  <c r="AP424" i="4"/>
  <c r="AP425" i="4"/>
  <c r="AP236" i="4"/>
  <c r="AP178" i="4"/>
  <c r="AP429" i="4"/>
  <c r="AP175" i="4"/>
  <c r="AP145" i="4"/>
  <c r="AP432" i="4"/>
  <c r="AP433" i="4"/>
  <c r="AP245" i="4"/>
  <c r="Y368" i="4"/>
  <c r="Y369" i="4"/>
  <c r="Y370" i="4"/>
  <c r="Y371" i="4"/>
  <c r="Y372" i="4"/>
  <c r="Y373" i="4"/>
  <c r="Y374" i="4"/>
  <c r="Y381" i="4"/>
  <c r="Y382" i="4"/>
  <c r="Y383" i="4"/>
  <c r="Y150" i="4"/>
  <c r="Y385" i="4"/>
  <c r="Y386" i="4"/>
  <c r="Y392" i="4"/>
  <c r="Y393" i="4"/>
  <c r="Y394" i="4"/>
  <c r="Y395" i="4"/>
  <c r="Y396" i="4"/>
  <c r="Y397" i="4"/>
  <c r="Y398" i="4"/>
  <c r="Y408" i="4"/>
  <c r="Y409" i="4"/>
  <c r="Y410" i="4"/>
  <c r="Y411" i="4"/>
  <c r="Y412" i="4"/>
  <c r="Y413" i="4"/>
  <c r="Y414" i="4"/>
  <c r="Y415" i="4"/>
  <c r="Y416" i="4"/>
  <c r="Y417" i="4"/>
  <c r="Y418" i="4"/>
  <c r="Y419" i="4"/>
  <c r="Y421" i="4"/>
  <c r="Y422" i="4"/>
  <c r="Y424" i="4"/>
  <c r="Y425" i="4"/>
  <c r="Y236" i="4"/>
  <c r="Y178" i="4"/>
  <c r="Y145" i="4"/>
  <c r="T368" i="4"/>
  <c r="T369" i="4"/>
  <c r="T370" i="4"/>
  <c r="T371" i="4"/>
  <c r="T372" i="4"/>
  <c r="T373" i="4"/>
  <c r="T374" i="4"/>
  <c r="T381" i="4"/>
  <c r="T382" i="4"/>
  <c r="T383" i="4"/>
  <c r="T150" i="4"/>
  <c r="T385" i="4"/>
  <c r="T386" i="4"/>
  <c r="T392" i="4"/>
  <c r="T393" i="4"/>
  <c r="T394" i="4"/>
  <c r="T395" i="4"/>
  <c r="T396" i="4"/>
  <c r="T397" i="4"/>
  <c r="T398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1" i="4"/>
  <c r="T422" i="4"/>
  <c r="T424" i="4"/>
  <c r="T425" i="4"/>
  <c r="T236" i="4"/>
  <c r="T178" i="4"/>
  <c r="T145" i="4"/>
  <c r="Q145" i="4"/>
  <c r="Q236" i="4"/>
  <c r="Q178" i="4"/>
  <c r="J432" i="4"/>
  <c r="J433" i="4"/>
  <c r="J245" i="4"/>
  <c r="J236" i="4"/>
  <c r="J388" i="4"/>
  <c r="EG178" i="4"/>
  <c r="DY429" i="4"/>
  <c r="DY432" i="4"/>
  <c r="DY388" i="4"/>
  <c r="EI145" i="4"/>
  <c r="DY433" i="4"/>
  <c r="EO245" i="4"/>
  <c r="EO236" i="4"/>
  <c r="DY236" i="4" s="1"/>
  <c r="EO145" i="4"/>
  <c r="EO175" i="4"/>
  <c r="EO96" i="4"/>
  <c r="EA150" i="4"/>
  <c r="E236" i="4" l="1"/>
  <c r="E429" i="4"/>
  <c r="E224" i="4"/>
  <c r="E246" i="4"/>
  <c r="E436" i="4"/>
  <c r="E244" i="4"/>
  <c r="E238" i="4"/>
  <c r="E388" i="4"/>
  <c r="E432" i="4"/>
  <c r="E234" i="4"/>
  <c r="E433" i="4"/>
  <c r="E242" i="4"/>
  <c r="E235" i="4"/>
  <c r="E221" i="4"/>
  <c r="E203" i="4"/>
  <c r="E204" i="4"/>
  <c r="E226" i="4"/>
  <c r="E225" i="4"/>
  <c r="E212" i="4"/>
  <c r="EK145" i="4"/>
  <c r="DY145" i="4" s="1"/>
  <c r="E145" i="4" s="1"/>
  <c r="E222" i="4"/>
  <c r="EK96" i="4"/>
  <c r="EC175" i="4"/>
  <c r="E169" i="4"/>
  <c r="DY245" i="4"/>
  <c r="E245" i="4" s="1"/>
  <c r="J178" i="4"/>
  <c r="EM178" i="4"/>
  <c r="DY178" i="4" s="1"/>
  <c r="E230" i="4"/>
  <c r="E228" i="4"/>
  <c r="E196" i="4"/>
  <c r="EM96" i="4"/>
  <c r="EE175" i="4"/>
  <c r="E231" i="4"/>
  <c r="EE150" i="4"/>
  <c r="DY150" i="4" s="1"/>
  <c r="Q150" i="4"/>
  <c r="DY10" i="4"/>
  <c r="DY11" i="4"/>
  <c r="DY12" i="4"/>
  <c r="DY13" i="4"/>
  <c r="DY14" i="4"/>
  <c r="DY15" i="4"/>
  <c r="DY16" i="4"/>
  <c r="DY17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6" i="4"/>
  <c r="DY47" i="4"/>
  <c r="DY49" i="4"/>
  <c r="DY50" i="4"/>
  <c r="DY51" i="4"/>
  <c r="DY54" i="4"/>
  <c r="DY55" i="4"/>
  <c r="DY56" i="4"/>
  <c r="DY57" i="4"/>
  <c r="DY58" i="4"/>
  <c r="DY59" i="4"/>
  <c r="DY62" i="4"/>
  <c r="DY64" i="4"/>
  <c r="DY65" i="4"/>
  <c r="DY66" i="4"/>
  <c r="DY68" i="4"/>
  <c r="DY69" i="4"/>
  <c r="DY70" i="4"/>
  <c r="DY71" i="4"/>
  <c r="DY72" i="4"/>
  <c r="DY73" i="4"/>
  <c r="DY74" i="4"/>
  <c r="DY76" i="4"/>
  <c r="DY77" i="4"/>
  <c r="DY82" i="4"/>
  <c r="DY84" i="4"/>
  <c r="DY85" i="4"/>
  <c r="DY92" i="4"/>
  <c r="DY94" i="4"/>
  <c r="DY95" i="4"/>
  <c r="DY98" i="4"/>
  <c r="DY100" i="4"/>
  <c r="DY106" i="4"/>
  <c r="DY107" i="4"/>
  <c r="DY116" i="4"/>
  <c r="DY117" i="4"/>
  <c r="DY118" i="4"/>
  <c r="DY119" i="4"/>
  <c r="DY121" i="4"/>
  <c r="DY122" i="4"/>
  <c r="DY125" i="4"/>
  <c r="DY126" i="4"/>
  <c r="DY131" i="4"/>
  <c r="DY133" i="4"/>
  <c r="DY134" i="4"/>
  <c r="DY141" i="4"/>
  <c r="DY142" i="4"/>
  <c r="DY146" i="4"/>
  <c r="DY154" i="4"/>
  <c r="DY159" i="4"/>
  <c r="DY161" i="4"/>
  <c r="DY164" i="4"/>
  <c r="DY165" i="4"/>
  <c r="DY166" i="4"/>
  <c r="DY171" i="4"/>
  <c r="DY174" i="4"/>
  <c r="DY176" i="4"/>
  <c r="DY180" i="4"/>
  <c r="DY184" i="4"/>
  <c r="DY185" i="4"/>
  <c r="DY186" i="4"/>
  <c r="DY187" i="4"/>
  <c r="DY198" i="4"/>
  <c r="DY199" i="4"/>
  <c r="DY200" i="4"/>
  <c r="DY201" i="4"/>
  <c r="DY205" i="4"/>
  <c r="DY206" i="4"/>
  <c r="DY207" i="4"/>
  <c r="DY208" i="4"/>
  <c r="DY209" i="4"/>
  <c r="DY214" i="4"/>
  <c r="DY215" i="4"/>
  <c r="DY216" i="4"/>
  <c r="DY217" i="4"/>
  <c r="DY218" i="4"/>
  <c r="DY229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60" i="4"/>
  <c r="DY261" i="4"/>
  <c r="DY263" i="4"/>
  <c r="DY264" i="4"/>
  <c r="DY265" i="4"/>
  <c r="DY268" i="4"/>
  <c r="DY270" i="4"/>
  <c r="DY271" i="4"/>
  <c r="DY272" i="4"/>
  <c r="DY274" i="4"/>
  <c r="DY275" i="4"/>
  <c r="DY276" i="4"/>
  <c r="DY277" i="4"/>
  <c r="DY278" i="4"/>
  <c r="DY280" i="4"/>
  <c r="DY282" i="4"/>
  <c r="DY283" i="4"/>
  <c r="DY285" i="4"/>
  <c r="DY286" i="4"/>
  <c r="DY287" i="4"/>
  <c r="DY288" i="4"/>
  <c r="DY290" i="4"/>
  <c r="DY291" i="4"/>
  <c r="DY292" i="4"/>
  <c r="DY293" i="4"/>
  <c r="DY296" i="4"/>
  <c r="DY297" i="4"/>
  <c r="DY298" i="4"/>
  <c r="DY299" i="4"/>
  <c r="DY300" i="4"/>
  <c r="DY301" i="4"/>
  <c r="DY302" i="4"/>
  <c r="DY303" i="4"/>
  <c r="DY304" i="4"/>
  <c r="DY305" i="4"/>
  <c r="DY306" i="4"/>
  <c r="DY307" i="4"/>
  <c r="DY308" i="4"/>
  <c r="DY309" i="4"/>
  <c r="DY311" i="4"/>
  <c r="DY312" i="4"/>
  <c r="DY314" i="4"/>
  <c r="DY316" i="4"/>
  <c r="DY317" i="4"/>
  <c r="DY320" i="4"/>
  <c r="DY321" i="4"/>
  <c r="DY322" i="4"/>
  <c r="DY323" i="4"/>
  <c r="DY324" i="4"/>
  <c r="DY325" i="4"/>
  <c r="DY326" i="4"/>
  <c r="DY327" i="4"/>
  <c r="DY328" i="4"/>
  <c r="DY329" i="4"/>
  <c r="DY330" i="4"/>
  <c r="DY333" i="4"/>
  <c r="DY334" i="4"/>
  <c r="DY335" i="4"/>
  <c r="DY336" i="4"/>
  <c r="DY337" i="4"/>
  <c r="DY338" i="4"/>
  <c r="DY339" i="4"/>
  <c r="DY340" i="4"/>
  <c r="DY341" i="4"/>
  <c r="DY342" i="4"/>
  <c r="DY343" i="4"/>
  <c r="DY344" i="4"/>
  <c r="DY345" i="4"/>
  <c r="DY346" i="4"/>
  <c r="DY348" i="4"/>
  <c r="DY349" i="4"/>
  <c r="DY350" i="4"/>
  <c r="DY351" i="4"/>
  <c r="DY352" i="4"/>
  <c r="DY353" i="4"/>
  <c r="DY354" i="4"/>
  <c r="DY355" i="4"/>
  <c r="DY356" i="4"/>
  <c r="DY357" i="4"/>
  <c r="DY358" i="4"/>
  <c r="DY360" i="4"/>
  <c r="DY361" i="4"/>
  <c r="DY363" i="4"/>
  <c r="DY364" i="4"/>
  <c r="DY365" i="4"/>
  <c r="DY366" i="4"/>
  <c r="DY367" i="4"/>
  <c r="DY368" i="4"/>
  <c r="DY369" i="4"/>
  <c r="DY370" i="4"/>
  <c r="DY371" i="4"/>
  <c r="DY372" i="4"/>
  <c r="DY373" i="4"/>
  <c r="DY374" i="4"/>
  <c r="DY375" i="4"/>
  <c r="DY376" i="4"/>
  <c r="DY377" i="4"/>
  <c r="DY378" i="4"/>
  <c r="DY379" i="4"/>
  <c r="DY380" i="4"/>
  <c r="DY381" i="4"/>
  <c r="DY382" i="4"/>
  <c r="DY383" i="4"/>
  <c r="DY385" i="4"/>
  <c r="DY386" i="4"/>
  <c r="DY387" i="4"/>
  <c r="DY389" i="4"/>
  <c r="DY390" i="4"/>
  <c r="DY392" i="4"/>
  <c r="DY393" i="4"/>
  <c r="DY394" i="4"/>
  <c r="DY395" i="4"/>
  <c r="DY396" i="4"/>
  <c r="DY397" i="4"/>
  <c r="DY398" i="4"/>
  <c r="DY399" i="4"/>
  <c r="DY401" i="4"/>
  <c r="DY402" i="4"/>
  <c r="DY403" i="4"/>
  <c r="DY404" i="4"/>
  <c r="DY405" i="4"/>
  <c r="DY406" i="4"/>
  <c r="DY407" i="4"/>
  <c r="DY408" i="4"/>
  <c r="DY409" i="4"/>
  <c r="DY410" i="4"/>
  <c r="DY411" i="4"/>
  <c r="DY412" i="4"/>
  <c r="DY413" i="4"/>
  <c r="DY414" i="4"/>
  <c r="DY415" i="4"/>
  <c r="DY416" i="4"/>
  <c r="DY417" i="4"/>
  <c r="DY418" i="4"/>
  <c r="DY419" i="4"/>
  <c r="DY421" i="4"/>
  <c r="DY422" i="4"/>
  <c r="DY424" i="4"/>
  <c r="E440" i="4"/>
  <c r="DY425" i="4"/>
  <c r="DY9" i="4"/>
  <c r="DE12" i="4"/>
  <c r="DE16" i="4"/>
  <c r="DE18" i="4"/>
  <c r="DE19" i="4"/>
  <c r="DE20" i="4"/>
  <c r="DE21" i="4"/>
  <c r="DE23" i="4"/>
  <c r="DE24" i="4"/>
  <c r="DE25" i="4"/>
  <c r="DE14" i="4"/>
  <c r="DE26" i="4"/>
  <c r="DE27" i="4"/>
  <c r="DE28" i="4"/>
  <c r="DE29" i="4"/>
  <c r="DE32" i="4"/>
  <c r="DE33" i="4"/>
  <c r="DE34" i="4"/>
  <c r="DE31" i="4"/>
  <c r="DE35" i="4"/>
  <c r="DE36" i="4"/>
  <c r="DE37" i="4"/>
  <c r="DE38" i="4"/>
  <c r="DE39" i="4"/>
  <c r="DE40" i="4"/>
  <c r="DE41" i="4"/>
  <c r="DE42" i="4"/>
  <c r="DE43" i="4"/>
  <c r="DE44" i="4"/>
  <c r="DE46" i="4"/>
  <c r="DE47" i="4"/>
  <c r="DE49" i="4"/>
  <c r="DE50" i="4"/>
  <c r="DE51" i="4"/>
  <c r="DE54" i="4"/>
  <c r="DE56" i="4"/>
  <c r="DE57" i="4"/>
  <c r="DE58" i="4"/>
  <c r="DE59" i="4"/>
  <c r="DE62" i="4"/>
  <c r="DE64" i="4"/>
  <c r="DE65" i="4"/>
  <c r="DE55" i="4"/>
  <c r="DE66" i="4"/>
  <c r="DE68" i="4"/>
  <c r="DE69" i="4"/>
  <c r="DE70" i="4"/>
  <c r="DE71" i="4"/>
  <c r="DE72" i="4"/>
  <c r="DE73" i="4"/>
  <c r="DE74" i="4"/>
  <c r="DE76" i="4"/>
  <c r="DE77" i="4"/>
  <c r="DE82" i="4"/>
  <c r="DE84" i="4"/>
  <c r="DE85" i="4"/>
  <c r="DE94" i="4"/>
  <c r="DE95" i="4"/>
  <c r="DE98" i="4"/>
  <c r="DE100" i="4"/>
  <c r="DE106" i="4"/>
  <c r="DE107" i="4"/>
  <c r="DE116" i="4"/>
  <c r="DE117" i="4"/>
  <c r="DE118" i="4"/>
  <c r="DE119" i="4"/>
  <c r="DE92" i="4"/>
  <c r="DE121" i="4"/>
  <c r="DE122" i="4"/>
  <c r="DE125" i="4"/>
  <c r="DE126" i="4"/>
  <c r="DE131" i="4"/>
  <c r="DE133" i="4"/>
  <c r="DE134" i="4"/>
  <c r="DE141" i="4"/>
  <c r="DE142" i="4"/>
  <c r="DE146" i="4"/>
  <c r="DE154" i="4"/>
  <c r="DE159" i="4"/>
  <c r="DE161" i="4"/>
  <c r="DE164" i="4"/>
  <c r="DE165" i="4"/>
  <c r="DE166" i="4"/>
  <c r="DE171" i="4"/>
  <c r="DE174" i="4"/>
  <c r="DE176" i="4"/>
  <c r="DE180" i="4"/>
  <c r="DE184" i="4"/>
  <c r="DE185" i="4"/>
  <c r="DE186" i="4"/>
  <c r="DE187" i="4"/>
  <c r="DE198" i="4"/>
  <c r="DE199" i="4"/>
  <c r="DE200" i="4"/>
  <c r="DE201" i="4"/>
  <c r="DE205" i="4"/>
  <c r="DE206" i="4"/>
  <c r="DE207" i="4"/>
  <c r="DE208" i="4"/>
  <c r="DE209" i="4"/>
  <c r="DE214" i="4"/>
  <c r="DE215" i="4"/>
  <c r="DE216" i="4"/>
  <c r="DE217" i="4"/>
  <c r="DE218" i="4"/>
  <c r="DE229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60" i="4"/>
  <c r="DE261" i="4"/>
  <c r="DE263" i="4"/>
  <c r="DE264" i="4"/>
  <c r="DE265" i="4"/>
  <c r="DE268" i="4"/>
  <c r="DE270" i="4"/>
  <c r="DE271" i="4"/>
  <c r="DE272" i="4"/>
  <c r="DE274" i="4"/>
  <c r="DE275" i="4"/>
  <c r="DE276" i="4"/>
  <c r="DE277" i="4"/>
  <c r="DE278" i="4"/>
  <c r="DE280" i="4"/>
  <c r="DE282" i="4"/>
  <c r="DE283" i="4"/>
  <c r="DE285" i="4"/>
  <c r="DE286" i="4"/>
  <c r="DE287" i="4"/>
  <c r="DE288" i="4"/>
  <c r="DP27" i="4"/>
  <c r="DP28" i="4"/>
  <c r="DP29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6" i="4"/>
  <c r="DP47" i="4"/>
  <c r="DP49" i="4"/>
  <c r="DP50" i="4"/>
  <c r="DP51" i="4"/>
  <c r="DP54" i="4"/>
  <c r="DP56" i="4"/>
  <c r="DP57" i="4"/>
  <c r="DP58" i="4"/>
  <c r="DP59" i="4"/>
  <c r="DP62" i="4"/>
  <c r="DP64" i="4"/>
  <c r="DP65" i="4"/>
  <c r="DP66" i="4"/>
  <c r="DP68" i="4"/>
  <c r="DP69" i="4"/>
  <c r="DP70" i="4"/>
  <c r="DP71" i="4"/>
  <c r="DP72" i="4"/>
  <c r="DP73" i="4"/>
  <c r="DP74" i="4"/>
  <c r="DP76" i="4"/>
  <c r="DP77" i="4"/>
  <c r="DP82" i="4"/>
  <c r="DP84" i="4"/>
  <c r="DP85" i="4"/>
  <c r="DP94" i="4"/>
  <c r="DP95" i="4"/>
  <c r="DP98" i="4"/>
  <c r="DP100" i="4"/>
  <c r="DP106" i="4"/>
  <c r="DP107" i="4"/>
  <c r="DP116" i="4"/>
  <c r="DP117" i="4"/>
  <c r="DP118" i="4"/>
  <c r="DP119" i="4"/>
  <c r="DP121" i="4"/>
  <c r="DP122" i="4"/>
  <c r="DP125" i="4"/>
  <c r="DP126" i="4"/>
  <c r="DP131" i="4"/>
  <c r="DP133" i="4"/>
  <c r="DP134" i="4"/>
  <c r="DP141" i="4"/>
  <c r="DP142" i="4"/>
  <c r="DP146" i="4"/>
  <c r="DP154" i="4"/>
  <c r="DP159" i="4"/>
  <c r="DP161" i="4"/>
  <c r="DP164" i="4"/>
  <c r="DP165" i="4"/>
  <c r="DP166" i="4"/>
  <c r="DP171" i="4"/>
  <c r="DP174" i="4"/>
  <c r="DP176" i="4"/>
  <c r="DP180" i="4"/>
  <c r="DP184" i="4"/>
  <c r="DP185" i="4"/>
  <c r="DP186" i="4"/>
  <c r="DP187" i="4"/>
  <c r="DP198" i="4"/>
  <c r="DP199" i="4"/>
  <c r="DP200" i="4"/>
  <c r="DP201" i="4"/>
  <c r="DP205" i="4"/>
  <c r="DP206" i="4"/>
  <c r="DP207" i="4"/>
  <c r="DP208" i="4"/>
  <c r="DP209" i="4"/>
  <c r="DP214" i="4"/>
  <c r="DP215" i="4"/>
  <c r="DP216" i="4"/>
  <c r="DP217" i="4"/>
  <c r="DP218" i="4"/>
  <c r="DP229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60" i="4"/>
  <c r="DP261" i="4"/>
  <c r="DP263" i="4"/>
  <c r="DP264" i="4"/>
  <c r="DP265" i="4"/>
  <c r="DP268" i="4"/>
  <c r="DP270" i="4"/>
  <c r="DP271" i="4"/>
  <c r="DP272" i="4"/>
  <c r="DP274" i="4"/>
  <c r="DP275" i="4"/>
  <c r="DP276" i="4"/>
  <c r="DP277" i="4"/>
  <c r="DP278" i="4"/>
  <c r="DP280" i="4"/>
  <c r="DP282" i="4"/>
  <c r="DP283" i="4"/>
  <c r="DP285" i="4"/>
  <c r="DP286" i="4"/>
  <c r="DP287" i="4"/>
  <c r="DP288" i="4"/>
  <c r="DP12" i="4"/>
  <c r="DP11" i="4"/>
  <c r="DP16" i="4"/>
  <c r="DP13" i="4"/>
  <c r="DP18" i="4"/>
  <c r="DP15" i="4"/>
  <c r="DP17" i="4"/>
  <c r="DP19" i="4"/>
  <c r="DP20" i="4"/>
  <c r="DP21" i="4"/>
  <c r="DP10" i="4"/>
  <c r="DP23" i="4"/>
  <c r="DP22" i="4"/>
  <c r="DP24" i="4"/>
  <c r="DP25" i="4"/>
  <c r="DE9" i="4"/>
  <c r="DP9" i="4"/>
  <c r="DM13" i="4"/>
  <c r="DM10" i="4"/>
  <c r="DK11" i="4"/>
  <c r="DG10" i="4"/>
  <c r="DR14" i="4"/>
  <c r="DO17" i="4"/>
  <c r="DE17" i="4" s="1"/>
  <c r="DO13" i="4"/>
  <c r="DO15" i="4"/>
  <c r="DE15" i="4" s="1"/>
  <c r="DO22" i="4"/>
  <c r="DE22" i="4" s="1"/>
  <c r="DX92" i="4"/>
  <c r="DP92" i="4" s="1"/>
  <c r="DX55" i="4"/>
  <c r="DP55" i="4" s="1"/>
  <c r="DX31" i="4"/>
  <c r="DP31" i="4" s="1"/>
  <c r="DX26" i="4"/>
  <c r="DP26" i="4" s="1"/>
  <c r="DI11" i="4"/>
  <c r="DT14" i="4"/>
  <c r="DB66" i="4"/>
  <c r="DB71" i="4"/>
  <c r="DB208" i="4"/>
  <c r="DB206" i="4"/>
  <c r="DB217" i="4"/>
  <c r="DB218" i="4"/>
  <c r="DB215" i="4"/>
  <c r="DB216" i="4"/>
  <c r="DB207" i="4"/>
  <c r="CR207" i="4" s="1"/>
  <c r="DB209" i="4"/>
  <c r="CR209" i="4" s="1"/>
  <c r="DB27" i="4"/>
  <c r="DB46" i="4"/>
  <c r="DB76" i="4"/>
  <c r="DB31" i="4"/>
  <c r="DB176" i="4"/>
  <c r="DB29" i="4"/>
  <c r="DB35" i="4"/>
  <c r="DB100" i="4"/>
  <c r="DB50" i="4"/>
  <c r="DB34" i="4"/>
  <c r="DB74" i="4"/>
  <c r="CR74" i="4" s="1"/>
  <c r="DB73" i="4"/>
  <c r="CR73" i="4" s="1"/>
  <c r="DB65" i="4"/>
  <c r="DB41" i="4"/>
  <c r="DB72" i="4"/>
  <c r="DB146" i="4"/>
  <c r="DB39" i="4"/>
  <c r="DB20" i="4"/>
  <c r="DB22" i="4"/>
  <c r="DB38" i="4"/>
  <c r="DB68" i="4"/>
  <c r="DB82" i="4"/>
  <c r="DB59" i="4"/>
  <c r="DB70" i="4"/>
  <c r="CR70" i="4" s="1"/>
  <c r="DB69" i="4"/>
  <c r="CR69" i="4" s="1"/>
  <c r="DB37" i="4"/>
  <c r="CR37" i="4" s="1"/>
  <c r="CX71" i="4"/>
  <c r="CX66" i="4"/>
  <c r="CX100" i="4"/>
  <c r="CX34" i="4"/>
  <c r="CX69" i="4"/>
  <c r="CX70" i="4"/>
  <c r="CX119" i="4"/>
  <c r="CX166" i="4"/>
  <c r="CR166" i="4" s="1"/>
  <c r="CX31" i="4"/>
  <c r="CR31" i="4" s="1"/>
  <c r="CX29" i="4"/>
  <c r="CR29" i="4" s="1"/>
  <c r="CX50" i="4"/>
  <c r="CX35" i="4"/>
  <c r="CX26" i="4"/>
  <c r="CR26" i="4" s="1"/>
  <c r="CX33" i="4"/>
  <c r="CX27" i="4"/>
  <c r="CX46" i="4"/>
  <c r="CR46" i="4" s="1"/>
  <c r="CX72" i="4"/>
  <c r="CR72" i="4" s="1"/>
  <c r="CX20" i="4"/>
  <c r="CT66" i="4"/>
  <c r="CT27" i="4"/>
  <c r="CT64" i="4"/>
  <c r="CR64" i="4" s="1"/>
  <c r="CT46" i="4"/>
  <c r="CT22" i="4"/>
  <c r="CT119" i="4"/>
  <c r="CR119" i="4" s="1"/>
  <c r="CT59" i="4"/>
  <c r="CR59" i="4" s="1"/>
  <c r="CT16" i="4"/>
  <c r="CT20" i="4"/>
  <c r="CR20" i="4" s="1"/>
  <c r="J209" i="4"/>
  <c r="Q209" i="4"/>
  <c r="T209" i="4"/>
  <c r="Y209" i="4"/>
  <c r="AP209" i="4"/>
  <c r="BC209" i="4"/>
  <c r="BN209" i="4"/>
  <c r="CA209" i="4"/>
  <c r="DD218" i="4"/>
  <c r="CR218" i="4" s="1"/>
  <c r="DD217" i="4"/>
  <c r="CR217" i="4" s="1"/>
  <c r="DD216" i="4"/>
  <c r="CR216" i="4" s="1"/>
  <c r="DD215" i="4"/>
  <c r="CR215" i="4" s="1"/>
  <c r="DD66" i="4"/>
  <c r="CR66" i="4" s="1"/>
  <c r="DD71" i="4"/>
  <c r="CR71" i="4" s="1"/>
  <c r="DD206" i="4"/>
  <c r="CR206" i="4" s="1"/>
  <c r="DD208" i="4"/>
  <c r="CR208" i="4" s="1"/>
  <c r="DD73" i="4"/>
  <c r="DD74" i="4"/>
  <c r="DD41" i="4"/>
  <c r="DD65" i="4"/>
  <c r="DD31" i="4"/>
  <c r="DD76" i="4"/>
  <c r="DD29" i="4"/>
  <c r="DD176" i="4"/>
  <c r="CR176" i="4" s="1"/>
  <c r="DD100" i="4"/>
  <c r="DD35" i="4"/>
  <c r="DD34" i="4"/>
  <c r="DD50" i="4"/>
  <c r="DD146" i="4"/>
  <c r="CR146" i="4" s="1"/>
  <c r="DD72" i="4"/>
  <c r="DD20" i="4"/>
  <c r="DD39" i="4"/>
  <c r="DD59" i="4"/>
  <c r="DD37" i="4"/>
  <c r="DD70" i="4"/>
  <c r="DD69" i="4"/>
  <c r="DD38" i="4"/>
  <c r="CR38" i="4" s="1"/>
  <c r="DD22" i="4"/>
  <c r="CR22" i="4" s="1"/>
  <c r="DD82" i="4"/>
  <c r="CR82" i="4" s="1"/>
  <c r="DD68" i="4"/>
  <c r="CR68" i="4" s="1"/>
  <c r="CZ72" i="4"/>
  <c r="CZ20" i="4"/>
  <c r="CZ68" i="4"/>
  <c r="CZ38" i="4"/>
  <c r="CZ47" i="4"/>
  <c r="CZ166" i="4"/>
  <c r="CZ29" i="4"/>
  <c r="CZ31" i="4"/>
  <c r="CZ33" i="4"/>
  <c r="CZ26" i="4"/>
  <c r="CZ65" i="4"/>
  <c r="CR65" i="4" s="1"/>
  <c r="CZ41" i="4"/>
  <c r="CZ100" i="4"/>
  <c r="CR100" i="4" s="1"/>
  <c r="CZ34" i="4"/>
  <c r="CR34" i="4" s="1"/>
  <c r="CZ27" i="4"/>
  <c r="CZ46" i="4"/>
  <c r="CZ35" i="4"/>
  <c r="CR35" i="4" s="1"/>
  <c r="CZ50" i="4"/>
  <c r="CR50" i="4" s="1"/>
  <c r="CV41" i="4"/>
  <c r="CV76" i="4"/>
  <c r="CV131" i="4"/>
  <c r="CR131" i="4" s="1"/>
  <c r="CV47" i="4"/>
  <c r="CV27" i="4"/>
  <c r="CV33" i="4"/>
  <c r="CV39" i="4"/>
  <c r="CV16" i="4"/>
  <c r="CV11" i="4"/>
  <c r="CR11" i="4" s="1"/>
  <c r="CR12" i="4"/>
  <c r="CR13" i="4"/>
  <c r="CR18" i="4"/>
  <c r="CR15" i="4"/>
  <c r="CR17" i="4"/>
  <c r="CR19" i="4"/>
  <c r="CR21" i="4"/>
  <c r="CR10" i="4"/>
  <c r="CR23" i="4"/>
  <c r="CR24" i="4"/>
  <c r="CR25" i="4"/>
  <c r="CR14" i="4"/>
  <c r="CR28" i="4"/>
  <c r="CR32" i="4"/>
  <c r="CR36" i="4"/>
  <c r="CR40" i="4"/>
  <c r="CR42" i="4"/>
  <c r="CR43" i="4"/>
  <c r="CR44" i="4"/>
  <c r="CR49" i="4"/>
  <c r="CR51" i="4"/>
  <c r="CR54" i="4"/>
  <c r="CR56" i="4"/>
  <c r="CR57" i="4"/>
  <c r="CR58" i="4"/>
  <c r="CR62" i="4"/>
  <c r="CR55" i="4"/>
  <c r="CR77" i="4"/>
  <c r="CR84" i="4"/>
  <c r="CR85" i="4"/>
  <c r="CR94" i="4"/>
  <c r="CR95" i="4"/>
  <c r="CR98" i="4"/>
  <c r="CR106" i="4"/>
  <c r="CR107" i="4"/>
  <c r="CR116" i="4"/>
  <c r="CR117" i="4"/>
  <c r="CR118" i="4"/>
  <c r="CR92" i="4"/>
  <c r="CR121" i="4"/>
  <c r="CR122" i="4"/>
  <c r="CR125" i="4"/>
  <c r="CR126" i="4"/>
  <c r="CR133" i="4"/>
  <c r="CR134" i="4"/>
  <c r="CR141" i="4"/>
  <c r="CR142" i="4"/>
  <c r="CR154" i="4"/>
  <c r="CR159" i="4"/>
  <c r="CR161" i="4"/>
  <c r="CR164" i="4"/>
  <c r="CR165" i="4"/>
  <c r="CR171" i="4"/>
  <c r="CR174" i="4"/>
  <c r="CR180" i="4"/>
  <c r="CR184" i="4"/>
  <c r="CR185" i="4"/>
  <c r="CR186" i="4"/>
  <c r="CR187" i="4"/>
  <c r="CR198" i="4"/>
  <c r="CR199" i="4"/>
  <c r="CR200" i="4"/>
  <c r="CR201" i="4"/>
  <c r="CR205" i="4"/>
  <c r="CR214" i="4"/>
  <c r="CR229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60" i="4"/>
  <c r="CR261" i="4"/>
  <c r="CR263" i="4"/>
  <c r="CR264" i="4"/>
  <c r="CR265" i="4"/>
  <c r="CR268" i="4"/>
  <c r="CR270" i="4"/>
  <c r="CR271" i="4"/>
  <c r="CR272" i="4"/>
  <c r="CR274" i="4"/>
  <c r="CR275" i="4"/>
  <c r="CR276" i="4"/>
  <c r="CR277" i="4"/>
  <c r="CR278" i="4"/>
  <c r="CR280" i="4"/>
  <c r="CR282" i="4"/>
  <c r="CR283" i="4"/>
  <c r="CR285" i="4"/>
  <c r="CR286" i="4"/>
  <c r="CR287" i="4"/>
  <c r="CR288" i="4"/>
  <c r="CR9" i="4"/>
  <c r="CA401" i="4"/>
  <c r="CA376" i="4"/>
  <c r="CA296" i="4"/>
  <c r="CA68" i="4"/>
  <c r="CA13" i="4"/>
  <c r="CI205" i="4"/>
  <c r="CA205" i="4" s="1"/>
  <c r="CI65" i="4"/>
  <c r="CA65" i="4" s="1"/>
  <c r="CI121" i="4"/>
  <c r="CA121" i="4" s="1"/>
  <c r="CI25" i="4"/>
  <c r="CI54" i="4"/>
  <c r="CA54" i="4" s="1"/>
  <c r="CI29" i="4"/>
  <c r="CA29" i="4" s="1"/>
  <c r="CI49" i="4"/>
  <c r="CI28" i="4"/>
  <c r="CI18" i="4"/>
  <c r="CQ51" i="4"/>
  <c r="CQ49" i="4"/>
  <c r="CQ64" i="4"/>
  <c r="CA64" i="4" s="1"/>
  <c r="CQ174" i="4"/>
  <c r="CA174" i="4" s="1"/>
  <c r="CQ84" i="4"/>
  <c r="CQ85" i="4"/>
  <c r="CQ121" i="4"/>
  <c r="CQ82" i="4"/>
  <c r="CQ69" i="4"/>
  <c r="CA69" i="4" s="1"/>
  <c r="CQ27" i="4"/>
  <c r="CQ70" i="4"/>
  <c r="CA70" i="4" s="1"/>
  <c r="CQ59" i="4"/>
  <c r="CA59" i="4" s="1"/>
  <c r="CQ32" i="4"/>
  <c r="CQ57" i="4"/>
  <c r="CQ58" i="4"/>
  <c r="CQ40" i="4"/>
  <c r="CQ19" i="4"/>
  <c r="CQ12" i="4"/>
  <c r="CQ24" i="4"/>
  <c r="CQ56" i="4"/>
  <c r="CA56" i="4" s="1"/>
  <c r="CK122" i="4"/>
  <c r="CA122" i="4" s="1"/>
  <c r="CK38" i="4"/>
  <c r="CK71" i="4"/>
  <c r="CA71" i="4" s="1"/>
  <c r="CK66" i="4"/>
  <c r="CA66" i="4" s="1"/>
  <c r="CK133" i="4"/>
  <c r="CA133" i="4" s="1"/>
  <c r="CK154" i="4"/>
  <c r="CA154" i="4" s="1"/>
  <c r="CK118" i="4"/>
  <c r="CA118" i="4" s="1"/>
  <c r="CK141" i="4"/>
  <c r="CA141" i="4" s="1"/>
  <c r="CK40" i="4"/>
  <c r="CK51" i="4"/>
  <c r="CK85" i="4"/>
  <c r="CA85" i="4" s="1"/>
  <c r="CK84" i="4"/>
  <c r="CA84" i="4" s="1"/>
  <c r="CK57" i="4"/>
  <c r="CA57" i="4" s="1"/>
  <c r="CK58" i="4"/>
  <c r="CA58" i="4" s="1"/>
  <c r="CK32" i="4"/>
  <c r="CK20" i="4"/>
  <c r="CE21" i="4"/>
  <c r="CE16" i="4"/>
  <c r="CE18" i="4"/>
  <c r="CE13" i="4"/>
  <c r="CE15" i="4"/>
  <c r="CE11" i="4"/>
  <c r="CE24" i="4"/>
  <c r="CE23" i="4"/>
  <c r="CE9" i="4"/>
  <c r="CO50" i="4"/>
  <c r="CO35" i="4"/>
  <c r="CO76" i="4"/>
  <c r="CA76" i="4" s="1"/>
  <c r="CO29" i="4"/>
  <c r="CO82" i="4"/>
  <c r="CA82" i="4" s="1"/>
  <c r="CO121" i="4"/>
  <c r="CO34" i="4"/>
  <c r="CA34" i="4" s="1"/>
  <c r="CO33" i="4"/>
  <c r="CA33" i="4" s="1"/>
  <c r="CO27" i="4"/>
  <c r="CO46" i="4"/>
  <c r="CO49" i="4"/>
  <c r="CO54" i="4"/>
  <c r="CO106" i="4"/>
  <c r="CA106" i="4" s="1"/>
  <c r="CO25" i="4"/>
  <c r="CO16" i="4"/>
  <c r="CO38" i="4"/>
  <c r="CA38" i="4" s="1"/>
  <c r="CO17" i="4"/>
  <c r="CA17" i="4" s="1"/>
  <c r="CO28" i="4"/>
  <c r="CC118" i="4"/>
  <c r="CC107" i="4"/>
  <c r="CA107" i="4" s="1"/>
  <c r="CC20" i="4"/>
  <c r="CC32" i="4"/>
  <c r="CC24" i="4"/>
  <c r="CC23" i="4"/>
  <c r="CC12" i="4"/>
  <c r="CC15" i="4"/>
  <c r="CC10" i="4"/>
  <c r="CA10" i="4" s="1"/>
  <c r="CM27" i="4"/>
  <c r="CM46" i="4"/>
  <c r="CM50" i="4"/>
  <c r="CM35" i="4"/>
  <c r="CM77" i="4"/>
  <c r="CA77" i="4" s="1"/>
  <c r="CM44" i="4"/>
  <c r="CA44" i="4" s="1"/>
  <c r="CM40" i="4"/>
  <c r="CM51" i="4"/>
  <c r="CM32" i="4"/>
  <c r="CM20" i="4"/>
  <c r="CM19" i="4"/>
  <c r="CM24" i="4"/>
  <c r="CM23" i="4"/>
  <c r="CM15" i="4"/>
  <c r="CM12" i="4"/>
  <c r="CM9" i="4"/>
  <c r="CG35" i="4"/>
  <c r="CG49" i="4"/>
  <c r="CG25" i="4"/>
  <c r="CG16" i="4"/>
  <c r="CG28" i="4"/>
  <c r="CG21" i="4"/>
  <c r="CG11" i="4"/>
  <c r="CG18" i="4"/>
  <c r="CG9" i="4"/>
  <c r="CA14" i="4"/>
  <c r="CA26" i="4"/>
  <c r="CA22" i="4"/>
  <c r="CA31" i="4"/>
  <c r="CA36" i="4"/>
  <c r="CA42" i="4"/>
  <c r="CA43" i="4"/>
  <c r="CA37" i="4"/>
  <c r="CA41" i="4"/>
  <c r="CA62" i="4"/>
  <c r="CA55" i="4"/>
  <c r="CA47" i="4"/>
  <c r="CA94" i="4"/>
  <c r="CA39" i="4"/>
  <c r="CA95" i="4"/>
  <c r="CA73" i="4"/>
  <c r="CA74" i="4"/>
  <c r="CA98" i="4"/>
  <c r="CA116" i="4"/>
  <c r="CA117" i="4"/>
  <c r="CA92" i="4"/>
  <c r="CA125" i="4"/>
  <c r="CA126" i="4"/>
  <c r="CA134" i="4"/>
  <c r="CA142" i="4"/>
  <c r="CA159" i="4"/>
  <c r="CA161" i="4"/>
  <c r="CA164" i="4"/>
  <c r="CA165" i="4"/>
  <c r="CA171" i="4"/>
  <c r="CA180" i="4"/>
  <c r="CA184" i="4"/>
  <c r="CA185" i="4"/>
  <c r="CA186" i="4"/>
  <c r="CA187" i="4"/>
  <c r="CA100" i="4"/>
  <c r="CA198" i="4"/>
  <c r="CA199" i="4"/>
  <c r="CA200" i="4"/>
  <c r="CA201" i="4"/>
  <c r="CA214" i="4"/>
  <c r="CA119" i="4"/>
  <c r="CA72" i="4"/>
  <c r="CA229" i="4"/>
  <c r="CA206" i="4"/>
  <c r="CA247" i="4"/>
  <c r="CA207" i="4"/>
  <c r="CA248" i="4"/>
  <c r="CA249" i="4"/>
  <c r="CA176" i="4"/>
  <c r="CA208" i="4"/>
  <c r="CA215" i="4"/>
  <c r="CA250" i="4"/>
  <c r="CA251" i="4"/>
  <c r="CA252" i="4"/>
  <c r="CA253" i="4"/>
  <c r="CA254" i="4"/>
  <c r="CA255" i="4"/>
  <c r="CA256" i="4"/>
  <c r="CA257" i="4"/>
  <c r="CA258" i="4"/>
  <c r="CA260" i="4"/>
  <c r="CA261" i="4"/>
  <c r="CA166" i="4"/>
  <c r="CA263" i="4"/>
  <c r="CA264" i="4"/>
  <c r="CA265" i="4"/>
  <c r="CA268" i="4"/>
  <c r="CA270" i="4"/>
  <c r="CA271" i="4"/>
  <c r="CA272" i="4"/>
  <c r="CA274" i="4"/>
  <c r="CA216" i="4"/>
  <c r="CA275" i="4"/>
  <c r="CA276" i="4"/>
  <c r="CA277" i="4"/>
  <c r="CA278" i="4"/>
  <c r="CA280" i="4"/>
  <c r="CA282" i="4"/>
  <c r="CA283" i="4"/>
  <c r="CA285" i="4"/>
  <c r="CA286" i="4"/>
  <c r="CA287" i="4"/>
  <c r="CA288" i="4"/>
  <c r="CA290" i="4"/>
  <c r="CA291" i="4"/>
  <c r="CA292" i="4"/>
  <c r="CA293" i="4"/>
  <c r="CA297" i="4"/>
  <c r="CA217" i="4"/>
  <c r="CA298" i="4"/>
  <c r="CA299" i="4"/>
  <c r="CA300" i="4"/>
  <c r="CA301" i="4"/>
  <c r="CA302" i="4"/>
  <c r="CA303" i="4"/>
  <c r="CA304" i="4"/>
  <c r="CA305" i="4"/>
  <c r="CA306" i="4"/>
  <c r="CA307" i="4"/>
  <c r="CA308" i="4"/>
  <c r="CA309" i="4"/>
  <c r="CA311" i="4"/>
  <c r="CA312" i="4"/>
  <c r="CA131" i="4"/>
  <c r="CA377" i="4"/>
  <c r="CA218" i="4"/>
  <c r="CA402" i="4"/>
  <c r="CA146" i="4"/>
  <c r="BB13" i="4"/>
  <c r="AP13" i="4" s="1"/>
  <c r="BB23" i="4"/>
  <c r="BB19" i="4"/>
  <c r="BB24" i="4"/>
  <c r="AZ24" i="4"/>
  <c r="AZ19" i="4"/>
  <c r="AZ12" i="4"/>
  <c r="AZ9" i="4"/>
  <c r="AP14" i="4"/>
  <c r="AP10" i="4"/>
  <c r="AP15" i="4"/>
  <c r="AP26" i="4"/>
  <c r="AP22" i="4"/>
  <c r="AP25" i="4"/>
  <c r="AP16" i="4"/>
  <c r="AP20" i="4"/>
  <c r="AP31" i="4"/>
  <c r="AP36" i="4"/>
  <c r="AP29" i="4"/>
  <c r="AP34" i="4"/>
  <c r="AP42" i="4"/>
  <c r="AP43" i="4"/>
  <c r="AP27" i="4"/>
  <c r="AP37" i="4"/>
  <c r="AP28" i="4"/>
  <c r="AP44" i="4"/>
  <c r="AP41" i="4"/>
  <c r="AP33" i="4"/>
  <c r="AP62" i="4"/>
  <c r="AP55" i="4"/>
  <c r="AP47" i="4"/>
  <c r="AP32" i="4"/>
  <c r="AP40" i="4"/>
  <c r="AP54" i="4"/>
  <c r="AP35" i="4"/>
  <c r="AP66" i="4"/>
  <c r="AP64" i="4"/>
  <c r="AP94" i="4"/>
  <c r="AP39" i="4"/>
  <c r="AP95" i="4"/>
  <c r="AP38" i="4"/>
  <c r="AP73" i="4"/>
  <c r="AP74" i="4"/>
  <c r="AP51" i="4"/>
  <c r="AP98" i="4"/>
  <c r="AP56" i="4"/>
  <c r="AP71" i="4"/>
  <c r="AP65" i="4"/>
  <c r="AP46" i="4"/>
  <c r="AP49" i="4"/>
  <c r="AP57" i="4"/>
  <c r="AP58" i="4"/>
  <c r="AP116" i="4"/>
  <c r="AP117" i="4"/>
  <c r="AP92" i="4"/>
  <c r="AP68" i="4"/>
  <c r="AP125" i="4"/>
  <c r="AP126" i="4"/>
  <c r="AP59" i="4"/>
  <c r="AP77" i="4"/>
  <c r="AP134" i="4"/>
  <c r="AP142" i="4"/>
  <c r="AP50" i="4"/>
  <c r="AP122" i="4"/>
  <c r="AP107" i="4"/>
  <c r="AP159" i="4"/>
  <c r="AP161" i="4"/>
  <c r="AP164" i="4"/>
  <c r="AP165" i="4"/>
  <c r="AP84" i="4"/>
  <c r="AP85" i="4"/>
  <c r="AP171" i="4"/>
  <c r="AP69" i="4"/>
  <c r="AP70" i="4"/>
  <c r="AP118" i="4"/>
  <c r="AP121" i="4"/>
  <c r="AP180" i="4"/>
  <c r="AP184" i="4"/>
  <c r="AP185" i="4"/>
  <c r="AP186" i="4"/>
  <c r="AP187" i="4"/>
  <c r="AP100" i="4"/>
  <c r="AP76" i="4"/>
  <c r="AP198" i="4"/>
  <c r="AP199" i="4"/>
  <c r="AP200" i="4"/>
  <c r="AP201" i="4"/>
  <c r="AP214" i="4"/>
  <c r="AP133" i="4"/>
  <c r="AP119" i="4"/>
  <c r="AP72" i="4"/>
  <c r="AP229" i="4"/>
  <c r="AP206" i="4"/>
  <c r="AP247" i="4"/>
  <c r="AP207" i="4"/>
  <c r="AP248" i="4"/>
  <c r="AP249" i="4"/>
  <c r="AP176" i="4"/>
  <c r="AP208" i="4"/>
  <c r="AP215" i="4"/>
  <c r="AP250" i="4"/>
  <c r="AP251" i="4"/>
  <c r="AP252" i="4"/>
  <c r="AP253" i="4"/>
  <c r="AP254" i="4"/>
  <c r="AP255" i="4"/>
  <c r="AP256" i="4"/>
  <c r="AP257" i="4"/>
  <c r="AP258" i="4"/>
  <c r="AP260" i="4"/>
  <c r="AP166" i="4"/>
  <c r="AP263" i="4"/>
  <c r="AP264" i="4"/>
  <c r="AP265" i="4"/>
  <c r="AP268" i="4"/>
  <c r="AP270" i="4"/>
  <c r="AP271" i="4"/>
  <c r="AP272" i="4"/>
  <c r="AP274" i="4"/>
  <c r="AP216" i="4"/>
  <c r="AP275" i="4"/>
  <c r="AP276" i="4"/>
  <c r="AP277" i="4"/>
  <c r="AP278" i="4"/>
  <c r="AP280" i="4"/>
  <c r="AP282" i="4"/>
  <c r="AP283" i="4"/>
  <c r="AP285" i="4"/>
  <c r="AP286" i="4"/>
  <c r="AP287" i="4"/>
  <c r="AP288" i="4"/>
  <c r="AP82" i="4"/>
  <c r="AP217" i="4"/>
  <c r="AP141" i="4"/>
  <c r="AP131" i="4"/>
  <c r="AP154" i="4"/>
  <c r="AP174" i="4"/>
  <c r="AP205" i="4"/>
  <c r="AP218" i="4"/>
  <c r="AP146" i="4"/>
  <c r="AP106" i="4"/>
  <c r="AP17" i="4"/>
  <c r="AP21" i="4"/>
  <c r="AP11" i="4"/>
  <c r="AX18" i="4"/>
  <c r="AP18" i="4" s="1"/>
  <c r="BN337" i="4"/>
  <c r="BZ198" i="4"/>
  <c r="BN198" i="4" s="1"/>
  <c r="BZ201" i="4"/>
  <c r="BN201" i="4" s="1"/>
  <c r="BZ161" i="4"/>
  <c r="BZ184" i="4"/>
  <c r="BN184" i="4" s="1"/>
  <c r="BZ187" i="4"/>
  <c r="BN187" i="4" s="1"/>
  <c r="BZ186" i="4"/>
  <c r="BN186" i="4" s="1"/>
  <c r="BZ185" i="4"/>
  <c r="BN185" i="4" s="1"/>
  <c r="BZ134" i="4"/>
  <c r="BZ74" i="4"/>
  <c r="BZ95" i="4"/>
  <c r="BZ73" i="4"/>
  <c r="BZ117" i="4"/>
  <c r="BZ142" i="4"/>
  <c r="BN142" i="4" s="1"/>
  <c r="BZ116" i="4"/>
  <c r="BZ36" i="4"/>
  <c r="BZ42" i="4"/>
  <c r="BZ37" i="4"/>
  <c r="BZ14" i="4"/>
  <c r="BZ55" i="4"/>
  <c r="BZ26" i="4"/>
  <c r="BZ31" i="4"/>
  <c r="BZ92" i="4"/>
  <c r="BN92" i="4" s="1"/>
  <c r="BV161" i="4"/>
  <c r="BV171" i="4"/>
  <c r="BN171" i="4" s="1"/>
  <c r="BV117" i="4"/>
  <c r="BV116" i="4"/>
  <c r="BV125" i="4"/>
  <c r="BN125" i="4" s="1"/>
  <c r="BV126" i="4"/>
  <c r="BN126" i="4" s="1"/>
  <c r="BV55" i="4"/>
  <c r="BV43" i="4"/>
  <c r="BV74" i="4"/>
  <c r="BV73" i="4"/>
  <c r="BV42" i="4"/>
  <c r="BV36" i="4"/>
  <c r="BV14" i="4"/>
  <c r="BV37" i="4"/>
  <c r="BV26" i="4"/>
  <c r="BV31" i="4"/>
  <c r="BX142" i="4"/>
  <c r="BX199" i="4"/>
  <c r="BN199" i="4" s="1"/>
  <c r="BX200" i="4"/>
  <c r="BN200" i="4" s="1"/>
  <c r="BX117" i="4"/>
  <c r="BX116" i="4"/>
  <c r="BX92" i="4"/>
  <c r="BX62" i="4"/>
  <c r="BX95" i="4"/>
  <c r="BX164" i="4"/>
  <c r="BN164" i="4" s="1"/>
  <c r="BX74" i="4"/>
  <c r="BX73" i="4"/>
  <c r="BX36" i="4"/>
  <c r="BX42" i="4"/>
  <c r="BX55" i="4"/>
  <c r="BX43" i="4"/>
  <c r="BX26" i="4"/>
  <c r="BX31" i="4"/>
  <c r="BT55" i="4"/>
  <c r="BT36" i="4"/>
  <c r="BT98" i="4"/>
  <c r="BN98" i="4" s="1"/>
  <c r="BT95" i="4"/>
  <c r="BT62" i="4"/>
  <c r="BT43" i="4"/>
  <c r="BT26" i="4"/>
  <c r="BT14" i="4"/>
  <c r="BP229" i="4"/>
  <c r="BN229" i="4" s="1"/>
  <c r="BP92" i="4"/>
  <c r="BP37" i="4"/>
  <c r="BP42" i="4"/>
  <c r="BP134" i="4"/>
  <c r="BN134" i="4" s="1"/>
  <c r="BP55" i="4"/>
  <c r="BP43" i="4"/>
  <c r="BP31" i="4"/>
  <c r="BP14" i="4"/>
  <c r="BC401" i="4"/>
  <c r="BC376" i="4"/>
  <c r="BR73" i="4"/>
  <c r="BR55" i="4"/>
  <c r="BR92" i="4"/>
  <c r="BR31" i="4"/>
  <c r="BR62" i="4"/>
  <c r="BR36" i="4"/>
  <c r="BR43" i="4"/>
  <c r="BR26" i="4"/>
  <c r="BR14" i="4"/>
  <c r="BN21" i="4"/>
  <c r="BN12" i="4"/>
  <c r="BN11" i="4"/>
  <c r="BN18" i="4"/>
  <c r="BN25" i="4"/>
  <c r="BN10" i="4"/>
  <c r="BN22" i="4"/>
  <c r="BN19" i="4"/>
  <c r="BN15" i="4"/>
  <c r="BN28" i="4"/>
  <c r="BN23" i="4"/>
  <c r="BN44" i="4"/>
  <c r="BN17" i="4"/>
  <c r="BN47" i="4"/>
  <c r="BN32" i="4"/>
  <c r="BN40" i="4"/>
  <c r="BN29" i="4"/>
  <c r="BN13" i="4"/>
  <c r="BN27" i="4"/>
  <c r="BN24" i="4"/>
  <c r="BN54" i="4"/>
  <c r="BN20" i="4"/>
  <c r="BN94" i="4"/>
  <c r="BN16" i="4"/>
  <c r="BN51" i="4"/>
  <c r="BN56" i="4"/>
  <c r="BN49" i="4"/>
  <c r="BN57" i="4"/>
  <c r="BN58" i="4"/>
  <c r="BN41" i="4"/>
  <c r="BN68" i="4"/>
  <c r="BN77" i="4"/>
  <c r="BN66" i="4"/>
  <c r="BN50" i="4"/>
  <c r="BN34" i="4"/>
  <c r="BN33" i="4"/>
  <c r="BN122" i="4"/>
  <c r="BN107" i="4"/>
  <c r="BN65" i="4"/>
  <c r="BN39" i="4"/>
  <c r="BN64" i="4"/>
  <c r="BN71" i="4"/>
  <c r="BN84" i="4"/>
  <c r="BN85" i="4"/>
  <c r="BN118" i="4"/>
  <c r="BN121" i="4"/>
  <c r="BN180" i="4"/>
  <c r="BN133" i="4"/>
  <c r="BN119" i="4"/>
  <c r="BN72" i="4"/>
  <c r="BN206" i="4"/>
  <c r="BN247" i="4"/>
  <c r="BN207" i="4"/>
  <c r="BN248" i="4"/>
  <c r="BN249" i="4"/>
  <c r="BN176" i="4"/>
  <c r="BN208" i="4"/>
  <c r="BN215" i="4"/>
  <c r="BN250" i="4"/>
  <c r="BN251" i="4"/>
  <c r="BN252" i="4"/>
  <c r="BN253" i="4"/>
  <c r="BN254" i="4"/>
  <c r="BN255" i="4"/>
  <c r="BN256" i="4"/>
  <c r="BN257" i="4"/>
  <c r="BN258" i="4"/>
  <c r="BN260" i="4"/>
  <c r="BN166" i="4"/>
  <c r="BN263" i="4"/>
  <c r="BN264" i="4"/>
  <c r="BN265" i="4"/>
  <c r="BN268" i="4"/>
  <c r="BN270" i="4"/>
  <c r="BN271" i="4"/>
  <c r="BN272" i="4"/>
  <c r="BN274" i="4"/>
  <c r="BN216" i="4"/>
  <c r="BN275" i="4"/>
  <c r="BN276" i="4"/>
  <c r="BN277" i="4"/>
  <c r="BN278" i="4"/>
  <c r="BN280" i="4"/>
  <c r="BN282" i="4"/>
  <c r="BN283" i="4"/>
  <c r="BN285" i="4"/>
  <c r="BN286" i="4"/>
  <c r="BN287" i="4"/>
  <c r="BN288" i="4"/>
  <c r="BN46" i="4"/>
  <c r="BN82" i="4"/>
  <c r="BN217" i="4"/>
  <c r="BN159" i="4"/>
  <c r="BN141" i="4"/>
  <c r="BN320" i="4"/>
  <c r="BN131" i="4"/>
  <c r="BN214" i="4"/>
  <c r="BN154" i="4"/>
  <c r="BN174" i="4"/>
  <c r="BN35" i="4"/>
  <c r="BN100" i="4"/>
  <c r="BN38" i="4"/>
  <c r="BN59" i="4"/>
  <c r="BN165" i="4"/>
  <c r="BN69" i="4"/>
  <c r="BN205" i="4"/>
  <c r="BN218" i="4"/>
  <c r="BN70" i="4"/>
  <c r="BN76" i="4"/>
  <c r="BN146" i="4"/>
  <c r="BN106" i="4"/>
  <c r="BN9" i="4"/>
  <c r="BK71" i="4"/>
  <c r="BK66" i="4"/>
  <c r="BK46" i="4"/>
  <c r="BK27" i="4"/>
  <c r="BK29" i="4"/>
  <c r="BK64" i="4"/>
  <c r="BK65" i="4"/>
  <c r="BC65" i="4" s="1"/>
  <c r="BK41" i="4"/>
  <c r="BK33" i="4"/>
  <c r="BK34" i="4"/>
  <c r="BK16" i="4"/>
  <c r="BK17" i="4"/>
  <c r="BK38" i="4"/>
  <c r="BC38" i="4" s="1"/>
  <c r="BK20" i="4"/>
  <c r="BK11" i="4"/>
  <c r="BC11" i="4" s="1"/>
  <c r="BK15" i="4"/>
  <c r="BK13" i="4"/>
  <c r="BK10" i="4"/>
  <c r="BC10" i="4" s="1"/>
  <c r="BM76" i="4"/>
  <c r="BC76" i="4" s="1"/>
  <c r="BM100" i="4"/>
  <c r="BC100" i="4" s="1"/>
  <c r="BM69" i="4"/>
  <c r="BC69" i="4" s="1"/>
  <c r="BM70" i="4"/>
  <c r="BC70" i="4" s="1"/>
  <c r="BM165" i="4"/>
  <c r="BC165" i="4" s="1"/>
  <c r="BM35" i="4"/>
  <c r="BM66" i="4"/>
  <c r="BM71" i="4"/>
  <c r="BM27" i="4"/>
  <c r="BM46" i="4"/>
  <c r="BM39" i="4"/>
  <c r="BC39" i="4" s="1"/>
  <c r="BM29" i="4"/>
  <c r="BM34" i="4"/>
  <c r="BM33" i="4"/>
  <c r="BM16" i="4"/>
  <c r="BM17" i="4"/>
  <c r="BI27" i="4"/>
  <c r="BI29" i="4"/>
  <c r="BI22" i="4"/>
  <c r="BI35" i="4"/>
  <c r="BI41" i="4"/>
  <c r="BI34" i="4"/>
  <c r="BI16" i="4"/>
  <c r="BI13" i="4"/>
  <c r="BI17" i="4"/>
  <c r="BE214" i="4"/>
  <c r="BC214" i="4" s="1"/>
  <c r="BE64" i="4"/>
  <c r="BE159" i="4"/>
  <c r="BC159" i="4" s="1"/>
  <c r="BE66" i="4"/>
  <c r="BE35" i="4"/>
  <c r="BE59" i="4"/>
  <c r="BC59" i="4" s="1"/>
  <c r="BE22" i="4"/>
  <c r="BE20" i="4"/>
  <c r="BE15" i="4"/>
  <c r="BG20" i="4"/>
  <c r="BG39" i="4"/>
  <c r="BG35" i="4"/>
  <c r="BG33" i="4"/>
  <c r="BG22" i="4"/>
  <c r="BG17" i="4"/>
  <c r="BG16" i="4"/>
  <c r="BG13" i="4"/>
  <c r="BG15" i="4"/>
  <c r="AV9" i="4"/>
  <c r="AR23" i="4"/>
  <c r="AR12" i="4"/>
  <c r="AT9" i="4"/>
  <c r="Y70" i="4"/>
  <c r="Y69" i="4"/>
  <c r="Y59" i="4"/>
  <c r="Y166" i="4"/>
  <c r="AK133" i="4"/>
  <c r="Y133" i="4" s="1"/>
  <c r="AK121" i="4"/>
  <c r="AK47" i="4"/>
  <c r="AK27" i="4"/>
  <c r="AK40" i="4"/>
  <c r="AK51" i="4"/>
  <c r="AK33" i="4"/>
  <c r="Y33" i="4" s="1"/>
  <c r="AK34" i="4"/>
  <c r="Y34" i="4" s="1"/>
  <c r="AK65" i="4"/>
  <c r="Y65" i="4" s="1"/>
  <c r="AK41" i="4"/>
  <c r="Y41" i="4" s="1"/>
  <c r="AK21" i="4"/>
  <c r="AK94" i="4"/>
  <c r="Y94" i="4" s="1"/>
  <c r="AK49" i="4"/>
  <c r="Y49" i="4" s="1"/>
  <c r="AK54" i="4"/>
  <c r="AK17" i="4"/>
  <c r="AK16" i="4"/>
  <c r="Y16" i="4" s="1"/>
  <c r="AK9" i="4"/>
  <c r="AK28" i="4"/>
  <c r="AO39" i="4"/>
  <c r="AO29" i="4"/>
  <c r="Y29" i="4" s="1"/>
  <c r="AO54" i="4"/>
  <c r="AO27" i="4"/>
  <c r="Y27" i="4" s="1"/>
  <c r="AO77" i="4"/>
  <c r="Y77" i="4" s="1"/>
  <c r="AO49" i="4"/>
  <c r="AO47" i="4"/>
  <c r="AO28" i="4"/>
  <c r="AO18" i="4"/>
  <c r="AM121" i="4"/>
  <c r="Y121" i="4" s="1"/>
  <c r="AM49" i="4"/>
  <c r="AM85" i="4"/>
  <c r="AM84" i="4"/>
  <c r="AM71" i="4"/>
  <c r="Y71" i="4" s="1"/>
  <c r="AM65" i="4"/>
  <c r="AM66" i="4"/>
  <c r="AM122" i="4"/>
  <c r="Y122" i="4" s="1"/>
  <c r="AM33" i="4"/>
  <c r="AM68" i="4"/>
  <c r="Y68" i="4" s="1"/>
  <c r="AM64" i="4"/>
  <c r="Y64" i="4" s="1"/>
  <c r="AM29" i="4"/>
  <c r="AM40" i="4"/>
  <c r="AM57" i="4"/>
  <c r="AM44" i="4"/>
  <c r="Y44" i="4" s="1"/>
  <c r="AM58" i="4"/>
  <c r="AM13" i="4"/>
  <c r="AM25" i="4"/>
  <c r="AM24" i="4"/>
  <c r="AM17" i="4"/>
  <c r="AM10" i="4"/>
  <c r="AM21" i="4"/>
  <c r="AM56" i="4"/>
  <c r="Y56" i="4" s="1"/>
  <c r="AM19" i="4"/>
  <c r="AA122" i="4"/>
  <c r="AA22" i="4"/>
  <c r="AA107" i="4"/>
  <c r="Y107" i="4" s="1"/>
  <c r="AA23" i="4"/>
  <c r="AA15" i="4"/>
  <c r="AA24" i="4"/>
  <c r="AA32" i="4"/>
  <c r="AA12" i="4"/>
  <c r="AA10" i="4"/>
  <c r="AC16" i="4"/>
  <c r="AC12" i="4"/>
  <c r="AC23" i="4"/>
  <c r="AC25" i="4"/>
  <c r="AC13" i="4"/>
  <c r="AC24" i="4"/>
  <c r="AC15" i="4"/>
  <c r="AC11" i="4"/>
  <c r="AC9" i="4"/>
  <c r="AI20" i="4"/>
  <c r="AI66" i="4"/>
  <c r="AI18" i="4"/>
  <c r="AI23" i="4"/>
  <c r="AI40" i="4"/>
  <c r="AI51" i="4"/>
  <c r="AI32" i="4"/>
  <c r="AI21" i="4"/>
  <c r="AI22" i="4"/>
  <c r="AI25" i="4"/>
  <c r="AI13" i="4"/>
  <c r="AI24" i="4"/>
  <c r="AI11" i="4"/>
  <c r="AI15" i="4"/>
  <c r="AI10" i="4"/>
  <c r="AI19" i="4"/>
  <c r="AI12" i="4"/>
  <c r="AI9" i="4"/>
  <c r="AG72" i="4"/>
  <c r="Y72" i="4" s="1"/>
  <c r="AG119" i="4"/>
  <c r="Y119" i="4" s="1"/>
  <c r="AG118" i="4"/>
  <c r="Y118" i="4" s="1"/>
  <c r="AG180" i="4"/>
  <c r="Y180" i="4" s="1"/>
  <c r="AG84" i="4"/>
  <c r="Y84" i="4" s="1"/>
  <c r="AG85" i="4"/>
  <c r="Y85" i="4" s="1"/>
  <c r="AG107" i="4"/>
  <c r="AG25" i="4"/>
  <c r="AG13" i="4"/>
  <c r="AG24" i="4"/>
  <c r="AG40" i="4"/>
  <c r="AG51" i="4"/>
  <c r="AG58" i="4"/>
  <c r="Y58" i="4" s="1"/>
  <c r="AG57" i="4"/>
  <c r="Y57" i="4" s="1"/>
  <c r="AG32" i="4"/>
  <c r="AG20" i="4"/>
  <c r="AG19" i="4"/>
  <c r="AG10" i="4"/>
  <c r="AE54" i="4"/>
  <c r="AE22" i="4"/>
  <c r="AE47" i="4"/>
  <c r="AE28" i="4"/>
  <c r="AE17" i="4"/>
  <c r="AE21" i="4"/>
  <c r="AE18" i="4"/>
  <c r="AE11" i="4"/>
  <c r="AE9" i="4"/>
  <c r="Y207" i="4"/>
  <c r="Y248" i="4"/>
  <c r="Y125" i="4"/>
  <c r="Y249" i="4"/>
  <c r="Y134" i="4"/>
  <c r="Y176" i="4"/>
  <c r="Y208" i="4"/>
  <c r="Y215" i="4"/>
  <c r="Y250" i="4"/>
  <c r="Y251" i="4"/>
  <c r="Y252" i="4"/>
  <c r="Y253" i="4"/>
  <c r="Y254" i="4"/>
  <c r="Y255" i="4"/>
  <c r="Y256" i="4"/>
  <c r="Y257" i="4"/>
  <c r="Y258" i="4"/>
  <c r="Y260" i="4"/>
  <c r="Y31" i="4"/>
  <c r="Y263" i="4"/>
  <c r="Y264" i="4"/>
  <c r="Y265" i="4"/>
  <c r="Y268" i="4"/>
  <c r="Y270" i="4"/>
  <c r="Y271" i="4"/>
  <c r="Y272" i="4"/>
  <c r="Y274" i="4"/>
  <c r="Y216" i="4"/>
  <c r="Y275" i="4"/>
  <c r="Y276" i="4"/>
  <c r="Y277" i="4"/>
  <c r="Y198" i="4"/>
  <c r="Y278" i="4"/>
  <c r="Y280" i="4"/>
  <c r="Y282" i="4"/>
  <c r="Y283" i="4"/>
  <c r="Y285" i="4"/>
  <c r="Y286" i="4"/>
  <c r="Y287" i="4"/>
  <c r="Y288" i="4"/>
  <c r="Y73" i="4"/>
  <c r="Y161" i="4"/>
  <c r="Y92" i="4"/>
  <c r="Y46" i="4"/>
  <c r="Y82" i="4"/>
  <c r="Y55" i="4"/>
  <c r="Y217" i="4"/>
  <c r="Y159" i="4"/>
  <c r="Y184" i="4"/>
  <c r="Y185" i="4"/>
  <c r="Y36" i="4"/>
  <c r="Y26" i="4"/>
  <c r="Y141" i="4"/>
  <c r="Y39" i="4"/>
  <c r="Y171" i="4"/>
  <c r="Y116" i="4"/>
  <c r="Y164" i="4"/>
  <c r="Y142" i="4"/>
  <c r="Y117" i="4"/>
  <c r="Y229" i="4"/>
  <c r="Y37" i="4"/>
  <c r="Y50" i="4"/>
  <c r="Y199" i="4"/>
  <c r="Y95" i="4"/>
  <c r="Y14" i="4"/>
  <c r="Y131" i="4"/>
  <c r="Y214" i="4"/>
  <c r="Y154" i="4"/>
  <c r="Y174" i="4"/>
  <c r="Y42" i="4"/>
  <c r="Y35" i="4"/>
  <c r="Y186" i="4"/>
  <c r="Y100" i="4"/>
  <c r="Y43" i="4"/>
  <c r="Y38" i="4"/>
  <c r="Y200" i="4"/>
  <c r="Y165" i="4"/>
  <c r="Y98" i="4"/>
  <c r="Y205" i="4"/>
  <c r="Y218" i="4"/>
  <c r="Y201" i="4"/>
  <c r="Y187" i="4"/>
  <c r="Y74" i="4"/>
  <c r="Y76" i="4"/>
  <c r="Y126" i="4"/>
  <c r="Y146" i="4"/>
  <c r="Y106" i="4"/>
  <c r="Y62" i="4"/>
  <c r="Y206" i="4"/>
  <c r="X122" i="4"/>
  <c r="T122" i="4" s="1"/>
  <c r="X50" i="4"/>
  <c r="X68" i="4"/>
  <c r="T68" i="4" s="1"/>
  <c r="X54" i="4"/>
  <c r="T54" i="4" s="1"/>
  <c r="X27" i="4"/>
  <c r="T27" i="4" s="1"/>
  <c r="X94" i="4"/>
  <c r="T94" i="4" s="1"/>
  <c r="X25" i="4"/>
  <c r="X22" i="4"/>
  <c r="T22" i="4" s="1"/>
  <c r="X21" i="4"/>
  <c r="T21" i="4" s="1"/>
  <c r="V68" i="4"/>
  <c r="V12" i="4"/>
  <c r="T12" i="4" s="1"/>
  <c r="V94" i="4"/>
  <c r="V50" i="4"/>
  <c r="T50" i="4" s="1"/>
  <c r="V22" i="4"/>
  <c r="V44" i="4"/>
  <c r="T44" i="4" s="1"/>
  <c r="V21" i="4"/>
  <c r="V25" i="4"/>
  <c r="T25" i="4" s="1"/>
  <c r="T207" i="4"/>
  <c r="T248" i="4"/>
  <c r="T125" i="4"/>
  <c r="T249" i="4"/>
  <c r="T51" i="4"/>
  <c r="T134" i="4"/>
  <c r="T176" i="4"/>
  <c r="T208" i="4"/>
  <c r="T13" i="4"/>
  <c r="T215" i="4"/>
  <c r="T250" i="4"/>
  <c r="T16" i="4"/>
  <c r="T251" i="4"/>
  <c r="T252" i="4"/>
  <c r="T253" i="4"/>
  <c r="T254" i="4"/>
  <c r="T255" i="4"/>
  <c r="T256" i="4"/>
  <c r="T257" i="4"/>
  <c r="T258" i="4"/>
  <c r="T32" i="4"/>
  <c r="T260" i="4"/>
  <c r="T133" i="4"/>
  <c r="T166" i="4"/>
  <c r="T40" i="4"/>
  <c r="T31" i="4"/>
  <c r="T15" i="4"/>
  <c r="T263" i="4"/>
  <c r="T264" i="4"/>
  <c r="T265" i="4"/>
  <c r="T47" i="4"/>
  <c r="T268" i="4"/>
  <c r="T270" i="4"/>
  <c r="T271" i="4"/>
  <c r="T272" i="4"/>
  <c r="T274" i="4"/>
  <c r="T216" i="4"/>
  <c r="T275" i="4"/>
  <c r="T276" i="4"/>
  <c r="T77" i="4"/>
  <c r="T277" i="4"/>
  <c r="T198" i="4"/>
  <c r="T278" i="4"/>
  <c r="T280" i="4"/>
  <c r="T282" i="4"/>
  <c r="T283" i="4"/>
  <c r="T285" i="4"/>
  <c r="T286" i="4"/>
  <c r="T287" i="4"/>
  <c r="T288" i="4"/>
  <c r="T73" i="4"/>
  <c r="T161" i="4"/>
  <c r="T28" i="4"/>
  <c r="T92" i="4"/>
  <c r="T46" i="4"/>
  <c r="T34" i="4"/>
  <c r="T82" i="4"/>
  <c r="T55" i="4"/>
  <c r="T49" i="4"/>
  <c r="T217" i="4"/>
  <c r="T159" i="4"/>
  <c r="T118" i="4"/>
  <c r="T184" i="4"/>
  <c r="T185" i="4"/>
  <c r="T11" i="4"/>
  <c r="T107" i="4"/>
  <c r="T71" i="4"/>
  <c r="T36" i="4"/>
  <c r="T26" i="4"/>
  <c r="T23" i="4"/>
  <c r="T29" i="4"/>
  <c r="T141" i="4"/>
  <c r="T41" i="4"/>
  <c r="T39" i="4"/>
  <c r="T66" i="4"/>
  <c r="T171" i="4"/>
  <c r="T116" i="4"/>
  <c r="T164" i="4"/>
  <c r="T20" i="4"/>
  <c r="T142" i="4"/>
  <c r="T121" i="4"/>
  <c r="T117" i="4"/>
  <c r="T84" i="4"/>
  <c r="T229" i="4"/>
  <c r="T56" i="4"/>
  <c r="T37" i="4"/>
  <c r="T199" i="4"/>
  <c r="T95" i="4"/>
  <c r="T14" i="4"/>
  <c r="T131" i="4"/>
  <c r="T64" i="4"/>
  <c r="T214" i="4"/>
  <c r="T154" i="4"/>
  <c r="T174" i="4"/>
  <c r="T42" i="4"/>
  <c r="T35" i="4"/>
  <c r="T19" i="4"/>
  <c r="T186" i="4"/>
  <c r="T18" i="4"/>
  <c r="T85" i="4"/>
  <c r="T9" i="4"/>
  <c r="T100" i="4"/>
  <c r="T180" i="4"/>
  <c r="T119" i="4"/>
  <c r="T33" i="4"/>
  <c r="T43" i="4"/>
  <c r="T65" i="4"/>
  <c r="T38" i="4"/>
  <c r="T59" i="4"/>
  <c r="T200" i="4"/>
  <c r="T10" i="4"/>
  <c r="T165" i="4"/>
  <c r="T72" i="4"/>
  <c r="T17" i="4"/>
  <c r="T98" i="4"/>
  <c r="T69" i="4"/>
  <c r="T205" i="4"/>
  <c r="T218" i="4"/>
  <c r="T201" i="4"/>
  <c r="T70" i="4"/>
  <c r="T187" i="4"/>
  <c r="T74" i="4"/>
  <c r="T76" i="4"/>
  <c r="T24" i="4"/>
  <c r="T126" i="4"/>
  <c r="T146" i="4"/>
  <c r="T106" i="4"/>
  <c r="T57" i="4"/>
  <c r="T58" i="4"/>
  <c r="T62" i="4"/>
  <c r="T206" i="4"/>
  <c r="S39" i="4"/>
  <c r="Q39" i="4" s="1"/>
  <c r="S41" i="4"/>
  <c r="Q41" i="4" s="1"/>
  <c r="S27" i="4"/>
  <c r="Q27" i="4" s="1"/>
  <c r="S40" i="4"/>
  <c r="Q40" i="4" s="1"/>
  <c r="S22" i="4"/>
  <c r="Q22" i="4" s="1"/>
  <c r="S44" i="4"/>
  <c r="Q44" i="4" s="1"/>
  <c r="S29" i="4"/>
  <c r="Q29" i="4" s="1"/>
  <c r="S25" i="4"/>
  <c r="Q25" i="4" s="1"/>
  <c r="S21" i="4"/>
  <c r="Q21" i="4" s="1"/>
  <c r="L126" i="4"/>
  <c r="L62" i="4"/>
  <c r="L43" i="4"/>
  <c r="J43" i="4" s="1"/>
  <c r="L125" i="4"/>
  <c r="J125" i="4" s="1"/>
  <c r="L36" i="4"/>
  <c r="L42" i="4"/>
  <c r="J42" i="4" s="1"/>
  <c r="L37" i="4"/>
  <c r="J37" i="4" s="1"/>
  <c r="L31" i="4"/>
  <c r="J31" i="4" s="1"/>
  <c r="N134" i="4"/>
  <c r="J134" i="4" s="1"/>
  <c r="N37" i="4"/>
  <c r="N42" i="4"/>
  <c r="N126" i="4"/>
  <c r="N36" i="4"/>
  <c r="N62" i="4"/>
  <c r="N31" i="4"/>
  <c r="N26" i="4"/>
  <c r="J26" i="4" s="1"/>
  <c r="P142" i="4"/>
  <c r="J142" i="4" s="1"/>
  <c r="P43" i="4"/>
  <c r="P55" i="4"/>
  <c r="J55" i="4" s="1"/>
  <c r="P126" i="4"/>
  <c r="J126" i="4" s="1"/>
  <c r="P26" i="4"/>
  <c r="P36" i="4"/>
  <c r="J36" i="4" s="1"/>
  <c r="P98" i="4"/>
  <c r="J98" i="4" s="1"/>
  <c r="P62" i="4"/>
  <c r="J62" i="4" s="1"/>
  <c r="P14" i="4"/>
  <c r="J14" i="4" s="1"/>
  <c r="N14" i="4"/>
  <c r="L14" i="4"/>
  <c r="BC21" i="4"/>
  <c r="BC12" i="4"/>
  <c r="BC18" i="4"/>
  <c r="BC25" i="4"/>
  <c r="BC19" i="4"/>
  <c r="BC28" i="4"/>
  <c r="BC23" i="4"/>
  <c r="BC44" i="4"/>
  <c r="BC47" i="4"/>
  <c r="BC32" i="4"/>
  <c r="BC40" i="4"/>
  <c r="BC24" i="4"/>
  <c r="BC54" i="4"/>
  <c r="BC94" i="4"/>
  <c r="BC51" i="4"/>
  <c r="BC56" i="4"/>
  <c r="BC14" i="4"/>
  <c r="BC49" i="4"/>
  <c r="BC57" i="4"/>
  <c r="BC58" i="4"/>
  <c r="BC68" i="4"/>
  <c r="BC31" i="4"/>
  <c r="BC26" i="4"/>
  <c r="BC62" i="4"/>
  <c r="BC77" i="4"/>
  <c r="BC50" i="4"/>
  <c r="BC37" i="4"/>
  <c r="BC98" i="4"/>
  <c r="BC122" i="4"/>
  <c r="BC107" i="4"/>
  <c r="BC84" i="4"/>
  <c r="BC85" i="4"/>
  <c r="BC36" i="4"/>
  <c r="BC42" i="4"/>
  <c r="BC118" i="4"/>
  <c r="BC121" i="4"/>
  <c r="BC180" i="4"/>
  <c r="BC125" i="4"/>
  <c r="BC126" i="4"/>
  <c r="BC55" i="4"/>
  <c r="BC43" i="4"/>
  <c r="BC133" i="4"/>
  <c r="BC119" i="4"/>
  <c r="BC72" i="4"/>
  <c r="BC134" i="4"/>
  <c r="BC142" i="4"/>
  <c r="BC206" i="4"/>
  <c r="BC247" i="4"/>
  <c r="BC207" i="4"/>
  <c r="BC248" i="4"/>
  <c r="BC249" i="4"/>
  <c r="BC176" i="4"/>
  <c r="BC208" i="4"/>
  <c r="BC215" i="4"/>
  <c r="BC250" i="4"/>
  <c r="BC251" i="4"/>
  <c r="BC252" i="4"/>
  <c r="BC253" i="4"/>
  <c r="BC254" i="4"/>
  <c r="BC255" i="4"/>
  <c r="BC256" i="4"/>
  <c r="BC257" i="4"/>
  <c r="BC258" i="4"/>
  <c r="BC260" i="4"/>
  <c r="BC166" i="4"/>
  <c r="BC263" i="4"/>
  <c r="BC264" i="4"/>
  <c r="BC265" i="4"/>
  <c r="BC268" i="4"/>
  <c r="BC270" i="4"/>
  <c r="BC271" i="4"/>
  <c r="BC272" i="4"/>
  <c r="BC274" i="4"/>
  <c r="BC216" i="4"/>
  <c r="BC275" i="4"/>
  <c r="BC276" i="4"/>
  <c r="BC277" i="4"/>
  <c r="BC198" i="4"/>
  <c r="BC278" i="4"/>
  <c r="BC280" i="4"/>
  <c r="BC282" i="4"/>
  <c r="BC283" i="4"/>
  <c r="BC285" i="4"/>
  <c r="BC286" i="4"/>
  <c r="BC287" i="4"/>
  <c r="BC288" i="4"/>
  <c r="BC73" i="4"/>
  <c r="BC161" i="4"/>
  <c r="BC92" i="4"/>
  <c r="BC82" i="4"/>
  <c r="BC217" i="4"/>
  <c r="BC184" i="4"/>
  <c r="BC185" i="4"/>
  <c r="BC141" i="4"/>
  <c r="BC171" i="4"/>
  <c r="BC116" i="4"/>
  <c r="BC164" i="4"/>
  <c r="BC117" i="4"/>
  <c r="BC229" i="4"/>
  <c r="BC199" i="4"/>
  <c r="BC95" i="4"/>
  <c r="BC131" i="4"/>
  <c r="BC154" i="4"/>
  <c r="BC174" i="4"/>
  <c r="BC186" i="4"/>
  <c r="BC200" i="4"/>
  <c r="BC377" i="4"/>
  <c r="BC205" i="4"/>
  <c r="BC218" i="4"/>
  <c r="BC201" i="4"/>
  <c r="BC402" i="4"/>
  <c r="BC187" i="4"/>
  <c r="BC74" i="4"/>
  <c r="BC146" i="4"/>
  <c r="BC106" i="4"/>
  <c r="Q207" i="4"/>
  <c r="Q248" i="4"/>
  <c r="Q125" i="4"/>
  <c r="Q249" i="4"/>
  <c r="Q51" i="4"/>
  <c r="Q134" i="4"/>
  <c r="Q176" i="4"/>
  <c r="Q208" i="4"/>
  <c r="Q13" i="4"/>
  <c r="Q215" i="4"/>
  <c r="Q250" i="4"/>
  <c r="Q16" i="4"/>
  <c r="Q251" i="4"/>
  <c r="Q252" i="4"/>
  <c r="Q253" i="4"/>
  <c r="Q254" i="4"/>
  <c r="Q255" i="4"/>
  <c r="Q256" i="4"/>
  <c r="Q257" i="4"/>
  <c r="Q258" i="4"/>
  <c r="Q32" i="4"/>
  <c r="Q260" i="4"/>
  <c r="Q133" i="4"/>
  <c r="Q166" i="4"/>
  <c r="Q31" i="4"/>
  <c r="Q15" i="4"/>
  <c r="Q263" i="4"/>
  <c r="Q54" i="4"/>
  <c r="Q264" i="4"/>
  <c r="Q265" i="4"/>
  <c r="Q47" i="4"/>
  <c r="Q268" i="4"/>
  <c r="Q270" i="4"/>
  <c r="Q271" i="4"/>
  <c r="Q272" i="4"/>
  <c r="Q274" i="4"/>
  <c r="Q216" i="4"/>
  <c r="Q275" i="4"/>
  <c r="Q276" i="4"/>
  <c r="Q77" i="4"/>
  <c r="Q277" i="4"/>
  <c r="Q198" i="4"/>
  <c r="Q278" i="4"/>
  <c r="Q280" i="4"/>
  <c r="Q282" i="4"/>
  <c r="Q283" i="4"/>
  <c r="Q285" i="4"/>
  <c r="Q286" i="4"/>
  <c r="Q287" i="4"/>
  <c r="Q288" i="4"/>
  <c r="Q73" i="4"/>
  <c r="Q161" i="4"/>
  <c r="Q68" i="4"/>
  <c r="Q28" i="4"/>
  <c r="Q92" i="4"/>
  <c r="Q46" i="4"/>
  <c r="Q34" i="4"/>
  <c r="Q82" i="4"/>
  <c r="Q55" i="4"/>
  <c r="Q49" i="4"/>
  <c r="Q217" i="4"/>
  <c r="Q159" i="4"/>
  <c r="Q118" i="4"/>
  <c r="Q184" i="4"/>
  <c r="Q185" i="4"/>
  <c r="Q11" i="4"/>
  <c r="Q107" i="4"/>
  <c r="Q71" i="4"/>
  <c r="Q36" i="4"/>
  <c r="Q26" i="4"/>
  <c r="Q23" i="4"/>
  <c r="Q141" i="4"/>
  <c r="Q66" i="4"/>
  <c r="Q171" i="4"/>
  <c r="Q116" i="4"/>
  <c r="Q164" i="4"/>
  <c r="Q20" i="4"/>
  <c r="Q142" i="4"/>
  <c r="Q121" i="4"/>
  <c r="Q117" i="4"/>
  <c r="Q84" i="4"/>
  <c r="Q229" i="4"/>
  <c r="Q56" i="4"/>
  <c r="Q37" i="4"/>
  <c r="Q50" i="4"/>
  <c r="Q199" i="4"/>
  <c r="Q95" i="4"/>
  <c r="Q14" i="4"/>
  <c r="Q131" i="4"/>
  <c r="Q64" i="4"/>
  <c r="Q214" i="4"/>
  <c r="Q154" i="4"/>
  <c r="Q174" i="4"/>
  <c r="Q42" i="4"/>
  <c r="Q35" i="4"/>
  <c r="Q19" i="4"/>
  <c r="Q186" i="4"/>
  <c r="Q18" i="4"/>
  <c r="Q85" i="4"/>
  <c r="Q9" i="4"/>
  <c r="Q100" i="4"/>
  <c r="Q122" i="4"/>
  <c r="Q180" i="4"/>
  <c r="Q119" i="4"/>
  <c r="Q33" i="4"/>
  <c r="Q43" i="4"/>
  <c r="Q65" i="4"/>
  <c r="Q38" i="4"/>
  <c r="Q59" i="4"/>
  <c r="Q368" i="4"/>
  <c r="Q369" i="4"/>
  <c r="Q370" i="4"/>
  <c r="Q200" i="4"/>
  <c r="Q371" i="4"/>
  <c r="Q372" i="4"/>
  <c r="Q10" i="4"/>
  <c r="Q373" i="4"/>
  <c r="Q165" i="4"/>
  <c r="Q374" i="4"/>
  <c r="Q72" i="4"/>
  <c r="Q17" i="4"/>
  <c r="Q381" i="4"/>
  <c r="Q382" i="4"/>
  <c r="Q383" i="4"/>
  <c r="Q98" i="4"/>
  <c r="Q69" i="4"/>
  <c r="Q385" i="4"/>
  <c r="Q386" i="4"/>
  <c r="Q392" i="4"/>
  <c r="Q393" i="4"/>
  <c r="Q394" i="4"/>
  <c r="Q205" i="4"/>
  <c r="Q395" i="4"/>
  <c r="Q396" i="4"/>
  <c r="Q397" i="4"/>
  <c r="Q398" i="4"/>
  <c r="Q218" i="4"/>
  <c r="Q201" i="4"/>
  <c r="Q70" i="4"/>
  <c r="Q408" i="4"/>
  <c r="Q409" i="4"/>
  <c r="Q187" i="4"/>
  <c r="Q410" i="4"/>
  <c r="Q74" i="4"/>
  <c r="Q411" i="4"/>
  <c r="Q412" i="4"/>
  <c r="Q413" i="4"/>
  <c r="Q414" i="4"/>
  <c r="Q415" i="4"/>
  <c r="Q416" i="4"/>
  <c r="Q76" i="4"/>
  <c r="Q417" i="4"/>
  <c r="Q24" i="4"/>
  <c r="Q126" i="4"/>
  <c r="Q94" i="4"/>
  <c r="Q418" i="4"/>
  <c r="Q419" i="4"/>
  <c r="Q146" i="4"/>
  <c r="Q106" i="4"/>
  <c r="Q12" i="4"/>
  <c r="Q57" i="4"/>
  <c r="Q421" i="4"/>
  <c r="Q58" i="4"/>
  <c r="Q422" i="4"/>
  <c r="Q424" i="4"/>
  <c r="Q425" i="4"/>
  <c r="Q62" i="4"/>
  <c r="J247" i="4"/>
  <c r="J207" i="4"/>
  <c r="J248" i="4"/>
  <c r="J249" i="4"/>
  <c r="J51" i="4"/>
  <c r="J176" i="4"/>
  <c r="J208" i="4"/>
  <c r="J13" i="4"/>
  <c r="J215" i="4"/>
  <c r="J250" i="4"/>
  <c r="J16" i="4"/>
  <c r="J251" i="4"/>
  <c r="J252" i="4"/>
  <c r="J253" i="4"/>
  <c r="J254" i="4"/>
  <c r="J255" i="4"/>
  <c r="J256" i="4"/>
  <c r="J257" i="4"/>
  <c r="J258" i="4"/>
  <c r="J32" i="4"/>
  <c r="J260" i="4"/>
  <c r="J133" i="4"/>
  <c r="J261" i="4"/>
  <c r="J166" i="4"/>
  <c r="J40" i="4"/>
  <c r="J15" i="4"/>
  <c r="J263" i="4"/>
  <c r="J54" i="4"/>
  <c r="J264" i="4"/>
  <c r="J265" i="4"/>
  <c r="J47" i="4"/>
  <c r="J268" i="4"/>
  <c r="J270" i="4"/>
  <c r="J271" i="4"/>
  <c r="J272" i="4"/>
  <c r="J274" i="4"/>
  <c r="J216" i="4"/>
  <c r="J275" i="4"/>
  <c r="J276" i="4"/>
  <c r="J77" i="4"/>
  <c r="J277" i="4"/>
  <c r="J198" i="4"/>
  <c r="J278" i="4"/>
  <c r="J280" i="4"/>
  <c r="J282" i="4"/>
  <c r="J283" i="4"/>
  <c r="J285" i="4"/>
  <c r="J286" i="4"/>
  <c r="J287" i="4"/>
  <c r="J288" i="4"/>
  <c r="J73" i="4"/>
  <c r="J161" i="4"/>
  <c r="J68" i="4"/>
  <c r="J28" i="4"/>
  <c r="J92" i="4"/>
  <c r="J46" i="4"/>
  <c r="J34" i="4"/>
  <c r="J82" i="4"/>
  <c r="J49" i="4"/>
  <c r="J296" i="4"/>
  <c r="J297" i="4"/>
  <c r="J217" i="4"/>
  <c r="J159" i="4"/>
  <c r="J298" i="4"/>
  <c r="J299" i="4"/>
  <c r="J300" i="4"/>
  <c r="J118" i="4"/>
  <c r="J184" i="4"/>
  <c r="J185" i="4"/>
  <c r="J11" i="4"/>
  <c r="J107" i="4"/>
  <c r="J21" i="4"/>
  <c r="J306" i="4"/>
  <c r="J307" i="4"/>
  <c r="J308" i="4"/>
  <c r="J71" i="4"/>
  <c r="J309" i="4"/>
  <c r="J311" i="4"/>
  <c r="J312" i="4"/>
  <c r="E233" i="4"/>
  <c r="J23" i="4"/>
  <c r="J314" i="4"/>
  <c r="J316" i="4"/>
  <c r="J29" i="4"/>
  <c r="J141" i="4"/>
  <c r="J317" i="4"/>
  <c r="J320" i="4"/>
  <c r="J321" i="4"/>
  <c r="J322" i="4"/>
  <c r="J41" i="4"/>
  <c r="J323" i="4"/>
  <c r="J39" i="4"/>
  <c r="J324" i="4"/>
  <c r="J66" i="4"/>
  <c r="J171" i="4"/>
  <c r="J116" i="4"/>
  <c r="J325" i="4"/>
  <c r="J326" i="4"/>
  <c r="J164" i="4"/>
  <c r="J20" i="4"/>
  <c r="J327" i="4"/>
  <c r="J121" i="4"/>
  <c r="J117" i="4"/>
  <c r="J328" i="4"/>
  <c r="J84" i="4"/>
  <c r="J329" i="4"/>
  <c r="J229" i="4"/>
  <c r="J330" i="4"/>
  <c r="J333" i="4"/>
  <c r="J334" i="4"/>
  <c r="J56" i="4"/>
  <c r="J335" i="4"/>
  <c r="J50" i="4"/>
  <c r="J336" i="4"/>
  <c r="J199" i="4"/>
  <c r="J95" i="4"/>
  <c r="J337" i="4"/>
  <c r="J131" i="4"/>
  <c r="J338" i="4"/>
  <c r="J339" i="4"/>
  <c r="J340" i="4"/>
  <c r="J64" i="4"/>
  <c r="J214" i="4"/>
  <c r="J154" i="4"/>
  <c r="J341" i="4"/>
  <c r="J174" i="4"/>
  <c r="J342" i="4"/>
  <c r="J343" i="4"/>
  <c r="J344" i="4"/>
  <c r="J345" i="4"/>
  <c r="J346" i="4"/>
  <c r="J35" i="4"/>
  <c r="J348" i="4"/>
  <c r="J19" i="4"/>
  <c r="J349" i="4"/>
  <c r="J186" i="4"/>
  <c r="J350" i="4"/>
  <c r="J44" i="4"/>
  <c r="J351" i="4"/>
  <c r="J18" i="4"/>
  <c r="J352" i="4"/>
  <c r="J353" i="4"/>
  <c r="J85" i="4"/>
  <c r="J9" i="4"/>
  <c r="J100" i="4"/>
  <c r="J354" i="4"/>
  <c r="J355" i="4"/>
  <c r="J122" i="4"/>
  <c r="J356" i="4"/>
  <c r="J180" i="4"/>
  <c r="J25" i="4"/>
  <c r="J119" i="4"/>
  <c r="J33" i="4"/>
  <c r="J357" i="4"/>
  <c r="J358" i="4"/>
  <c r="J360" i="4"/>
  <c r="J361" i="4"/>
  <c r="J65" i="4"/>
  <c r="J363" i="4"/>
  <c r="J364" i="4"/>
  <c r="J365" i="4"/>
  <c r="J366" i="4"/>
  <c r="J38" i="4"/>
  <c r="J59" i="4"/>
  <c r="J200" i="4"/>
  <c r="J10" i="4"/>
  <c r="J165" i="4"/>
  <c r="J27" i="4"/>
  <c r="J22" i="4"/>
  <c r="J376" i="4"/>
  <c r="J72" i="4"/>
  <c r="J377" i="4"/>
  <c r="J378" i="4"/>
  <c r="J17" i="4"/>
  <c r="J69" i="4"/>
  <c r="J387" i="4"/>
  <c r="J389" i="4"/>
  <c r="J390" i="4"/>
  <c r="J392" i="4"/>
  <c r="J393" i="4"/>
  <c r="J394" i="4"/>
  <c r="J205" i="4"/>
  <c r="J395" i="4"/>
  <c r="J396" i="4"/>
  <c r="J397" i="4"/>
  <c r="J398" i="4"/>
  <c r="J218" i="4"/>
  <c r="J201" i="4"/>
  <c r="J70" i="4"/>
  <c r="J407" i="4"/>
  <c r="J408" i="4"/>
  <c r="J409" i="4"/>
  <c r="J187" i="4"/>
  <c r="J410" i="4"/>
  <c r="J74" i="4"/>
  <c r="J411" i="4"/>
  <c r="J412" i="4"/>
  <c r="J413" i="4"/>
  <c r="J414" i="4"/>
  <c r="J415" i="4"/>
  <c r="J416" i="4"/>
  <c r="J76" i="4"/>
  <c r="J417" i="4"/>
  <c r="J24" i="4"/>
  <c r="J94" i="4"/>
  <c r="J418" i="4"/>
  <c r="J419" i="4"/>
  <c r="J146" i="4"/>
  <c r="J106" i="4"/>
  <c r="J12" i="4"/>
  <c r="J57" i="4"/>
  <c r="J421" i="4"/>
  <c r="J58" i="4"/>
  <c r="J422" i="4"/>
  <c r="J424" i="4"/>
  <c r="J425" i="4"/>
  <c r="BC9" i="4"/>
  <c r="J206" i="4"/>
  <c r="Q206" i="4"/>
  <c r="E168" i="4" l="1"/>
  <c r="E90" i="4"/>
  <c r="E223" i="4"/>
  <c r="E122" i="4"/>
  <c r="E372" i="4"/>
  <c r="E67" i="4"/>
  <c r="E214" i="4"/>
  <c r="E362" i="4"/>
  <c r="E319" i="4"/>
  <c r="E286" i="4"/>
  <c r="E259" i="4"/>
  <c r="E312" i="4"/>
  <c r="E307" i="4"/>
  <c r="E300" i="4"/>
  <c r="E380" i="4"/>
  <c r="E313" i="4"/>
  <c r="E91" i="4"/>
  <c r="E297" i="4"/>
  <c r="E113" i="4"/>
  <c r="E428" i="4"/>
  <c r="E352" i="4"/>
  <c r="E343" i="4"/>
  <c r="E326" i="4"/>
  <c r="E136" i="4"/>
  <c r="E144" i="4"/>
  <c r="E392" i="4"/>
  <c r="E48" i="4"/>
  <c r="E358" i="4"/>
  <c r="E84" i="4"/>
  <c r="E284" i="4"/>
  <c r="E166" i="4"/>
  <c r="E209" i="4"/>
  <c r="E419" i="4"/>
  <c r="E371" i="4"/>
  <c r="E427" i="4"/>
  <c r="E152" i="4"/>
  <c r="E355" i="4"/>
  <c r="E342" i="4"/>
  <c r="E120" i="4"/>
  <c r="E317" i="4"/>
  <c r="E303" i="4"/>
  <c r="E53" i="4"/>
  <c r="E278" i="4"/>
  <c r="E262" i="4"/>
  <c r="E253" i="4"/>
  <c r="E420" i="4"/>
  <c r="E347" i="4"/>
  <c r="E378" i="4"/>
  <c r="E299" i="4"/>
  <c r="E408" i="4"/>
  <c r="E383" i="4"/>
  <c r="E422" i="4"/>
  <c r="E416" i="4"/>
  <c r="E189" i="4"/>
  <c r="E201" i="4"/>
  <c r="E179" i="4"/>
  <c r="E101" i="4"/>
  <c r="E379" i="4"/>
  <c r="E348" i="4"/>
  <c r="E333" i="4"/>
  <c r="E158" i="4"/>
  <c r="E159" i="4"/>
  <c r="E216" i="4"/>
  <c r="E265" i="4"/>
  <c r="E247" i="4"/>
  <c r="E192" i="4"/>
  <c r="E351" i="4"/>
  <c r="E63" i="4"/>
  <c r="E340" i="4"/>
  <c r="E306" i="4"/>
  <c r="E302" i="4"/>
  <c r="E126" i="4"/>
  <c r="E412" i="4"/>
  <c r="E387" i="4"/>
  <c r="E80" i="4"/>
  <c r="E425" i="4"/>
  <c r="E411" i="4"/>
  <c r="E151" i="4"/>
  <c r="E394" i="4"/>
  <c r="E143" i="4"/>
  <c r="E382" i="4"/>
  <c r="E368" i="4"/>
  <c r="E163" i="4"/>
  <c r="E384" i="4"/>
  <c r="E327" i="4"/>
  <c r="E181" i="4"/>
  <c r="E249" i="4"/>
  <c r="E202" i="4"/>
  <c r="E178" i="4"/>
  <c r="E424" i="4"/>
  <c r="E147" i="4"/>
  <c r="E417" i="4"/>
  <c r="E108" i="4"/>
  <c r="E398" i="4"/>
  <c r="E393" i="4"/>
  <c r="E386" i="4"/>
  <c r="E381" i="4"/>
  <c r="E373" i="4"/>
  <c r="E367" i="4"/>
  <c r="E364" i="4"/>
  <c r="E177" i="4"/>
  <c r="E400" i="4"/>
  <c r="E320" i="4"/>
  <c r="E314" i="4"/>
  <c r="E219" i="4"/>
  <c r="E227" i="4"/>
  <c r="E240" i="4"/>
  <c r="E285" i="4"/>
  <c r="E252" i="4"/>
  <c r="E206" i="4"/>
  <c r="E57" i="4"/>
  <c r="E438" i="4"/>
  <c r="E413" i="4"/>
  <c r="E437" i="4"/>
  <c r="E404" i="4"/>
  <c r="E434" i="4"/>
  <c r="E395" i="4"/>
  <c r="E389" i="4"/>
  <c r="E188" i="4"/>
  <c r="E167" i="4"/>
  <c r="E370" i="4"/>
  <c r="E366" i="4"/>
  <c r="E426" i="4"/>
  <c r="E354" i="4"/>
  <c r="E44" i="4"/>
  <c r="E162" i="4"/>
  <c r="E174" i="4"/>
  <c r="E339" i="4"/>
  <c r="E139" i="4"/>
  <c r="E79" i="4"/>
  <c r="E160" i="4"/>
  <c r="E322" i="4"/>
  <c r="E311" i="4"/>
  <c r="E83" i="4"/>
  <c r="E305" i="4"/>
  <c r="E301" i="4"/>
  <c r="E296" i="4"/>
  <c r="E292" i="4"/>
  <c r="E78" i="4"/>
  <c r="E277" i="4"/>
  <c r="E294" i="4"/>
  <c r="E268" i="4"/>
  <c r="E263" i="4"/>
  <c r="E133" i="4"/>
  <c r="E257" i="4"/>
  <c r="E251" i="4"/>
  <c r="E176" i="4"/>
  <c r="E241" i="4"/>
  <c r="E239" i="4"/>
  <c r="E58" i="4"/>
  <c r="E405" i="4"/>
  <c r="E97" i="4"/>
  <c r="E423" i="4"/>
  <c r="E293" i="4"/>
  <c r="E274" i="4"/>
  <c r="E418" i="4"/>
  <c r="E399" i="4"/>
  <c r="E38" i="4"/>
  <c r="E325" i="4"/>
  <c r="E141" i="4"/>
  <c r="E138" i="4"/>
  <c r="E295" i="4"/>
  <c r="E208" i="4"/>
  <c r="E125" i="4"/>
  <c r="E94" i="4"/>
  <c r="E218" i="4"/>
  <c r="E205" i="4"/>
  <c r="E377" i="4"/>
  <c r="E374" i="4"/>
  <c r="E369" i="4"/>
  <c r="E103" i="4"/>
  <c r="E65" i="4"/>
  <c r="E119" i="4"/>
  <c r="E100" i="4"/>
  <c r="E350" i="4"/>
  <c r="E341" i="4"/>
  <c r="E338" i="4"/>
  <c r="E330" i="4"/>
  <c r="E121" i="4"/>
  <c r="E321" i="4"/>
  <c r="E316" i="4"/>
  <c r="E105" i="4"/>
  <c r="E332" i="4"/>
  <c r="E130" i="4"/>
  <c r="E184" i="4"/>
  <c r="E298" i="4"/>
  <c r="E156" i="4"/>
  <c r="E237" i="4"/>
  <c r="E283" i="4"/>
  <c r="E77" i="4"/>
  <c r="E272" i="4"/>
  <c r="E52" i="4"/>
  <c r="E260" i="4"/>
  <c r="E256" i="4"/>
  <c r="E191" i="4"/>
  <c r="E187" i="4"/>
  <c r="E430" i="4"/>
  <c r="E357" i="4"/>
  <c r="E199" i="4"/>
  <c r="E68" i="4"/>
  <c r="E281" i="4"/>
  <c r="E409" i="4"/>
  <c r="E390" i="4"/>
  <c r="E391" i="4"/>
  <c r="E279" i="4"/>
  <c r="E114" i="4"/>
  <c r="E403" i="4"/>
  <c r="E154" i="4"/>
  <c r="E335" i="4"/>
  <c r="E359" i="4"/>
  <c r="E309" i="4"/>
  <c r="E304" i="4"/>
  <c r="E318" i="4"/>
  <c r="E310" i="4"/>
  <c r="E87" i="4"/>
  <c r="E291" i="4"/>
  <c r="E173" i="4"/>
  <c r="E282" i="4"/>
  <c r="E45" i="4"/>
  <c r="E271" i="4"/>
  <c r="E127" i="4"/>
  <c r="E89" i="4"/>
  <c r="E267" i="4"/>
  <c r="E255" i="4"/>
  <c r="E250" i="4"/>
  <c r="E142" i="4"/>
  <c r="E134" i="4"/>
  <c r="E415" i="4"/>
  <c r="E431" i="4"/>
  <c r="E328" i="4"/>
  <c r="E261" i="4"/>
  <c r="E110" i="4"/>
  <c r="E421" i="4"/>
  <c r="E70" i="4"/>
  <c r="E81" i="4"/>
  <c r="E200" i="4"/>
  <c r="E336" i="4"/>
  <c r="E258" i="4"/>
  <c r="E106" i="4"/>
  <c r="E407" i="4"/>
  <c r="E72" i="4"/>
  <c r="E365" i="4"/>
  <c r="E346" i="4"/>
  <c r="E131" i="4"/>
  <c r="E171" i="4"/>
  <c r="E361" i="4"/>
  <c r="E85" i="4"/>
  <c r="E56" i="4"/>
  <c r="E107" i="4"/>
  <c r="E118" i="4"/>
  <c r="E290" i="4"/>
  <c r="E109" i="4"/>
  <c r="E273" i="4"/>
  <c r="E266" i="4"/>
  <c r="E111" i="4"/>
  <c r="E150" i="4"/>
  <c r="E232" i="4"/>
  <c r="E170" i="4"/>
  <c r="E435" i="4"/>
  <c r="E69" i="4"/>
  <c r="E129" i="4"/>
  <c r="E323" i="4"/>
  <c r="E217" i="4"/>
  <c r="E264" i="4"/>
  <c r="E30" i="4"/>
  <c r="E414" i="4"/>
  <c r="E396" i="4"/>
  <c r="E375" i="4"/>
  <c r="E363" i="4"/>
  <c r="E172" i="4"/>
  <c r="E198" i="4"/>
  <c r="E165" i="4"/>
  <c r="E186" i="4"/>
  <c r="E402" i="4"/>
  <c r="E376" i="4"/>
  <c r="E180" i="4"/>
  <c r="E349" i="4"/>
  <c r="E345" i="4"/>
  <c r="E229" i="4"/>
  <c r="E185" i="4"/>
  <c r="E86" i="4"/>
  <c r="E288" i="4"/>
  <c r="E276" i="4"/>
  <c r="E289" i="4"/>
  <c r="E269" i="4"/>
  <c r="E254" i="4"/>
  <c r="E248" i="4"/>
  <c r="E439" i="4"/>
  <c r="E146" i="4"/>
  <c r="E410" i="4"/>
  <c r="E406" i="4"/>
  <c r="E401" i="4"/>
  <c r="E397" i="4"/>
  <c r="E75" i="4"/>
  <c r="E385" i="4"/>
  <c r="E59" i="4"/>
  <c r="E123" i="4"/>
  <c r="E360" i="4"/>
  <c r="E356" i="4"/>
  <c r="E353" i="4"/>
  <c r="E344" i="4"/>
  <c r="E104" i="4"/>
  <c r="E337" i="4"/>
  <c r="E334" i="4"/>
  <c r="E329" i="4"/>
  <c r="E164" i="4"/>
  <c r="E324" i="4"/>
  <c r="E102" i="4"/>
  <c r="E308" i="4"/>
  <c r="E112" i="4"/>
  <c r="E315" i="4"/>
  <c r="E60" i="4"/>
  <c r="E82" i="4"/>
  <c r="E92" i="4"/>
  <c r="E287" i="4"/>
  <c r="E280" i="4"/>
  <c r="E275" i="4"/>
  <c r="E270" i="4"/>
  <c r="E124" i="4"/>
  <c r="E137" i="4"/>
  <c r="E215" i="4"/>
  <c r="E207" i="4"/>
  <c r="E98" i="4"/>
  <c r="E331" i="4"/>
  <c r="E243" i="4"/>
  <c r="E210" i="4"/>
  <c r="E197" i="4"/>
  <c r="Y40" i="4"/>
  <c r="CA25" i="4"/>
  <c r="E220" i="4"/>
  <c r="E195" i="4"/>
  <c r="E213" i="4"/>
  <c r="E211" i="4"/>
  <c r="DY96" i="4"/>
  <c r="E96" i="4" s="1"/>
  <c r="E194" i="4"/>
  <c r="E193" i="4"/>
  <c r="DY175" i="4"/>
  <c r="E175" i="4" s="1"/>
  <c r="E190" i="4"/>
  <c r="Y51" i="4"/>
  <c r="DE10" i="4"/>
  <c r="DE13" i="4"/>
  <c r="DP14" i="4"/>
  <c r="DE11" i="4"/>
  <c r="CA16" i="4"/>
  <c r="CR76" i="4"/>
  <c r="E76" i="4" s="1"/>
  <c r="CR16" i="4"/>
  <c r="CR41" i="4"/>
  <c r="CR39" i="4"/>
  <c r="E39" i="4" s="1"/>
  <c r="CR33" i="4"/>
  <c r="CR27" i="4"/>
  <c r="CR47" i="4"/>
  <c r="CA20" i="4"/>
  <c r="CA32" i="4"/>
  <c r="CA18" i="4"/>
  <c r="CA28" i="4"/>
  <c r="CA35" i="4"/>
  <c r="CA49" i="4"/>
  <c r="E49" i="4" s="1"/>
  <c r="CA50" i="4"/>
  <c r="E50" i="4" s="1"/>
  <c r="CA24" i="4"/>
  <c r="CA23" i="4"/>
  <c r="CA11" i="4"/>
  <c r="CA40" i="4"/>
  <c r="CA15" i="4"/>
  <c r="CA46" i="4"/>
  <c r="AP19" i="4"/>
  <c r="CA21" i="4"/>
  <c r="CA12" i="4"/>
  <c r="CA27" i="4"/>
  <c r="CA51" i="4"/>
  <c r="CA9" i="4"/>
  <c r="CA19" i="4"/>
  <c r="AP23" i="4"/>
  <c r="AP12" i="4"/>
  <c r="AP9" i="4"/>
  <c r="AP24" i="4"/>
  <c r="BN43" i="4"/>
  <c r="E43" i="4" s="1"/>
  <c r="BC35" i="4"/>
  <c r="BC41" i="4"/>
  <c r="BN62" i="4"/>
  <c r="E62" i="4" s="1"/>
  <c r="BN31" i="4"/>
  <c r="E31" i="4" s="1"/>
  <c r="BN55" i="4"/>
  <c r="E55" i="4" s="1"/>
  <c r="BC27" i="4"/>
  <c r="BN26" i="4"/>
  <c r="E26" i="4" s="1"/>
  <c r="BC29" i="4"/>
  <c r="E29" i="4" s="1"/>
  <c r="BC64" i="4"/>
  <c r="E64" i="4" s="1"/>
  <c r="BN116" i="4"/>
  <c r="E116" i="4" s="1"/>
  <c r="BN42" i="4"/>
  <c r="E42" i="4" s="1"/>
  <c r="BC66" i="4"/>
  <c r="BC46" i="4"/>
  <c r="BN14" i="4"/>
  <c r="E14" i="4" s="1"/>
  <c r="BN95" i="4"/>
  <c r="E95" i="4" s="1"/>
  <c r="BN73" i="4"/>
  <c r="E73" i="4" s="1"/>
  <c r="BN74" i="4"/>
  <c r="E74" i="4" s="1"/>
  <c r="BN37" i="4"/>
  <c r="E37" i="4" s="1"/>
  <c r="BN117" i="4"/>
  <c r="E117" i="4" s="1"/>
  <c r="BN36" i="4"/>
  <c r="E36" i="4" s="1"/>
  <c r="Y20" i="4"/>
  <c r="BN161" i="4"/>
  <c r="E161" i="4" s="1"/>
  <c r="BC22" i="4"/>
  <c r="E61" i="4"/>
  <c r="BC16" i="4"/>
  <c r="BC33" i="4"/>
  <c r="BC13" i="4"/>
  <c r="BC34" i="4"/>
  <c r="E34" i="4" s="1"/>
  <c r="BC71" i="4"/>
  <c r="E71" i="4" s="1"/>
  <c r="BC15" i="4"/>
  <c r="BC20" i="4"/>
  <c r="BC17" i="4"/>
  <c r="Y25" i="4"/>
  <c r="E25" i="4" s="1"/>
  <c r="Y21" i="4"/>
  <c r="Y23" i="4"/>
  <c r="Y17" i="4"/>
  <c r="Y18" i="4"/>
  <c r="Y9" i="4"/>
  <c r="Y12" i="4"/>
  <c r="Y54" i="4"/>
  <c r="E54" i="4" s="1"/>
  <c r="Y32" i="4"/>
  <c r="E32" i="4" s="1"/>
  <c r="Y66" i="4"/>
  <c r="Y28" i="4"/>
  <c r="E28" i="4" s="1"/>
  <c r="Y11" i="4"/>
  <c r="Y24" i="4"/>
  <c r="Y47" i="4"/>
  <c r="Y10" i="4"/>
  <c r="Y15" i="4"/>
  <c r="Y19" i="4"/>
  <c r="Y13" i="4"/>
  <c r="Y22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6" i="4" s="1"/>
  <c r="A47" i="4" s="1"/>
  <c r="A49" i="4" s="1"/>
  <c r="A50" i="4" s="1"/>
  <c r="A51" i="4" s="1"/>
  <c r="A54" i="4" s="1"/>
  <c r="A55" i="4" s="1"/>
  <c r="A56" i="4" s="1"/>
  <c r="A57" i="4" s="1"/>
  <c r="A58" i="4" s="1"/>
  <c r="A59" i="4" s="1"/>
  <c r="A62" i="4" s="1"/>
  <c r="A64" i="4" s="1"/>
  <c r="A65" i="4" s="1"/>
  <c r="A66" i="4" s="1"/>
  <c r="A68" i="4" s="1"/>
  <c r="A69" i="4" s="1"/>
  <c r="A70" i="4" s="1"/>
  <c r="A71" i="4" s="1"/>
  <c r="A72" i="4" s="1"/>
  <c r="A73" i="4" s="1"/>
  <c r="A74" i="4" s="1"/>
  <c r="A76" i="4" s="1"/>
  <c r="A77" i="4" s="1"/>
  <c r="A82" i="4" s="1"/>
  <c r="A84" i="4" s="1"/>
  <c r="A85" i="4" s="1"/>
  <c r="A92" i="4" s="1"/>
  <c r="A94" i="4" s="1"/>
  <c r="A95" i="4" s="1"/>
  <c r="A96" i="4" s="1"/>
  <c r="A98" i="4" s="1"/>
  <c r="A100" i="4" s="1"/>
  <c r="A106" i="4" s="1"/>
  <c r="A107" i="4" s="1"/>
  <c r="A116" i="4" s="1"/>
  <c r="A117" i="4" s="1"/>
  <c r="A118" i="4" s="1"/>
  <c r="A119" i="4" s="1"/>
  <c r="A121" i="4" s="1"/>
  <c r="A122" i="4" s="1"/>
  <c r="A125" i="4" s="1"/>
  <c r="A126" i="4" s="1"/>
  <c r="A131" i="4" s="1"/>
  <c r="A133" i="4" s="1"/>
  <c r="A134" i="4" s="1"/>
  <c r="A141" i="4" s="1"/>
  <c r="A142" i="4" s="1"/>
  <c r="A145" i="4" s="1"/>
  <c r="A146" i="4" s="1"/>
  <c r="A150" i="4" s="1"/>
  <c r="A154" i="4" s="1"/>
  <c r="A159" i="4" s="1"/>
  <c r="A161" i="4" s="1"/>
  <c r="A164" i="4" s="1"/>
  <c r="A165" i="4" s="1"/>
  <c r="A166" i="4" s="1"/>
  <c r="A171" i="4" s="1"/>
  <c r="A174" i="4" s="1"/>
  <c r="A175" i="4" s="1"/>
  <c r="A176" i="4" s="1"/>
  <c r="A178" i="4" s="1"/>
  <c r="A180" i="4" s="1"/>
  <c r="A184" i="4" s="1"/>
  <c r="A185" i="4" s="1"/>
  <c r="A186" i="4" s="1"/>
  <c r="A187" i="4" s="1"/>
  <c r="A198" i="4" s="1"/>
  <c r="A199" i="4" s="1"/>
  <c r="A200" i="4" s="1"/>
  <c r="A201" i="4" s="1"/>
  <c r="A205" i="4" s="1"/>
  <c r="A206" i="4" s="1"/>
  <c r="A207" i="4" s="1"/>
  <c r="A208" i="4" s="1"/>
  <c r="A209" i="4" s="1"/>
  <c r="A214" i="4" s="1"/>
  <c r="A215" i="4" s="1"/>
  <c r="A216" i="4" s="1"/>
  <c r="A217" i="4" s="1"/>
  <c r="A218" i="4" s="1"/>
  <c r="A229" i="4" s="1"/>
  <c r="A236" i="4" s="1"/>
  <c r="A245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60" i="4" s="1"/>
  <c r="A261" i="4" s="1"/>
  <c r="A263" i="4" s="1"/>
  <c r="A264" i="4" s="1"/>
  <c r="A265" i="4" s="1"/>
  <c r="A268" i="4" s="1"/>
  <c r="A270" i="4" s="1"/>
  <c r="A271" i="4" s="1"/>
  <c r="A272" i="4" s="1"/>
  <c r="A274" i="4" s="1"/>
  <c r="A275" i="4" s="1"/>
  <c r="A276" i="4" s="1"/>
  <c r="A277" i="4" s="1"/>
  <c r="A278" i="4" s="1"/>
  <c r="A280" i="4" s="1"/>
  <c r="A282" i="4" s="1"/>
  <c r="A283" i="4" s="1"/>
  <c r="A285" i="4" s="1"/>
  <c r="A286" i="4" s="1"/>
  <c r="A287" i="4" s="1"/>
  <c r="A288" i="4" s="1"/>
  <c r="A290" i="4" s="1"/>
  <c r="A291" i="4" s="1"/>
  <c r="A292" i="4" s="1"/>
  <c r="A293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1" i="4" s="1"/>
  <c r="A312" i="4" s="1"/>
  <c r="A314" i="4" s="1"/>
  <c r="A316" i="4" s="1"/>
  <c r="A317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60" i="4" s="1"/>
  <c r="A361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5" i="4" s="1"/>
  <c r="A386" i="4" s="1"/>
  <c r="A387" i="4" s="1"/>
  <c r="A388" i="4" s="1"/>
  <c r="A389" i="4" s="1"/>
  <c r="A390" i="4" s="1"/>
  <c r="A392" i="4" s="1"/>
  <c r="A393" i="4" s="1"/>
  <c r="A394" i="4" s="1"/>
  <c r="A395" i="4" s="1"/>
  <c r="A396" i="4" s="1"/>
  <c r="A397" i="4" s="1"/>
  <c r="A398" i="4" s="1"/>
  <c r="A399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1" i="4" s="1"/>
  <c r="A422" i="4" s="1"/>
  <c r="A424" i="4" s="1"/>
  <c r="A425" i="4" s="1"/>
  <c r="A429" i="4" s="1"/>
  <c r="A432" i="4" s="1"/>
  <c r="A433" i="4" s="1"/>
  <c r="E40" i="4" l="1"/>
  <c r="E17" i="4"/>
  <c r="E51" i="4"/>
  <c r="E11" i="4"/>
  <c r="E22" i="4"/>
  <c r="E21" i="4"/>
  <c r="E66" i="4"/>
  <c r="E24" i="4"/>
  <c r="E18" i="4"/>
  <c r="E20" i="4"/>
  <c r="E46" i="4"/>
  <c r="E12" i="4"/>
  <c r="E23" i="4"/>
  <c r="E13" i="4"/>
  <c r="E33" i="4"/>
  <c r="E41" i="4"/>
  <c r="E19" i="4"/>
  <c r="E16" i="4"/>
  <c r="E35" i="4"/>
  <c r="E10" i="4"/>
  <c r="E47" i="4"/>
  <c r="E9" i="4"/>
  <c r="E15" i="4"/>
  <c r="E27" i="4"/>
</calcChain>
</file>

<file path=xl/sharedStrings.xml><?xml version="1.0" encoding="utf-8"?>
<sst xmlns="http://schemas.openxmlformats.org/spreadsheetml/2006/main" count="1201" uniqueCount="679">
  <si>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</si>
  <si>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</si>
  <si>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</si>
  <si>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</si>
  <si>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</si>
  <si>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</si>
  <si>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</si>
  <si>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</si>
  <si>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</si>
  <si>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</si>
  <si>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</si>
  <si>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</si>
  <si>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</si>
  <si>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</si>
  <si>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</si>
  <si>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</si>
  <si>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</si>
  <si>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</si>
  <si>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</si>
  <si>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</si>
  <si>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</si>
  <si>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</si>
  <si>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</si>
  <si>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</si>
  <si>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</si>
  <si>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</si>
  <si>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</si>
  <si>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</si>
  <si>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</si>
  <si>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</si>
  <si>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</si>
  <si>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</si>
  <si>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</si>
  <si>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</si>
  <si>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</si>
  <si>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</si>
  <si>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</si>
  <si>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</si>
  <si>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</si>
  <si>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</si>
  <si>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</si>
  <si>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</si>
  <si>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</si>
  <si>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</si>
  <si>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</si>
  <si>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</si>
  <si>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</si>
  <si>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</si>
  <si>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</si>
  <si>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</si>
  <si>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</si>
  <si>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</si>
  <si>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</si>
  <si>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</si>
  <si>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</si>
  <si>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</si>
  <si>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</si>
  <si>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</si>
  <si>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</si>
  <si>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</si>
  <si>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</si>
  <si>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</si>
  <si>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</si>
  <si>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</si>
  <si>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</si>
  <si>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</si>
  <si>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</si>
  <si>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</si>
  <si>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</si>
  <si>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</si>
  <si>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</si>
  <si>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</si>
  <si>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</si>
  <si>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</si>
  <si>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</si>
  <si>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</si>
  <si>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</si>
  <si>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</si>
  <si>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</si>
  <si>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</si>
  <si>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</si>
  <si>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</si>
  <si>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</si>
  <si>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</si>
  <si>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</si>
  <si>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</si>
  <si>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</si>
  <si>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</si>
  <si>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</si>
  <si>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</si>
  <si>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</si>
  <si>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</si>
  <si>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</si>
  <si>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</si>
  <si>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</si>
  <si>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</si>
  <si>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</si>
  <si>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</si>
  <si>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</si>
  <si>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</si>
  <si>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</si>
  <si>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</si>
  <si>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</si>
  <si>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</si>
  <si>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</si>
  <si>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</si>
  <si>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</si>
  <si>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</si>
  <si>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</si>
  <si>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</si>
  <si>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</si>
  <si>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</si>
  <si>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</si>
  <si>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</si>
  <si>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</si>
  <si>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</si>
  <si>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</si>
  <si>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</si>
  <si>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</si>
  <si>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</si>
  <si>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</si>
  <si>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</si>
  <si>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</si>
  <si>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</si>
  <si>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</si>
  <si>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</si>
  <si>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</si>
  <si>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</si>
  <si>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</si>
  <si>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</si>
  <si>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</si>
  <si>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</si>
  <si>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</si>
  <si>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</si>
  <si>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</si>
  <si>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</si>
  <si>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</si>
  <si>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</si>
  <si>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</si>
  <si>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</si>
  <si>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</si>
  <si>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</si>
  <si>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</si>
  <si>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</si>
  <si>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</si>
  <si>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</si>
  <si>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</si>
  <si>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</si>
  <si>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</si>
  <si>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</si>
  <si>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</si>
  <si>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</si>
  <si>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</si>
  <si>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</si>
  <si>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</si>
  <si>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</si>
  <si>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</si>
  <si>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</si>
  <si>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</si>
  <si>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</si>
  <si>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</si>
  <si>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</si>
  <si>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</si>
  <si>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</si>
  <si>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</si>
  <si>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</si>
  <si>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</si>
  <si>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</si>
  <si>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</si>
  <si>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</si>
  <si>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</si>
  <si>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</si>
  <si>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</si>
  <si>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</si>
  <si>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</si>
  <si>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</si>
  <si>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</si>
  <si>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</si>
  <si>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</si>
  <si>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</si>
  <si>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</si>
  <si>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</si>
  <si>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</si>
  <si>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</si>
  <si>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</si>
  <si>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</si>
  <si>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</si>
  <si>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</si>
  <si>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</si>
  <si>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</si>
  <si>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</si>
  <si>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</si>
  <si>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</si>
  <si>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</si>
  <si>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</si>
  <si>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</si>
  <si>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</si>
  <si>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</si>
  <si>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</si>
  <si>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</si>
  <si>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</si>
  <si>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</si>
  <si>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</si>
  <si>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</si>
  <si>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</si>
  <si>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</si>
  <si>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</si>
  <si>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</si>
  <si>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</si>
  <si>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</si>
  <si>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</si>
  <si>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</si>
  <si>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</si>
  <si>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</si>
  <si>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</si>
  <si>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</si>
  <si>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</si>
  <si>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</si>
  <si>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</si>
  <si>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</si>
  <si>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</si>
  <si>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</si>
  <si>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</si>
  <si>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</si>
  <si>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</si>
  <si>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</si>
  <si>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</si>
  <si>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</si>
  <si>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</si>
  <si>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</si>
  <si>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</si>
  <si>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</si>
  <si>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</si>
  <si>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</si>
  <si>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</si>
  <si>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</si>
  <si>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</si>
  <si>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</si>
  <si>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</si>
  <si>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</si>
  <si>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</si>
  <si>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</si>
  <si>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</si>
  <si>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</si>
  <si>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</si>
  <si>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</si>
  <si>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</si>
  <si>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</si>
  <si>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</si>
  <si>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</si>
  <si>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</si>
  <si>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</si>
  <si>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</si>
  <si>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</si>
  <si>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</si>
  <si>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</si>
  <si>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</si>
  <si>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</si>
  <si>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</si>
  <si>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</si>
  <si>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</si>
  <si>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</si>
  <si>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</si>
  <si>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</si>
  <si>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</si>
  <si>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</si>
  <si>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</si>
  <si>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</si>
  <si>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</si>
  <si>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</si>
  <si>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</si>
  <si>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</si>
  <si>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</si>
  <si>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</si>
  <si>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</si>
  <si>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</si>
  <si>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</si>
  <si>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</si>
  <si>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</si>
  <si>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</si>
  <si>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</si>
  <si>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</si>
  <si>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</si>
  <si>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</si>
  <si>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</si>
  <si>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</si>
  <si>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</si>
  <si>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</si>
  <si>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</si>
  <si>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</si>
  <si>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</si>
  <si>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</si>
  <si>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</si>
  <si>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</si>
  <si>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</si>
  <si>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</si>
  <si>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</si>
  <si>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</si>
  <si>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</si>
  <si>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</si>
  <si>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</si>
  <si>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</si>
  <si>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</si>
  <si>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</si>
  <si>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</si>
  <si>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</si>
  <si>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</si>
  <si>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</si>
  <si>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</si>
  <si>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</si>
  <si>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</si>
  <si>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</si>
  <si>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</si>
  <si>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</si>
  <si>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</si>
  <si>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</si>
  <si>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</si>
  <si>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</si>
  <si>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</si>
  <si>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</si>
  <si>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</si>
  <si>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</si>
  <si>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</si>
  <si>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</si>
  <si>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</si>
  <si>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</si>
  <si>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</si>
  <si>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</si>
  <si>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</si>
  <si>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</si>
  <si>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</si>
  <si>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</si>
  <si>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</si>
  <si>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</si>
  <si>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</si>
  <si>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</si>
  <si>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</si>
  <si>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</si>
  <si>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</si>
  <si>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</si>
  <si>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</si>
  <si>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</si>
  <si>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</si>
  <si>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</si>
  <si>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</si>
  <si>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</si>
  <si>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</si>
  <si>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</si>
  <si>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</si>
  <si>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</si>
  <si>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</si>
  <si>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</si>
  <si>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</si>
  <si>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</si>
  <si>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</si>
  <si>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</si>
  <si>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</si>
  <si>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</si>
  <si>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</si>
  <si>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</si>
  <si>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</si>
  <si>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</si>
  <si>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</si>
  <si>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</si>
  <si>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</si>
  <si>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</si>
  <si>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</si>
  <si>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</si>
  <si>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</si>
  <si>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</si>
  <si>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</si>
  <si>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</si>
  <si>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</si>
  <si>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</si>
  <si>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</si>
  <si>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</si>
  <si>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</si>
  <si>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</si>
  <si>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</si>
  <si>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Ростовская обл.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</si>
  <si>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</si>
  <si>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</si>
  <si>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</si>
  <si>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</si>
  <si>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</si>
  <si>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</si>
  <si>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</si>
  <si>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</si>
  <si>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</si>
  <si>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</si>
  <si>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</si>
  <si>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</si>
  <si>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</si>
  <si>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</si>
  <si>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</si>
  <si>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</si>
  <si>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</si>
  <si>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</si>
  <si>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</si>
  <si>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</si>
  <si>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</si>
  <si>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</si>
  <si>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</si>
  <si>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</si>
  <si>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</si>
  <si>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</si>
  <si>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</si>
  <si>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</si>
  <si>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</si>
  <si>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</si>
  <si>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</si>
  <si>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</si>
  <si>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</si>
  <si>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</si>
  <si>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</si>
  <si>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</si>
  <si>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</si>
  <si>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</si>
  <si>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</si>
  <si>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</si>
  <si>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</si>
  <si>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</si>
  <si>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</si>
  <si>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</si>
  <si>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</si>
  <si>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</si>
  <si>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</si>
  <si>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</si>
  <si>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</si>
  <si>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</si>
  <si>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</si>
  <si>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</si>
  <si>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</si>
  <si>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</si>
  <si>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</si>
  <si>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</si>
  <si>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</si>
  <si>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</si>
  <si>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</si>
  <si>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</si>
  <si>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</si>
  <si>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</si>
  <si>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</si>
  <si>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</si>
  <si>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</si>
  <si>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</si>
  <si>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</si>
  <si>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</si>
  <si>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</si>
  <si>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</si>
  <si>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</si>
  <si>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</si>
  <si>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</si>
  <si>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</si>
  <si>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</si>
  <si>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</si>
  <si>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</si>
  <si>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</si>
  <si>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</si>
  <si>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</si>
  <si>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</si>
  <si>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</si>
  <si>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</si>
  <si>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</si>
  <si>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</si>
  <si>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</si>
  <si>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</si>
  <si>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</si>
  <si>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</si>
  <si>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</si>
  <si>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</si>
  <si>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</si>
  <si>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</si>
  <si>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</si>
  <si>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</si>
  <si>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</si>
  <si>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</si>
  <si>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</si>
  <si>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</si>
  <si>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</si>
  <si>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</si>
  <si>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</si>
  <si>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</si>
  <si>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</si>
  <si>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</si>
  <si>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</si>
  <si>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</si>
  <si>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</si>
  <si>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</si>
  <si>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</si>
  <si>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</si>
  <si>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</si>
  <si>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</si>
  <si>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</si>
  <si>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</si>
  <si>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</si>
  <si>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</si>
  <si>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</si>
  <si>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</si>
  <si>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</si>
  <si>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</si>
  <si>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</si>
  <si>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</si>
  <si>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</si>
  <si>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</si>
  <si>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</si>
  <si>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</si>
  <si>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</si>
  <si>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</si>
  <si>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</si>
  <si>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</si>
  <si>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</si>
  <si>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</si>
  <si>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</si>
  <si>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</si>
  <si>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</si>
  <si>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</si>
  <si>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</si>
  <si>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</si>
  <si>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</si>
  <si>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</si>
  <si>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</si>
  <si>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</si>
  <si>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Бобров А.Н.</t>
  </si>
  <si>
    <t xml:space="preserve">Клинов В.П. </t>
  </si>
  <si>
    <t>Черкашина М.К.</t>
  </si>
  <si>
    <t>Черкашин А.А.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</si>
  <si>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</si>
  <si>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</si>
  <si>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</si>
  <si>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</si>
  <si>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</si>
  <si>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</si>
  <si>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</si>
  <si>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</si>
  <si>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</si>
  <si>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DNF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</si>
  <si>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</si>
  <si>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</si>
  <si>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</si>
  <si>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</si>
  <si>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</si>
  <si>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</si>
  <si>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</si>
  <si>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</si>
  <si>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</si>
  <si>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</si>
  <si>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</si>
  <si>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</si>
  <si>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</si>
  <si>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</si>
  <si>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</si>
  <si>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</si>
  <si>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</si>
  <si>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</si>
  <si>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</si>
  <si>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</si>
  <si>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</si>
  <si>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</si>
  <si>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</si>
  <si>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</si>
  <si>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</si>
  <si>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</si>
  <si>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</si>
  <si>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</si>
  <si>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</si>
  <si>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</si>
  <si>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</si>
  <si>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</si>
  <si>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</si>
  <si>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</si>
  <si>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</si>
  <si>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</si>
  <si>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</si>
  <si>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</si>
  <si>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</si>
  <si>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</si>
  <si>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</si>
  <si>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</si>
  <si>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</si>
  <si>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</si>
  <si>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</si>
  <si>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</si>
  <si>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</si>
  <si>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</si>
  <si>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</si>
  <si>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</si>
  <si>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</si>
  <si>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</si>
  <si>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</si>
  <si>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</si>
  <si>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</si>
  <si>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</si>
  <si>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</si>
  <si>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</si>
  <si>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</si>
  <si>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</si>
  <si>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</si>
  <si>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</si>
  <si>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</si>
  <si>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</si>
  <si>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</si>
  <si>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</si>
  <si>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</si>
  <si>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</si>
  <si>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</si>
  <si>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</si>
  <si>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</si>
  <si>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</si>
  <si>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</si>
  <si>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</si>
  <si>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</si>
  <si>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</si>
  <si>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</si>
  <si>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ФОМИН, Артём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</si>
  <si>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</si>
  <si>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</si>
  <si>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</si>
  <si>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</si>
  <si>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</si>
  <si>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</si>
  <si>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</si>
  <si>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</si>
  <si>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</si>
  <si>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каноэ-юноши до 17 лет</t>
  </si>
  <si>
    <t>ПЕРВЕНСТВО РОССИИ | 07-14.08.2025, г.Казань</t>
  </si>
  <si>
    <t>Первенство России                   (до 17 лет)                      07-14.07.2025 (очки)</t>
  </si>
  <si>
    <t>С1 4 х 200 м</t>
  </si>
  <si>
    <t>С2 5000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</si>
  <si>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</si>
  <si>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</si>
  <si>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</si>
  <si>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</si>
  <si>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</si>
  <si>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</si>
  <si>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</si>
  <si>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</si>
  <si>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</si>
  <si>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</si>
  <si>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</si>
  <si>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</si>
  <si>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</si>
  <si>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</si>
  <si>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</si>
  <si>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</si>
  <si>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</si>
  <si>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</si>
  <si>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</si>
  <si>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</si>
  <si>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</si>
  <si>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</si>
  <si>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</si>
  <si>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</si>
  <si>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</si>
  <si>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</si>
  <si>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</si>
  <si>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</si>
  <si>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</si>
  <si>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</si>
  <si>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</si>
  <si>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</si>
  <si>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</si>
  <si>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</si>
  <si>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</si>
  <si>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</si>
  <si>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</si>
  <si>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</si>
  <si>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</si>
  <si>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</si>
  <si>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</si>
  <si>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</si>
  <si>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</si>
  <si>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</si>
  <si>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</si>
  <si>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</si>
  <si>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</si>
  <si>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</si>
  <si>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</si>
  <si>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ПО РЕЗУЛЬТАТАМ ВЫСТУПЛЕНИЙ НА СПОРТИВНЫХ СОРЕВНОВАНИЯХ 2025 года (каноэ-юноши до 17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</si>
</sst>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165" fontId="3" fillId="0" borderId="40" xfId="0" applyNumberFormat="1" applyFont="1" applyFill="1" applyBorder="1" applyAlignment="1">
      <alignment horizontal="right" indent="1"/>
    </xf>
    <xf numFmtId="0" fontId="1" fillId="0" borderId="41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1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5" fontId="1" fillId="0" borderId="2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right" inden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FJ442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30" sqref="C30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6" width="18.7109375" style="52" customWidth="1"/>
    <col min="7" max="7" width="18.7109375" style="52" hidden="1" customWidth="1"/>
    <col min="8" max="9" width="17.42578125" style="52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8" hidden="1" customWidth="1"/>
    <col min="26" max="26" width="6.7109375" style="8" hidden="1" customWidth="1"/>
    <col min="27" max="27" width="6.7109375" style="23" hidden="1" customWidth="1"/>
    <col min="28" max="32" width="6.7109375" style="8" hidden="1" customWidth="1"/>
    <col min="33" max="33" width="6.7109375" style="23" hidden="1" customWidth="1"/>
    <col min="34" max="41" width="6.7109375" style="8" hidden="1" customWidth="1"/>
    <col min="42" max="42" width="14.7109375" style="8" hidden="1" customWidth="1"/>
    <col min="43" max="54" width="6.7109375" style="8" hidden="1" customWidth="1"/>
    <col min="55" max="55" width="14.7109375" style="8" hidden="1" customWidth="1"/>
    <col min="56" max="65" width="6.7109375" style="2" hidden="1" customWidth="1"/>
    <col min="66" max="66" width="14.7109375" style="8" hidden="1" customWidth="1"/>
    <col min="67" max="78" width="6.7109375" style="2" hidden="1" customWidth="1"/>
    <col min="79" max="79" width="14.7109375" style="8" hidden="1" customWidth="1"/>
    <col min="80" max="95" width="6.7109375" style="2" hidden="1" customWidth="1"/>
    <col min="96" max="96" width="14.7109375" style="8" hidden="1" customWidth="1"/>
    <col min="97" max="107" width="6.7109375" style="2" hidden="1" customWidth="1"/>
    <col min="108" max="108" width="6.7109375" style="84" hidden="1" customWidth="1"/>
    <col min="109" max="109" width="14.7109375" style="8" hidden="1" customWidth="1"/>
    <col min="110" max="118" width="6.7109375" style="2" hidden="1" customWidth="1"/>
    <col min="119" max="119" width="6.7109375" style="84" hidden="1" customWidth="1"/>
    <col min="120" max="120" width="14.7109375" style="8" hidden="1" customWidth="1"/>
    <col min="121" max="127" width="6.7109375" style="2" hidden="1" customWidth="1"/>
    <col min="128" max="128" width="6.7109375" style="84" hidden="1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customWidth="1"/>
    <col min="147" max="154" width="6.7109375" style="2" customWidth="1"/>
    <col min="155" max="155" width="6.7109375" style="88" customWidth="1"/>
    <col min="156" max="162" width="6.7109375" style="2" customWidth="1"/>
    <col min="163" max="163" width="6.7109375" style="52" customWidth="1"/>
    <col min="164" max="165" width="6.7109375" style="2" customWidth="1"/>
    <col min="166" max="166" width="6.7109375" style="84" customWidth="1"/>
  </cols>
  <sheetData>
    <row r="1" spans="1:166" ht="18.75" x14ac:dyDescent="0.3">
      <c r="C1" s="7" t="s">
        <v>2</v>
      </c>
    </row>
    <row r="2" spans="1:166" ht="18.75" x14ac:dyDescent="0.3">
      <c r="C2" s="7" t="s">
        <v>678</v>
      </c>
    </row>
    <row r="3" spans="1:166" ht="17.25" thickBot="1" x14ac:dyDescent="0.35"/>
    <row r="4" spans="1:166" ht="15.75" customHeight="1" thickBot="1" x14ac:dyDescent="0.35">
      <c r="A4" s="9"/>
      <c r="B4" s="10"/>
      <c r="C4" s="160" t="s">
        <v>0</v>
      </c>
      <c r="D4" s="163" t="s">
        <v>1</v>
      </c>
      <c r="E4" s="165" t="s">
        <v>17</v>
      </c>
      <c r="F4" s="167" t="s">
        <v>409</v>
      </c>
      <c r="G4" s="167" t="s">
        <v>410</v>
      </c>
      <c r="H4" s="167" t="s">
        <v>383</v>
      </c>
      <c r="I4" s="167" t="s">
        <v>384</v>
      </c>
      <c r="J4" s="155"/>
      <c r="K4" s="157"/>
      <c r="L4" s="178"/>
      <c r="M4" s="178"/>
      <c r="N4" s="178"/>
      <c r="O4" s="178"/>
      <c r="P4" s="158"/>
      <c r="Q4" s="155"/>
      <c r="R4" s="157"/>
      <c r="S4" s="158"/>
      <c r="T4" s="155"/>
      <c r="U4" s="157"/>
      <c r="V4" s="178"/>
      <c r="W4" s="178"/>
      <c r="X4" s="158"/>
      <c r="Y4" s="174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4"/>
      <c r="AP4" s="135"/>
      <c r="AQ4" s="142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/>
      <c r="BC4" s="135"/>
      <c r="BD4" s="124"/>
      <c r="BE4" s="124"/>
      <c r="BF4" s="124"/>
      <c r="BG4" s="124"/>
      <c r="BH4" s="124"/>
      <c r="BI4" s="124"/>
      <c r="BJ4" s="124"/>
      <c r="BK4" s="124"/>
      <c r="BL4" s="124"/>
      <c r="BM4" s="153"/>
      <c r="BN4" s="135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38"/>
      <c r="CA4" s="135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38"/>
      <c r="CR4" s="135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5"/>
      <c r="DE4" s="122"/>
      <c r="DF4" s="124"/>
      <c r="DG4" s="124"/>
      <c r="DH4" s="124"/>
      <c r="DI4" s="124"/>
      <c r="DJ4" s="124"/>
      <c r="DK4" s="124"/>
      <c r="DL4" s="124"/>
      <c r="DM4" s="124"/>
      <c r="DN4" s="124"/>
      <c r="DO4" s="125"/>
      <c r="DP4" s="135"/>
      <c r="DQ4" s="184"/>
      <c r="DR4" s="184"/>
      <c r="DS4" s="184"/>
      <c r="DT4" s="184"/>
      <c r="DU4" s="184"/>
      <c r="DV4" s="184"/>
      <c r="DW4" s="184"/>
      <c r="DX4" s="185"/>
      <c r="DY4" s="135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5"/>
      <c r="EP4" s="122" t="s">
        <v>626</v>
      </c>
      <c r="EQ4" s="124" t="s">
        <v>625</v>
      </c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5"/>
    </row>
    <row r="5" spans="1:166" ht="17.25" thickBot="1" x14ac:dyDescent="0.35">
      <c r="A5" s="11"/>
      <c r="B5" s="12"/>
      <c r="C5" s="161"/>
      <c r="D5" s="164"/>
      <c r="E5" s="165"/>
      <c r="F5" s="168"/>
      <c r="G5" s="168"/>
      <c r="H5" s="168"/>
      <c r="I5" s="168"/>
      <c r="J5" s="156"/>
      <c r="K5" s="131"/>
      <c r="L5" s="173"/>
      <c r="M5" s="173"/>
      <c r="N5" s="173"/>
      <c r="O5" s="173"/>
      <c r="P5" s="159"/>
      <c r="Q5" s="156"/>
      <c r="R5" s="131"/>
      <c r="S5" s="159"/>
      <c r="T5" s="156"/>
      <c r="U5" s="131"/>
      <c r="V5" s="173"/>
      <c r="W5" s="173"/>
      <c r="X5" s="159"/>
      <c r="Y5" s="175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80"/>
      <c r="AP5" s="136"/>
      <c r="AQ5" s="145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7"/>
      <c r="BC5" s="136"/>
      <c r="BD5" s="126"/>
      <c r="BE5" s="126"/>
      <c r="BF5" s="126"/>
      <c r="BG5" s="126"/>
      <c r="BH5" s="126"/>
      <c r="BI5" s="126"/>
      <c r="BJ5" s="126"/>
      <c r="BK5" s="126"/>
      <c r="BL5" s="126"/>
      <c r="BM5" s="154"/>
      <c r="BN5" s="13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39"/>
      <c r="CA5" s="13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39"/>
      <c r="CR5" s="13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7"/>
      <c r="DE5" s="123"/>
      <c r="DF5" s="126"/>
      <c r="DG5" s="126"/>
      <c r="DH5" s="126"/>
      <c r="DI5" s="126"/>
      <c r="DJ5" s="126"/>
      <c r="DK5" s="126"/>
      <c r="DL5" s="126"/>
      <c r="DM5" s="126"/>
      <c r="DN5" s="126"/>
      <c r="DO5" s="127"/>
      <c r="DP5" s="136"/>
      <c r="DQ5" s="186"/>
      <c r="DR5" s="186"/>
      <c r="DS5" s="186"/>
      <c r="DT5" s="186"/>
      <c r="DU5" s="186"/>
      <c r="DV5" s="186"/>
      <c r="DW5" s="186"/>
      <c r="DX5" s="187"/>
      <c r="DY5" s="13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7"/>
      <c r="EP5" s="123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7"/>
    </row>
    <row r="6" spans="1:166" ht="15.75" customHeight="1" thickBot="1" x14ac:dyDescent="0.35">
      <c r="A6" s="11"/>
      <c r="B6" s="12"/>
      <c r="C6" s="161"/>
      <c r="D6" s="164"/>
      <c r="E6" s="165"/>
      <c r="F6" s="168"/>
      <c r="G6" s="168"/>
      <c r="H6" s="168"/>
      <c r="I6" s="168"/>
      <c r="J6" s="156"/>
      <c r="K6" s="131"/>
      <c r="L6" s="173"/>
      <c r="M6" s="173"/>
      <c r="N6" s="173"/>
      <c r="O6" s="173"/>
      <c r="P6" s="159"/>
      <c r="Q6" s="156"/>
      <c r="R6" s="131"/>
      <c r="S6" s="159"/>
      <c r="T6" s="156"/>
      <c r="U6" s="131"/>
      <c r="V6" s="173"/>
      <c r="W6" s="173"/>
      <c r="X6" s="159"/>
      <c r="Y6" s="175"/>
      <c r="Z6" s="131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59"/>
      <c r="AP6" s="136"/>
      <c r="AQ6" s="148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50"/>
      <c r="BC6" s="136"/>
      <c r="BD6" s="151"/>
      <c r="BE6" s="151"/>
      <c r="BF6" s="151"/>
      <c r="BG6" s="151"/>
      <c r="BH6" s="151"/>
      <c r="BI6" s="151"/>
      <c r="BJ6" s="151"/>
      <c r="BK6" s="151"/>
      <c r="BL6" s="151"/>
      <c r="BM6" s="152"/>
      <c r="BN6" s="136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72"/>
      <c r="CA6" s="136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40"/>
      <c r="CR6" s="136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9"/>
      <c r="DE6" s="123"/>
      <c r="DF6" s="128"/>
      <c r="DG6" s="128"/>
      <c r="DH6" s="128"/>
      <c r="DI6" s="128"/>
      <c r="DJ6" s="128"/>
      <c r="DK6" s="128"/>
      <c r="DL6" s="128"/>
      <c r="DM6" s="128"/>
      <c r="DN6" s="128"/>
      <c r="DO6" s="129"/>
      <c r="DP6" s="136"/>
      <c r="DQ6" s="128"/>
      <c r="DR6" s="128"/>
      <c r="DS6" s="128"/>
      <c r="DT6" s="128"/>
      <c r="DU6" s="128"/>
      <c r="DV6" s="128"/>
      <c r="DW6" s="128"/>
      <c r="DX6" s="188"/>
      <c r="DY6" s="136"/>
      <c r="DZ6" s="128"/>
      <c r="EA6" s="128"/>
      <c r="EB6" s="128"/>
      <c r="EC6" s="128"/>
      <c r="ED6" s="128"/>
      <c r="EE6" s="128"/>
      <c r="EF6" s="128"/>
      <c r="EG6" s="128"/>
      <c r="EH6" s="126"/>
      <c r="EI6" s="128"/>
      <c r="EJ6" s="128"/>
      <c r="EK6" s="128"/>
      <c r="EL6" s="128"/>
      <c r="EM6" s="128"/>
      <c r="EN6" s="128"/>
      <c r="EO6" s="129"/>
      <c r="EP6" s="123"/>
      <c r="EQ6" s="128" t="s">
        <v>624</v>
      </c>
      <c r="ER6" s="128"/>
      <c r="ES6" s="128"/>
      <c r="ET6" s="128"/>
      <c r="EU6" s="128"/>
      <c r="EV6" s="128"/>
      <c r="EW6" s="128"/>
      <c r="EX6" s="128"/>
      <c r="EY6" s="126"/>
      <c r="EZ6" s="128"/>
      <c r="FA6" s="128"/>
      <c r="FB6" s="128"/>
      <c r="FC6" s="128"/>
      <c r="FD6" s="128"/>
      <c r="FE6" s="128"/>
      <c r="FF6" s="128"/>
      <c r="FG6" s="126"/>
      <c r="FH6" s="128"/>
      <c r="FI6" s="128"/>
      <c r="FJ6" s="129"/>
    </row>
    <row r="7" spans="1:166" ht="15.75" customHeight="1" thickBot="1" x14ac:dyDescent="0.35">
      <c r="A7" s="11"/>
      <c r="B7" s="12"/>
      <c r="C7" s="161"/>
      <c r="D7" s="164"/>
      <c r="E7" s="165"/>
      <c r="F7" s="168"/>
      <c r="G7" s="168"/>
      <c r="H7" s="168"/>
      <c r="I7" s="168"/>
      <c r="J7" s="156"/>
      <c r="K7" s="131"/>
      <c r="L7" s="173"/>
      <c r="M7" s="130"/>
      <c r="N7" s="131"/>
      <c r="O7" s="181"/>
      <c r="P7" s="182"/>
      <c r="Q7" s="156"/>
      <c r="R7" s="137"/>
      <c r="S7" s="183"/>
      <c r="T7" s="156"/>
      <c r="U7" s="130"/>
      <c r="V7" s="131"/>
      <c r="W7" s="181"/>
      <c r="X7" s="182"/>
      <c r="Y7" s="176"/>
      <c r="Z7" s="130"/>
      <c r="AA7" s="131"/>
      <c r="AB7" s="130"/>
      <c r="AC7" s="131"/>
      <c r="AD7" s="132"/>
      <c r="AE7" s="133"/>
      <c r="AF7" s="130"/>
      <c r="AG7" s="131"/>
      <c r="AH7" s="132"/>
      <c r="AI7" s="133"/>
      <c r="AJ7" s="130"/>
      <c r="AK7" s="131"/>
      <c r="AL7" s="130"/>
      <c r="AM7" s="131"/>
      <c r="AN7" s="170"/>
      <c r="AO7" s="171"/>
      <c r="AP7" s="136"/>
      <c r="AQ7" s="130"/>
      <c r="AR7" s="131"/>
      <c r="AS7" s="130"/>
      <c r="AT7" s="131"/>
      <c r="AU7" s="132"/>
      <c r="AV7" s="133"/>
      <c r="AW7" s="130"/>
      <c r="AX7" s="137"/>
      <c r="AY7" s="132"/>
      <c r="AZ7" s="133"/>
      <c r="BA7" s="130"/>
      <c r="BB7" s="141"/>
      <c r="BC7" s="136"/>
      <c r="BD7" s="130"/>
      <c r="BE7" s="131"/>
      <c r="BF7" s="130"/>
      <c r="BG7" s="131"/>
      <c r="BH7" s="132"/>
      <c r="BI7" s="133"/>
      <c r="BJ7" s="132"/>
      <c r="BK7" s="133"/>
      <c r="BL7" s="130"/>
      <c r="BM7" s="141"/>
      <c r="BN7" s="136"/>
      <c r="BO7" s="130"/>
      <c r="BP7" s="131"/>
      <c r="BQ7" s="130"/>
      <c r="BR7" s="131"/>
      <c r="BS7" s="132"/>
      <c r="BT7" s="133"/>
      <c r="BU7" s="132"/>
      <c r="BV7" s="133"/>
      <c r="BW7" s="130"/>
      <c r="BX7" s="137"/>
      <c r="BY7" s="130"/>
      <c r="BZ7" s="137"/>
      <c r="CA7" s="136"/>
      <c r="CB7" s="130"/>
      <c r="CC7" s="131"/>
      <c r="CD7" s="130"/>
      <c r="CE7" s="131"/>
      <c r="CF7" s="132"/>
      <c r="CG7" s="133"/>
      <c r="CH7" s="130"/>
      <c r="CI7" s="131"/>
      <c r="CJ7" s="130"/>
      <c r="CK7" s="131"/>
      <c r="CL7" s="132"/>
      <c r="CM7" s="133"/>
      <c r="CN7" s="130"/>
      <c r="CO7" s="137"/>
      <c r="CP7" s="130"/>
      <c r="CQ7" s="137"/>
      <c r="CR7" s="136"/>
      <c r="CS7" s="130"/>
      <c r="CT7" s="131"/>
      <c r="CU7" s="132"/>
      <c r="CV7" s="133"/>
      <c r="CW7" s="130"/>
      <c r="CX7" s="131"/>
      <c r="CY7" s="130"/>
      <c r="CZ7" s="137"/>
      <c r="DA7" s="130"/>
      <c r="DB7" s="137"/>
      <c r="DC7" s="130"/>
      <c r="DD7" s="134"/>
      <c r="DE7" s="123"/>
      <c r="DF7" s="130"/>
      <c r="DG7" s="131"/>
      <c r="DH7" s="130"/>
      <c r="DI7" s="131"/>
      <c r="DJ7" s="132"/>
      <c r="DK7" s="133"/>
      <c r="DL7" s="132"/>
      <c r="DM7" s="133"/>
      <c r="DN7" s="130"/>
      <c r="DO7" s="134"/>
      <c r="DP7" s="136"/>
      <c r="DQ7" s="130"/>
      <c r="DR7" s="131"/>
      <c r="DS7" s="130"/>
      <c r="DT7" s="131"/>
      <c r="DU7" s="132"/>
      <c r="DV7" s="133"/>
      <c r="DW7" s="130"/>
      <c r="DX7" s="189"/>
      <c r="DY7" s="136"/>
      <c r="DZ7" s="130"/>
      <c r="EA7" s="131"/>
      <c r="EB7" s="130"/>
      <c r="EC7" s="131"/>
      <c r="ED7" s="132"/>
      <c r="EE7" s="133"/>
      <c r="EF7" s="130"/>
      <c r="EG7" s="131"/>
      <c r="EH7" s="130"/>
      <c r="EI7" s="131"/>
      <c r="EJ7" s="132"/>
      <c r="EK7" s="133"/>
      <c r="EL7" s="130"/>
      <c r="EM7" s="131"/>
      <c r="EN7" s="130"/>
      <c r="EO7" s="134"/>
      <c r="EP7" s="123"/>
      <c r="EQ7" s="130" t="s">
        <v>7</v>
      </c>
      <c r="ER7" s="131"/>
      <c r="ES7" s="130" t="s">
        <v>6</v>
      </c>
      <c r="ET7" s="131"/>
      <c r="EU7" s="132" t="s">
        <v>5</v>
      </c>
      <c r="EV7" s="133"/>
      <c r="EW7" s="130" t="s">
        <v>8</v>
      </c>
      <c r="EX7" s="131"/>
      <c r="EY7" s="130" t="s">
        <v>12</v>
      </c>
      <c r="EZ7" s="131"/>
      <c r="FA7" s="132" t="s">
        <v>10</v>
      </c>
      <c r="FB7" s="133"/>
      <c r="FC7" s="130" t="s">
        <v>11</v>
      </c>
      <c r="FD7" s="131"/>
      <c r="FE7" s="130" t="s">
        <v>628</v>
      </c>
      <c r="FF7" s="131"/>
      <c r="FG7" s="130" t="s">
        <v>9</v>
      </c>
      <c r="FH7" s="131"/>
      <c r="FI7" s="130" t="s">
        <v>627</v>
      </c>
      <c r="FJ7" s="134"/>
    </row>
    <row r="8" spans="1:166" x14ac:dyDescent="0.3">
      <c r="A8" s="13"/>
      <c r="B8" s="14"/>
      <c r="C8" s="162"/>
      <c r="D8" s="145"/>
      <c r="E8" s="166"/>
      <c r="F8" s="169"/>
      <c r="G8" s="169"/>
      <c r="H8" s="169"/>
      <c r="I8" s="169"/>
      <c r="J8" s="156"/>
      <c r="K8" s="24"/>
      <c r="L8" s="25"/>
      <c r="M8" s="24"/>
      <c r="N8" s="25"/>
      <c r="O8" s="25"/>
      <c r="P8" s="26"/>
      <c r="Q8" s="156"/>
      <c r="R8" s="24"/>
      <c r="S8" s="27"/>
      <c r="T8" s="156"/>
      <c r="U8" s="24"/>
      <c r="V8" s="25"/>
      <c r="W8" s="25"/>
      <c r="X8" s="26"/>
      <c r="Y8" s="177"/>
      <c r="Z8" s="25"/>
      <c r="AA8" s="25"/>
      <c r="AB8" s="24"/>
      <c r="AC8" s="25"/>
      <c r="AD8" s="24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6"/>
      <c r="AP8" s="136"/>
      <c r="AQ8" s="71"/>
      <c r="AR8" s="71"/>
      <c r="AS8" s="71"/>
      <c r="AT8" s="71"/>
      <c r="AU8" s="71"/>
      <c r="AV8" s="71"/>
      <c r="AW8" s="80"/>
      <c r="AX8" s="80"/>
      <c r="AY8" s="80"/>
      <c r="AZ8" s="80"/>
      <c r="BA8" s="71"/>
      <c r="BB8" s="72"/>
      <c r="BC8" s="136"/>
      <c r="BD8" s="73"/>
      <c r="BE8" s="73"/>
      <c r="BF8" s="73"/>
      <c r="BG8" s="73"/>
      <c r="BH8" s="73"/>
      <c r="BI8" s="73"/>
      <c r="BJ8" s="73"/>
      <c r="BK8" s="73"/>
      <c r="BL8" s="73"/>
      <c r="BM8" s="74"/>
      <c r="BN8" s="136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94"/>
      <c r="CA8" s="13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4"/>
      <c r="CR8" s="13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5"/>
      <c r="DE8" s="123"/>
      <c r="DF8" s="81"/>
      <c r="DG8" s="81"/>
      <c r="DH8" s="81"/>
      <c r="DI8" s="81"/>
      <c r="DJ8" s="81"/>
      <c r="DK8" s="81"/>
      <c r="DL8" s="81"/>
      <c r="DM8" s="81"/>
      <c r="DN8" s="81"/>
      <c r="DO8" s="82"/>
      <c r="DP8" s="136"/>
      <c r="DQ8" s="81"/>
      <c r="DR8" s="81"/>
      <c r="DS8" s="81"/>
      <c r="DT8" s="81"/>
      <c r="DU8" s="81"/>
      <c r="DV8" s="81"/>
      <c r="DW8" s="81"/>
      <c r="DX8" s="94"/>
      <c r="DY8" s="13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5"/>
      <c r="EP8" s="123"/>
      <c r="EQ8" s="96" t="s">
        <v>3</v>
      </c>
      <c r="ER8" s="96" t="s">
        <v>4</v>
      </c>
      <c r="ES8" s="96" t="s">
        <v>3</v>
      </c>
      <c r="ET8" s="96" t="s">
        <v>4</v>
      </c>
      <c r="EU8" s="96" t="s">
        <v>3</v>
      </c>
      <c r="EV8" s="96" t="s">
        <v>4</v>
      </c>
      <c r="EW8" s="96" t="s">
        <v>3</v>
      </c>
      <c r="EX8" s="96" t="s">
        <v>4</v>
      </c>
      <c r="EY8" s="96" t="s">
        <v>3</v>
      </c>
      <c r="EZ8" s="96" t="s">
        <v>4</v>
      </c>
      <c r="FA8" s="96" t="s">
        <v>3</v>
      </c>
      <c r="FB8" s="96" t="s">
        <v>4</v>
      </c>
      <c r="FC8" s="96" t="s">
        <v>3</v>
      </c>
      <c r="FD8" s="96" t="s">
        <v>4</v>
      </c>
      <c r="FE8" s="96" t="s">
        <v>3</v>
      </c>
      <c r="FF8" s="96" t="s">
        <v>4</v>
      </c>
      <c r="FG8" s="96" t="s">
        <v>3</v>
      </c>
      <c r="FH8" s="96" t="s">
        <v>4</v>
      </c>
      <c r="FI8" s="96" t="s">
        <v>3</v>
      </c>
      <c r="FJ8" s="95" t="s">
        <v>4</v>
      </c>
    </row>
    <row r="9" spans="1:166" s="1" customFormat="1" hidden="1" x14ac:dyDescent="0.3">
      <c r="A9" s="5">
        <f t="shared" ref="A9:A72" si="0">A8+1</f>
        <v>1</v>
      </c>
      <c r="B9" s="15">
        <v>2279</v>
      </c>
      <c r="C9" s="8" t="s">
        <v>18</v>
      </c>
      <c r="D9" s="16">
        <v>2002</v>
      </c>
      <c r="E9" s="17">
        <f t="shared" ref="E9:E29" si="1">J9+Q9+T9+Y9+AP9+BC9+BN9+CA9+CR9+DE9+DP9+DY9+EP9</f>
        <v>1043</v>
      </c>
      <c r="F9" s="55" t="s">
        <v>420</v>
      </c>
      <c r="G9" s="55" t="s">
        <v>398</v>
      </c>
      <c r="H9" s="55" t="s">
        <v>440</v>
      </c>
      <c r="I9" s="55" t="s">
        <v>441</v>
      </c>
      <c r="J9" s="28">
        <f>L9+N9+P9</f>
        <v>0</v>
      </c>
      <c r="K9" s="29"/>
      <c r="L9" s="30"/>
      <c r="M9" s="31"/>
      <c r="N9" s="30"/>
      <c r="O9" s="31"/>
      <c r="P9" s="32"/>
      <c r="Q9" s="28">
        <f t="shared" ref="Q9:Q29" si="2">S9</f>
        <v>0</v>
      </c>
      <c r="R9" s="29"/>
      <c r="S9" s="32"/>
      <c r="T9" s="28">
        <f t="shared" ref="T9:T20" si="3">V9+X9</f>
        <v>0</v>
      </c>
      <c r="U9" s="29"/>
      <c r="V9" s="30"/>
      <c r="W9" s="31"/>
      <c r="X9" s="32"/>
      <c r="Y9" s="33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33">
        <f t="shared" ref="AP9:AP29" si="4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33">
        <f t="shared" ref="BC9:BC14" si="5"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>
        <f>BP9+BR9+BT9+BV9+BX9+BZ9</f>
        <v>0</v>
      </c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103"/>
      <c r="CA9" s="33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103"/>
      <c r="CR9" s="33">
        <f t="shared" ref="CR9:CR19" si="6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08">
        <f t="shared" ref="DE9:DE29" si="7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>
        <f t="shared" ref="DP9:DP29" si="8">DR9+DT9+DV9+DX9</f>
        <v>0</v>
      </c>
      <c r="DQ9" s="31"/>
      <c r="DR9" s="30"/>
      <c r="DS9" s="31"/>
      <c r="DT9" s="30"/>
      <c r="DU9" s="31"/>
      <c r="DV9" s="30"/>
      <c r="DW9" s="31"/>
      <c r="DX9" s="103"/>
      <c r="DY9" s="33">
        <f t="shared" ref="DY9:DY29" si="9">EA9+EC9+EE9+EG9+EI9+EK9+EM9+EO9</f>
        <v>0</v>
      </c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08">
        <f t="shared" ref="EP9:EP29" si="10">ER9+ET9+EV9+EX9+EZ9+FB9+FD9+FF9+FH9+FJ9</f>
        <v>0</v>
      </c>
      <c r="EQ9" s="31"/>
      <c r="ER9" s="30"/>
      <c r="ES9" s="31"/>
      <c r="ET9" s="30"/>
      <c r="EU9" s="31"/>
      <c r="EV9" s="30"/>
      <c r="EW9" s="30"/>
      <c r="EX9" s="30"/>
      <c r="EY9" s="30"/>
      <c r="EZ9" s="30"/>
      <c r="FA9" s="30"/>
      <c r="FB9" s="30"/>
      <c r="FC9" s="31"/>
      <c r="FD9" s="30"/>
      <c r="FE9" s="30"/>
      <c r="FF9" s="30"/>
      <c r="FG9" s="30"/>
      <c r="FH9" s="30"/>
      <c r="FI9" s="31"/>
      <c r="FJ9" s="32"/>
    </row>
    <row r="10" spans="1:166" s="1" customFormat="1" hidden="1" x14ac:dyDescent="0.3">
      <c r="A10" s="5">
        <f t="shared" si="0"/>
        <v>2</v>
      </c>
      <c r="B10" s="15">
        <v>2379</v>
      </c>
      <c r="C10" s="8" t="s">
        <v>454</v>
      </c>
      <c r="D10" s="16">
        <v>2002</v>
      </c>
      <c r="E10" s="17">
        <f t="shared" si="1"/>
        <v>654.20000000000005</v>
      </c>
      <c r="F10" s="55" t="s">
        <v>403</v>
      </c>
      <c r="G10" s="55"/>
      <c r="H10" s="55" t="s">
        <v>455</v>
      </c>
      <c r="I10" s="55" t="s">
        <v>456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2"/>
        <v>0</v>
      </c>
      <c r="R10" s="29"/>
      <c r="S10" s="32"/>
      <c r="T10" s="28">
        <f t="shared" si="3"/>
        <v>0</v>
      </c>
      <c r="U10" s="29"/>
      <c r="V10" s="30"/>
      <c r="W10" s="31"/>
      <c r="X10" s="32"/>
      <c r="Y10" s="33">
        <f>AA10+AC10+AE10+AI10+AK10+AO10</f>
        <v>180</v>
      </c>
      <c r="Z10" s="34">
        <v>1</v>
      </c>
      <c r="AA10" s="35">
        <f>110*0.9</f>
        <v>99</v>
      </c>
      <c r="AB10" s="83"/>
      <c r="AC10" s="35"/>
      <c r="AD10" s="92"/>
      <c r="AE10" s="35"/>
      <c r="AF10" s="68">
        <v>1</v>
      </c>
      <c r="AG10" s="69">
        <f>80*0.9</f>
        <v>72</v>
      </c>
      <c r="AH10" s="66">
        <v>2</v>
      </c>
      <c r="AI10" s="67">
        <f>60*0.9*1.5</f>
        <v>81</v>
      </c>
      <c r="AJ10" s="92"/>
      <c r="AK10" s="35"/>
      <c r="AL10" s="68">
        <v>1</v>
      </c>
      <c r="AM10" s="69">
        <f>55*0.9</f>
        <v>49.5</v>
      </c>
      <c r="AN10" s="34"/>
      <c r="AO10" s="62"/>
      <c r="AP10" s="33">
        <f t="shared" si="4"/>
        <v>0</v>
      </c>
      <c r="AQ10" s="34"/>
      <c r="AR10" s="35"/>
      <c r="AS10" s="34"/>
      <c r="AT10" s="35"/>
      <c r="AU10" s="92"/>
      <c r="AV10" s="35"/>
      <c r="AW10" s="34"/>
      <c r="AX10" s="35"/>
      <c r="AY10" s="92"/>
      <c r="AZ10" s="35"/>
      <c r="BA10" s="34"/>
      <c r="BB10" s="75"/>
      <c r="BC10" s="33">
        <f t="shared" si="5"/>
        <v>96</v>
      </c>
      <c r="BD10" s="31"/>
      <c r="BE10" s="30"/>
      <c r="BF10" s="31"/>
      <c r="BG10" s="30"/>
      <c r="BH10" s="31"/>
      <c r="BI10" s="30"/>
      <c r="BJ10" s="77">
        <v>1</v>
      </c>
      <c r="BK10" s="78">
        <f>80*0.8*1.5</f>
        <v>96</v>
      </c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103"/>
      <c r="CA10" s="33">
        <f>CC10+CE10+CG10+CI10+CK10+CM10+CO10+CQ10</f>
        <v>110</v>
      </c>
      <c r="CB10" s="31">
        <v>1</v>
      </c>
      <c r="CC10" s="30">
        <f>110</f>
        <v>110</v>
      </c>
      <c r="CD10" s="31"/>
      <c r="CE10" s="30"/>
      <c r="CF10" s="31"/>
      <c r="CG10" s="30"/>
      <c r="CH10" s="31"/>
      <c r="CI10" s="30"/>
      <c r="CJ10" s="31"/>
      <c r="CK10" s="30"/>
      <c r="CL10" s="31"/>
      <c r="CM10" s="30"/>
      <c r="CN10" s="31"/>
      <c r="CO10" s="30"/>
      <c r="CP10" s="31"/>
      <c r="CQ10" s="103"/>
      <c r="CR10" s="33">
        <f t="shared" si="6"/>
        <v>0</v>
      </c>
      <c r="CS10" s="31"/>
      <c r="CT10" s="30"/>
      <c r="CU10" s="31"/>
      <c r="CV10" s="30"/>
      <c r="CW10" s="31"/>
      <c r="CX10" s="30"/>
      <c r="CY10" s="31"/>
      <c r="CZ10" s="30"/>
      <c r="DA10" s="31"/>
      <c r="DB10" s="30"/>
      <c r="DC10" s="31"/>
      <c r="DD10" s="32"/>
      <c r="DE10" s="108">
        <f t="shared" si="7"/>
        <v>268.2</v>
      </c>
      <c r="DF10" s="31">
        <v>1</v>
      </c>
      <c r="DG10" s="30">
        <f>110*1.8</f>
        <v>198</v>
      </c>
      <c r="DH10" s="31"/>
      <c r="DI10" s="30"/>
      <c r="DJ10" s="31"/>
      <c r="DK10" s="30"/>
      <c r="DL10" s="77">
        <v>5</v>
      </c>
      <c r="DM10" s="78">
        <f>26*1.8*1.5</f>
        <v>70.2</v>
      </c>
      <c r="DN10" s="31"/>
      <c r="DO10" s="32"/>
      <c r="DP10" s="33">
        <f t="shared" si="8"/>
        <v>0</v>
      </c>
      <c r="DQ10" s="31"/>
      <c r="DR10" s="30"/>
      <c r="DS10" s="31"/>
      <c r="DT10" s="30"/>
      <c r="DU10" s="31"/>
      <c r="DV10" s="30"/>
      <c r="DW10" s="31"/>
      <c r="DX10" s="103"/>
      <c r="DY10" s="33">
        <f t="shared" si="9"/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108">
        <f t="shared" si="10"/>
        <v>0</v>
      </c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0"/>
      <c r="FG10" s="30"/>
      <c r="FH10" s="30"/>
      <c r="FI10" s="31"/>
      <c r="FJ10" s="32"/>
    </row>
    <row r="11" spans="1:166" s="1" customFormat="1" hidden="1" x14ac:dyDescent="0.3">
      <c r="A11" s="5">
        <f t="shared" si="0"/>
        <v>3</v>
      </c>
      <c r="B11" s="15">
        <v>3816</v>
      </c>
      <c r="C11" s="8" t="s">
        <v>38</v>
      </c>
      <c r="D11" s="16">
        <v>2003</v>
      </c>
      <c r="E11" s="17">
        <f t="shared" si="1"/>
        <v>637.75</v>
      </c>
      <c r="F11" s="55" t="s">
        <v>379</v>
      </c>
      <c r="G11" s="55" t="s">
        <v>442</v>
      </c>
      <c r="H11" s="55" t="s">
        <v>443</v>
      </c>
      <c r="I11" s="55" t="s">
        <v>444</v>
      </c>
      <c r="J11" s="28">
        <f>L11+N11+P11</f>
        <v>0</v>
      </c>
      <c r="K11" s="29"/>
      <c r="L11" s="30"/>
      <c r="M11" s="31"/>
      <c r="N11" s="30"/>
      <c r="O11" s="31"/>
      <c r="P11" s="32"/>
      <c r="Q11" s="28">
        <f t="shared" si="2"/>
        <v>0</v>
      </c>
      <c r="R11" s="29"/>
      <c r="S11" s="32"/>
      <c r="T11" s="28">
        <f t="shared" si="3"/>
        <v>0</v>
      </c>
      <c r="U11" s="29"/>
      <c r="V11" s="30"/>
      <c r="W11" s="31"/>
      <c r="X11" s="32"/>
      <c r="Y11" s="33">
        <f>AA11+AC11+AE11+AG11+AI11+AK11+AM11+AO11</f>
        <v>240.75</v>
      </c>
      <c r="Z11" s="34"/>
      <c r="AA11" s="35"/>
      <c r="AB11" s="83">
        <v>2</v>
      </c>
      <c r="AC11" s="35">
        <f>80*0.9</f>
        <v>72</v>
      </c>
      <c r="AD11" s="66">
        <v>2</v>
      </c>
      <c r="AE11" s="67">
        <f>80*0.9*1.5</f>
        <v>108</v>
      </c>
      <c r="AF11" s="92"/>
      <c r="AG11" s="35"/>
      <c r="AH11" s="66">
        <v>3</v>
      </c>
      <c r="AI11" s="67">
        <f>45*0.9*1.5</f>
        <v>60.75</v>
      </c>
      <c r="AJ11" s="34"/>
      <c r="AK11" s="35"/>
      <c r="AL11" s="92"/>
      <c r="AM11" s="35"/>
      <c r="AN11" s="34"/>
      <c r="AO11" s="62"/>
      <c r="AP11" s="33">
        <f t="shared" si="4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 t="shared" si="5"/>
        <v>72</v>
      </c>
      <c r="BD11" s="31"/>
      <c r="BE11" s="30"/>
      <c r="BF11" s="31"/>
      <c r="BG11" s="30"/>
      <c r="BH11" s="31"/>
      <c r="BI11" s="30"/>
      <c r="BJ11" s="77">
        <v>2</v>
      </c>
      <c r="BK11" s="78">
        <f>60*0.8*1.5</f>
        <v>72</v>
      </c>
      <c r="BL11" s="31"/>
      <c r="BM11" s="32"/>
      <c r="BN11" s="33">
        <f>BP11+BR11+BT11+BV11+BX11+BZ11</f>
        <v>0</v>
      </c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103"/>
      <c r="CA11" s="33">
        <f>CC11+CE11+CG11+CI11+CK11+CM11+CO11+CQ11</f>
        <v>130</v>
      </c>
      <c r="CB11" s="31"/>
      <c r="CC11" s="30"/>
      <c r="CD11" s="31">
        <v>4</v>
      </c>
      <c r="CE11" s="30">
        <f>40</f>
        <v>40</v>
      </c>
      <c r="CF11" s="77">
        <v>3</v>
      </c>
      <c r="CG11" s="78">
        <f>60*1.5</f>
        <v>90</v>
      </c>
      <c r="CH11" s="31"/>
      <c r="CI11" s="30"/>
      <c r="CJ11" s="31"/>
      <c r="CK11" s="30"/>
      <c r="CL11" s="31"/>
      <c r="CM11" s="30"/>
      <c r="CN11" s="31"/>
      <c r="CO11" s="30"/>
      <c r="CP11" s="31"/>
      <c r="CQ11" s="103"/>
      <c r="CR11" s="33">
        <f t="shared" si="6"/>
        <v>132</v>
      </c>
      <c r="CS11" s="31"/>
      <c r="CT11" s="30"/>
      <c r="CU11" s="77">
        <v>1</v>
      </c>
      <c r="CV11" s="78">
        <f>110*0.8*1.5</f>
        <v>132</v>
      </c>
      <c r="CW11" s="31"/>
      <c r="CX11" s="30"/>
      <c r="CY11" s="31"/>
      <c r="CZ11" s="30"/>
      <c r="DA11" s="31"/>
      <c r="DB11" s="30"/>
      <c r="DC11" s="31"/>
      <c r="DD11" s="32"/>
      <c r="DE11" s="108">
        <f t="shared" si="7"/>
        <v>63</v>
      </c>
      <c r="DF11" s="31"/>
      <c r="DG11" s="30"/>
      <c r="DH11" s="31">
        <v>8</v>
      </c>
      <c r="DI11" s="30">
        <f>20*1.8</f>
        <v>36</v>
      </c>
      <c r="DJ11" s="77">
        <v>9</v>
      </c>
      <c r="DK11" s="78">
        <f>10*1.8*1.5</f>
        <v>27</v>
      </c>
      <c r="DL11" s="31"/>
      <c r="DM11" s="30"/>
      <c r="DN11" s="31"/>
      <c r="DO11" s="32"/>
      <c r="DP11" s="33">
        <f t="shared" si="8"/>
        <v>0</v>
      </c>
      <c r="DQ11" s="31"/>
      <c r="DR11" s="30"/>
      <c r="DS11" s="31"/>
      <c r="DT11" s="30"/>
      <c r="DU11" s="31"/>
      <c r="DV11" s="30"/>
      <c r="DW11" s="31"/>
      <c r="DX11" s="103"/>
      <c r="DY11" s="33">
        <f t="shared" si="9"/>
        <v>0</v>
      </c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108">
        <f t="shared" si="10"/>
        <v>0</v>
      </c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0"/>
      <c r="FG11" s="30"/>
      <c r="FH11" s="30"/>
      <c r="FI11" s="31"/>
      <c r="FJ11" s="32"/>
    </row>
    <row r="12" spans="1:166" s="1" customFormat="1" hidden="1" x14ac:dyDescent="0.3">
      <c r="A12" s="5">
        <f t="shared" si="0"/>
        <v>4</v>
      </c>
      <c r="B12" s="15">
        <v>132</v>
      </c>
      <c r="C12" s="8" t="s">
        <v>24</v>
      </c>
      <c r="D12" s="16">
        <v>1986</v>
      </c>
      <c r="E12" s="17">
        <f t="shared" si="1"/>
        <v>637</v>
      </c>
      <c r="F12" s="55" t="s">
        <v>431</v>
      </c>
      <c r="G12" s="55"/>
      <c r="H12" s="55" t="s">
        <v>432</v>
      </c>
      <c r="I12" s="55" t="s">
        <v>433</v>
      </c>
      <c r="J12" s="28">
        <f>L12+N12+P12</f>
        <v>0</v>
      </c>
      <c r="K12" s="29"/>
      <c r="L12" s="30"/>
      <c r="M12" s="31"/>
      <c r="N12" s="30"/>
      <c r="O12" s="31"/>
      <c r="P12" s="32"/>
      <c r="Q12" s="28">
        <f t="shared" si="2"/>
        <v>0</v>
      </c>
      <c r="R12" s="29"/>
      <c r="S12" s="32"/>
      <c r="T12" s="28">
        <f t="shared" si="3"/>
        <v>17.5</v>
      </c>
      <c r="U12" s="29">
        <v>7</v>
      </c>
      <c r="V12" s="30">
        <f>25*0.7</f>
        <v>17.5</v>
      </c>
      <c r="W12" s="31"/>
      <c r="X12" s="32"/>
      <c r="Y12" s="33">
        <f>AA12+AE12+AG12+AI12+AK12+AM12+AO12</f>
        <v>180</v>
      </c>
      <c r="Z12" s="34">
        <v>2</v>
      </c>
      <c r="AA12" s="35">
        <f>80*0.9</f>
        <v>72</v>
      </c>
      <c r="AB12" s="68">
        <v>8</v>
      </c>
      <c r="AC12" s="69">
        <f>20*0.9</f>
        <v>18</v>
      </c>
      <c r="AD12" s="92"/>
      <c r="AE12" s="35"/>
      <c r="AF12" s="34"/>
      <c r="AG12" s="35"/>
      <c r="AH12" s="66">
        <v>1</v>
      </c>
      <c r="AI12" s="67">
        <f>80*0.9*1.5</f>
        <v>108</v>
      </c>
      <c r="AJ12" s="34"/>
      <c r="AK12" s="35"/>
      <c r="AL12" s="34"/>
      <c r="AM12" s="35"/>
      <c r="AN12" s="34"/>
      <c r="AO12" s="62"/>
      <c r="AP12" s="33">
        <f t="shared" si="4"/>
        <v>229.5</v>
      </c>
      <c r="AQ12" s="34">
        <v>3</v>
      </c>
      <c r="AR12" s="35">
        <f>60*1.8</f>
        <v>108</v>
      </c>
      <c r="AS12" s="34"/>
      <c r="AT12" s="35"/>
      <c r="AU12" s="34"/>
      <c r="AV12" s="35"/>
      <c r="AW12" s="34"/>
      <c r="AX12" s="35"/>
      <c r="AY12" s="66">
        <v>3</v>
      </c>
      <c r="AZ12" s="67">
        <f>45*1.8*1.5</f>
        <v>121.5</v>
      </c>
      <c r="BA12" s="34"/>
      <c r="BB12" s="75"/>
      <c r="BC12" s="33">
        <f t="shared" si="5"/>
        <v>0</v>
      </c>
      <c r="BD12" s="31"/>
      <c r="BE12" s="30"/>
      <c r="BF12" s="31"/>
      <c r="BG12" s="30"/>
      <c r="BH12" s="31"/>
      <c r="BI12" s="30"/>
      <c r="BJ12" s="31"/>
      <c r="BK12" s="30"/>
      <c r="BL12" s="31"/>
      <c r="BM12" s="32"/>
      <c r="BN12" s="33">
        <f>BP12+BR12+BT12+BV12+BX12+BZ12</f>
        <v>0</v>
      </c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103"/>
      <c r="CA12" s="33">
        <f>CC12+CE12+CG12+CI12+CK12+CM12+CO12</f>
        <v>210</v>
      </c>
      <c r="CB12" s="31">
        <v>3</v>
      </c>
      <c r="CC12" s="30">
        <f>60*1.5</f>
        <v>90</v>
      </c>
      <c r="CD12" s="31"/>
      <c r="CE12" s="30"/>
      <c r="CF12" s="31"/>
      <c r="CG12" s="30"/>
      <c r="CH12" s="31"/>
      <c r="CI12" s="30"/>
      <c r="CJ12" s="31"/>
      <c r="CK12" s="30"/>
      <c r="CL12" s="77">
        <v>1</v>
      </c>
      <c r="CM12" s="78">
        <f>80*1.5</f>
        <v>120</v>
      </c>
      <c r="CN12" s="31"/>
      <c r="CO12" s="30"/>
      <c r="CP12" s="58">
        <v>1</v>
      </c>
      <c r="CQ12" s="105">
        <f>55</f>
        <v>55</v>
      </c>
      <c r="CR12" s="33">
        <f t="shared" si="6"/>
        <v>0</v>
      </c>
      <c r="CS12" s="31"/>
      <c r="CT12" s="30"/>
      <c r="CU12" s="31"/>
      <c r="CV12" s="30"/>
      <c r="CW12" s="31"/>
      <c r="CX12" s="30"/>
      <c r="CY12" s="31"/>
      <c r="CZ12" s="30"/>
      <c r="DA12" s="30"/>
      <c r="DB12" s="30"/>
      <c r="DC12" s="31"/>
      <c r="DD12" s="32"/>
      <c r="DE12" s="108">
        <f t="shared" si="7"/>
        <v>0</v>
      </c>
      <c r="DF12" s="31"/>
      <c r="DG12" s="30"/>
      <c r="DH12" s="31"/>
      <c r="DI12" s="30"/>
      <c r="DJ12" s="31"/>
      <c r="DK12" s="30"/>
      <c r="DL12" s="31"/>
      <c r="DM12" s="30"/>
      <c r="DN12" s="31"/>
      <c r="DO12" s="32"/>
      <c r="DP12" s="33">
        <f t="shared" si="8"/>
        <v>0</v>
      </c>
      <c r="DQ12" s="31"/>
      <c r="DR12" s="30"/>
      <c r="DS12" s="31"/>
      <c r="DT12" s="30"/>
      <c r="DU12" s="31"/>
      <c r="DV12" s="30"/>
      <c r="DW12" s="31"/>
      <c r="DX12" s="103"/>
      <c r="DY12" s="33">
        <f t="shared" si="9"/>
        <v>0</v>
      </c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108">
        <f t="shared" si="10"/>
        <v>0</v>
      </c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0"/>
      <c r="FG12" s="30"/>
      <c r="FH12" s="30"/>
      <c r="FI12" s="31"/>
      <c r="FJ12" s="32"/>
    </row>
    <row r="13" spans="1:166" s="1" customFormat="1" hidden="1" x14ac:dyDescent="0.3">
      <c r="A13" s="5">
        <f t="shared" si="0"/>
        <v>5</v>
      </c>
      <c r="B13" s="15">
        <v>3811</v>
      </c>
      <c r="C13" s="8" t="s">
        <v>465</v>
      </c>
      <c r="D13" s="16">
        <v>2005</v>
      </c>
      <c r="E13" s="17">
        <f t="shared" si="1"/>
        <v>595.70000000000005</v>
      </c>
      <c r="F13" s="55" t="s">
        <v>398</v>
      </c>
      <c r="G13" s="55" t="s">
        <v>393</v>
      </c>
      <c r="H13" s="55" t="s">
        <v>441</v>
      </c>
      <c r="I13" s="55" t="s">
        <v>440</v>
      </c>
      <c r="J13" s="28">
        <f>L13+N13+P13</f>
        <v>0</v>
      </c>
      <c r="K13" s="29"/>
      <c r="L13" s="30"/>
      <c r="M13" s="31"/>
      <c r="N13" s="30"/>
      <c r="O13" s="31"/>
      <c r="P13" s="32"/>
      <c r="Q13" s="28">
        <f t="shared" si="2"/>
        <v>0</v>
      </c>
      <c r="R13" s="29"/>
      <c r="S13" s="32"/>
      <c r="T13" s="28">
        <f t="shared" si="3"/>
        <v>0</v>
      </c>
      <c r="U13" s="29"/>
      <c r="V13" s="30"/>
      <c r="W13" s="31"/>
      <c r="X13" s="32"/>
      <c r="Y13" s="33">
        <f>AA13+AE13+AI13+AK13+AM13+AO13</f>
        <v>76.5</v>
      </c>
      <c r="Z13" s="83"/>
      <c r="AA13" s="35"/>
      <c r="AB13" s="68">
        <v>5</v>
      </c>
      <c r="AC13" s="69">
        <f>35*0.9</f>
        <v>31.5</v>
      </c>
      <c r="AD13" s="34"/>
      <c r="AE13" s="35"/>
      <c r="AF13" s="68">
        <v>5</v>
      </c>
      <c r="AG13" s="69">
        <f>26*0.9</f>
        <v>23.400000000000002</v>
      </c>
      <c r="AH13" s="66">
        <v>4</v>
      </c>
      <c r="AI13" s="67">
        <f>30*0.9*1.5</f>
        <v>40.5</v>
      </c>
      <c r="AJ13" s="34"/>
      <c r="AK13" s="35"/>
      <c r="AL13" s="34">
        <v>2</v>
      </c>
      <c r="AM13" s="35">
        <f>40*0.9</f>
        <v>36</v>
      </c>
      <c r="AN13" s="34"/>
      <c r="AO13" s="62"/>
      <c r="AP13" s="33">
        <f t="shared" si="4"/>
        <v>99</v>
      </c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>
        <v>1</v>
      </c>
      <c r="BB13" s="75">
        <f>55*1.8</f>
        <v>99</v>
      </c>
      <c r="BC13" s="33">
        <f t="shared" si="5"/>
        <v>256</v>
      </c>
      <c r="BD13" s="31"/>
      <c r="BE13" s="30"/>
      <c r="BF13" s="31">
        <v>2</v>
      </c>
      <c r="BG13" s="30">
        <f>80*0.8</f>
        <v>64</v>
      </c>
      <c r="BH13" s="77">
        <v>2</v>
      </c>
      <c r="BI13" s="78">
        <f>80*0.8*1.5</f>
        <v>96</v>
      </c>
      <c r="BJ13" s="77">
        <v>1</v>
      </c>
      <c r="BK13" s="78">
        <f>80*0.8*1.5</f>
        <v>96</v>
      </c>
      <c r="BL13" s="31"/>
      <c r="BM13" s="32"/>
      <c r="BN13" s="33">
        <f>BP13+BR13+BT13+BV13+BX13+BZ13</f>
        <v>0</v>
      </c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103"/>
      <c r="CA13" s="33">
        <f>CC13+CG13+CI13+CK13+CM13+CO13+CQ13</f>
        <v>40</v>
      </c>
      <c r="CB13" s="31"/>
      <c r="CC13" s="30"/>
      <c r="CD13" s="58">
        <v>6</v>
      </c>
      <c r="CE13" s="59">
        <f>30</f>
        <v>30</v>
      </c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>
        <v>2</v>
      </c>
      <c r="CQ13" s="103">
        <v>40</v>
      </c>
      <c r="CR13" s="33">
        <f t="shared" si="6"/>
        <v>0</v>
      </c>
      <c r="CS13" s="31"/>
      <c r="CT13" s="30"/>
      <c r="CU13" s="31"/>
      <c r="CV13" s="30"/>
      <c r="CW13" s="31"/>
      <c r="CX13" s="30"/>
      <c r="CY13" s="31"/>
      <c r="CZ13" s="30"/>
      <c r="DA13" s="31"/>
      <c r="DB13" s="30"/>
      <c r="DC13" s="31"/>
      <c r="DD13" s="32"/>
      <c r="DE13" s="108">
        <f t="shared" si="7"/>
        <v>124.2</v>
      </c>
      <c r="DF13" s="31"/>
      <c r="DG13" s="30"/>
      <c r="DH13" s="31"/>
      <c r="DI13" s="30"/>
      <c r="DJ13" s="31"/>
      <c r="DK13" s="30"/>
      <c r="DL13" s="77">
        <v>5</v>
      </c>
      <c r="DM13" s="78">
        <f>26*1.8*1.5</f>
        <v>70.2</v>
      </c>
      <c r="DN13" s="31">
        <v>3</v>
      </c>
      <c r="DO13" s="32">
        <f>30*1.8</f>
        <v>54</v>
      </c>
      <c r="DP13" s="33">
        <f t="shared" si="8"/>
        <v>0</v>
      </c>
      <c r="DQ13" s="31"/>
      <c r="DR13" s="30"/>
      <c r="DS13" s="31"/>
      <c r="DT13" s="30"/>
      <c r="DU13" s="31"/>
      <c r="DV13" s="30"/>
      <c r="DW13" s="31"/>
      <c r="DX13" s="103"/>
      <c r="DY13" s="33">
        <f t="shared" si="9"/>
        <v>0</v>
      </c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108">
        <f t="shared" si="10"/>
        <v>0</v>
      </c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0"/>
      <c r="FG13" s="30"/>
      <c r="FH13" s="30"/>
      <c r="FI13" s="31"/>
      <c r="FJ13" s="32"/>
    </row>
    <row r="14" spans="1:166" s="1" customFormat="1" hidden="1" x14ac:dyDescent="0.3">
      <c r="A14" s="5">
        <f t="shared" si="0"/>
        <v>6</v>
      </c>
      <c r="B14" s="15">
        <v>5980</v>
      </c>
      <c r="C14" s="8" t="s">
        <v>124</v>
      </c>
      <c r="D14" s="16">
        <v>2008</v>
      </c>
      <c r="E14" s="17">
        <f t="shared" si="1"/>
        <v>509.5</v>
      </c>
      <c r="F14" s="55" t="s">
        <v>379</v>
      </c>
      <c r="G14" s="55"/>
      <c r="H14" s="55" t="s">
        <v>380</v>
      </c>
      <c r="I14" s="55"/>
      <c r="J14" s="28">
        <f>P14</f>
        <v>44</v>
      </c>
      <c r="K14" s="60">
        <v>1</v>
      </c>
      <c r="L14" s="59">
        <f>110*0.4</f>
        <v>44</v>
      </c>
      <c r="M14" s="58">
        <v>1</v>
      </c>
      <c r="N14" s="59">
        <f>110*0.4</f>
        <v>44</v>
      </c>
      <c r="O14" s="31">
        <v>1</v>
      </c>
      <c r="P14" s="32">
        <f>110*0.4</f>
        <v>44</v>
      </c>
      <c r="Q14" s="28">
        <f t="shared" si="2"/>
        <v>0</v>
      </c>
      <c r="R14" s="29"/>
      <c r="S14" s="32"/>
      <c r="T14" s="28">
        <f t="shared" si="3"/>
        <v>0</v>
      </c>
      <c r="U14" s="29"/>
      <c r="V14" s="30"/>
      <c r="W14" s="31"/>
      <c r="X14" s="32"/>
      <c r="Y14" s="33">
        <f>AA14+AC14+AE14+AG14+AI14+AK14+AM14+AO14</f>
        <v>0</v>
      </c>
      <c r="Z14" s="34"/>
      <c r="AA14" s="35"/>
      <c r="AB14" s="92"/>
      <c r="AC14" s="35"/>
      <c r="AD14" s="83"/>
      <c r="AE14" s="35"/>
      <c r="AF14" s="92"/>
      <c r="AG14" s="35"/>
      <c r="AH14" s="92"/>
      <c r="AI14" s="35"/>
      <c r="AJ14" s="34"/>
      <c r="AK14" s="35"/>
      <c r="AL14" s="34"/>
      <c r="AM14" s="35"/>
      <c r="AN14" s="34"/>
      <c r="AO14" s="62"/>
      <c r="AP14" s="33">
        <f t="shared" si="4"/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33">
        <f t="shared" si="5"/>
        <v>0</v>
      </c>
      <c r="BD14" s="31"/>
      <c r="BE14" s="30"/>
      <c r="BF14" s="31"/>
      <c r="BG14" s="30"/>
      <c r="BH14" s="31"/>
      <c r="BI14" s="30"/>
      <c r="BJ14" s="31"/>
      <c r="BK14" s="30"/>
      <c r="BL14" s="31"/>
      <c r="BM14" s="32"/>
      <c r="BN14" s="33">
        <f>BR14+BT14+BV14+BX14</f>
        <v>255.5</v>
      </c>
      <c r="BO14" s="58">
        <v>1</v>
      </c>
      <c r="BP14" s="59">
        <f>110*0.7</f>
        <v>77</v>
      </c>
      <c r="BQ14" s="31">
        <v>1</v>
      </c>
      <c r="BR14" s="30">
        <f>110*0.7</f>
        <v>77</v>
      </c>
      <c r="BS14" s="77">
        <v>1</v>
      </c>
      <c r="BT14" s="78">
        <f>110*0.7*1.5</f>
        <v>115.5</v>
      </c>
      <c r="BU14" s="77">
        <v>2</v>
      </c>
      <c r="BV14" s="78">
        <f>60*0.7*1.5</f>
        <v>63</v>
      </c>
      <c r="BW14" s="31"/>
      <c r="BX14" s="30"/>
      <c r="BY14" s="58">
        <v>2</v>
      </c>
      <c r="BZ14" s="105">
        <f>40*0.7</f>
        <v>28</v>
      </c>
      <c r="CA14" s="33">
        <f>CC14+CE14+CG14+CI14+CK14+CM14+CO14+CQ14</f>
        <v>0</v>
      </c>
      <c r="CB14" s="31"/>
      <c r="CC14" s="30"/>
      <c r="CD14" s="31"/>
      <c r="CE14" s="30"/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103"/>
      <c r="CR14" s="33">
        <f t="shared" si="6"/>
        <v>0</v>
      </c>
      <c r="CS14" s="31"/>
      <c r="CT14" s="30"/>
      <c r="CU14" s="31"/>
      <c r="CV14" s="30"/>
      <c r="CW14" s="31"/>
      <c r="CX14" s="30"/>
      <c r="CY14" s="31"/>
      <c r="CZ14" s="30"/>
      <c r="DA14" s="31"/>
      <c r="DB14" s="30"/>
      <c r="DC14" s="31"/>
      <c r="DD14" s="32"/>
      <c r="DE14" s="108">
        <f t="shared" si="7"/>
        <v>0</v>
      </c>
      <c r="DF14" s="31"/>
      <c r="DG14" s="30"/>
      <c r="DH14" s="31"/>
      <c r="DI14" s="30"/>
      <c r="DJ14" s="31"/>
      <c r="DK14" s="30"/>
      <c r="DL14" s="31"/>
      <c r="DM14" s="30"/>
      <c r="DN14" s="31"/>
      <c r="DO14" s="32"/>
      <c r="DP14" s="33">
        <f t="shared" si="8"/>
        <v>210</v>
      </c>
      <c r="DQ14" s="31">
        <v>3</v>
      </c>
      <c r="DR14" s="30">
        <f>60*1.5</f>
        <v>90</v>
      </c>
      <c r="DS14" s="31">
        <v>2</v>
      </c>
      <c r="DT14" s="30">
        <f>80*1.5</f>
        <v>120</v>
      </c>
      <c r="DU14" s="58" t="s">
        <v>536</v>
      </c>
      <c r="DV14" s="59"/>
      <c r="DW14" s="31"/>
      <c r="DX14" s="103"/>
      <c r="DY14" s="33">
        <f t="shared" si="9"/>
        <v>0</v>
      </c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108">
        <f t="shared" si="10"/>
        <v>0</v>
      </c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0"/>
      <c r="FG14" s="30"/>
      <c r="FH14" s="30"/>
      <c r="FI14" s="31"/>
      <c r="FJ14" s="32"/>
    </row>
    <row r="15" spans="1:166" s="1" customFormat="1" hidden="1" x14ac:dyDescent="0.3">
      <c r="A15" s="5">
        <f t="shared" si="0"/>
        <v>7</v>
      </c>
      <c r="B15" s="15">
        <v>4644</v>
      </c>
      <c r="C15" s="8" t="s">
        <v>22</v>
      </c>
      <c r="D15" s="16">
        <v>2004</v>
      </c>
      <c r="E15" s="17">
        <f t="shared" si="1"/>
        <v>498.75</v>
      </c>
      <c r="F15" s="55" t="s">
        <v>442</v>
      </c>
      <c r="G15" s="55" t="s">
        <v>398</v>
      </c>
      <c r="H15" s="55" t="s">
        <v>452</v>
      </c>
      <c r="I15" s="55" t="s">
        <v>472</v>
      </c>
      <c r="J15" s="28">
        <f t="shared" ref="J15:J25" si="11">L15+N15+P15</f>
        <v>0</v>
      </c>
      <c r="K15" s="29"/>
      <c r="L15" s="30"/>
      <c r="M15" s="31"/>
      <c r="N15" s="30"/>
      <c r="O15" s="31"/>
      <c r="P15" s="32"/>
      <c r="Q15" s="28">
        <f t="shared" si="2"/>
        <v>0</v>
      </c>
      <c r="R15" s="29"/>
      <c r="S15" s="32"/>
      <c r="T15" s="28">
        <f t="shared" si="3"/>
        <v>0</v>
      </c>
      <c r="U15" s="29"/>
      <c r="V15" s="30"/>
      <c r="W15" s="31"/>
      <c r="X15" s="32"/>
      <c r="Y15" s="33">
        <f>AC15+AE15+AG15+AI15+AK15+AM15+AO15</f>
        <v>114.75</v>
      </c>
      <c r="Z15" s="68">
        <v>5</v>
      </c>
      <c r="AA15" s="69">
        <f>35*0.9</f>
        <v>31.5</v>
      </c>
      <c r="AB15" s="34">
        <v>3</v>
      </c>
      <c r="AC15" s="35">
        <f>60*0.9</f>
        <v>54</v>
      </c>
      <c r="AD15" s="83"/>
      <c r="AE15" s="35"/>
      <c r="AF15" s="34"/>
      <c r="AG15" s="35"/>
      <c r="AH15" s="66">
        <v>3</v>
      </c>
      <c r="AI15" s="67">
        <f>45*0.9*1.5</f>
        <v>60.75</v>
      </c>
      <c r="AJ15" s="34"/>
      <c r="AK15" s="35"/>
      <c r="AL15" s="83"/>
      <c r="AM15" s="35"/>
      <c r="AN15" s="34"/>
      <c r="AO15" s="62"/>
      <c r="AP15" s="33">
        <f t="shared" si="4"/>
        <v>0</v>
      </c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75"/>
      <c r="BC15" s="33">
        <f>BG15+BI15+BK15+BM15</f>
        <v>160</v>
      </c>
      <c r="BD15" s="58">
        <v>1</v>
      </c>
      <c r="BE15" s="59">
        <f>110*0.8</f>
        <v>88</v>
      </c>
      <c r="BF15" s="31">
        <v>1</v>
      </c>
      <c r="BG15" s="30">
        <f>110*0.8</f>
        <v>88</v>
      </c>
      <c r="BH15" s="31"/>
      <c r="BI15" s="30"/>
      <c r="BJ15" s="77">
        <v>2</v>
      </c>
      <c r="BK15" s="78">
        <f>60*0.8*1.5</f>
        <v>72</v>
      </c>
      <c r="BL15" s="31"/>
      <c r="BM15" s="32"/>
      <c r="BN15" s="33">
        <f t="shared" ref="BN15:BN25" si="12">BP15+BR15+BT15+BV15+BX15+BZ15</f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103"/>
      <c r="CA15" s="33">
        <f>CC15+CG15+CI15+CK15+CM15+CO15</f>
        <v>170</v>
      </c>
      <c r="CB15" s="31">
        <v>2</v>
      </c>
      <c r="CC15" s="30">
        <f>80</f>
        <v>80</v>
      </c>
      <c r="CD15" s="58">
        <v>5</v>
      </c>
      <c r="CE15" s="59">
        <f>35</f>
        <v>35</v>
      </c>
      <c r="CF15" s="31"/>
      <c r="CG15" s="30"/>
      <c r="CH15" s="31"/>
      <c r="CI15" s="30"/>
      <c r="CJ15" s="31"/>
      <c r="CK15" s="30"/>
      <c r="CL15" s="77">
        <v>2</v>
      </c>
      <c r="CM15" s="78">
        <f>60*1.5</f>
        <v>90</v>
      </c>
      <c r="CN15" s="31"/>
      <c r="CO15" s="30"/>
      <c r="CP15" s="58">
        <v>2</v>
      </c>
      <c r="CQ15" s="105">
        <v>40</v>
      </c>
      <c r="CR15" s="33">
        <f t="shared" si="6"/>
        <v>0</v>
      </c>
      <c r="CS15" s="31"/>
      <c r="CT15" s="30"/>
      <c r="CU15" s="31"/>
      <c r="CV15" s="30"/>
      <c r="CW15" s="31"/>
      <c r="CX15" s="30"/>
      <c r="CY15" s="31"/>
      <c r="CZ15" s="30"/>
      <c r="DA15" s="31"/>
      <c r="DB15" s="30"/>
      <c r="DC15" s="31"/>
      <c r="DD15" s="32"/>
      <c r="DE15" s="108">
        <f t="shared" si="7"/>
        <v>54</v>
      </c>
      <c r="DF15" s="31"/>
      <c r="DG15" s="30"/>
      <c r="DH15" s="31"/>
      <c r="DI15" s="30"/>
      <c r="DJ15" s="31"/>
      <c r="DK15" s="30"/>
      <c r="DL15" s="31"/>
      <c r="DM15" s="30"/>
      <c r="DN15" s="31">
        <v>3</v>
      </c>
      <c r="DO15" s="32">
        <f>30*1.8</f>
        <v>54</v>
      </c>
      <c r="DP15" s="33">
        <f t="shared" si="8"/>
        <v>0</v>
      </c>
      <c r="DQ15" s="31"/>
      <c r="DR15" s="30"/>
      <c r="DS15" s="31"/>
      <c r="DT15" s="30"/>
      <c r="DU15" s="31"/>
      <c r="DV15" s="30"/>
      <c r="DW15" s="31"/>
      <c r="DX15" s="103"/>
      <c r="DY15" s="33">
        <f t="shared" si="9"/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108">
        <f t="shared" si="10"/>
        <v>0</v>
      </c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0"/>
      <c r="FG15" s="30"/>
      <c r="FH15" s="30"/>
      <c r="FI15" s="31"/>
      <c r="FJ15" s="32"/>
    </row>
    <row r="16" spans="1:166" s="1" customFormat="1" hidden="1" x14ac:dyDescent="0.3">
      <c r="A16" s="5">
        <f t="shared" si="0"/>
        <v>8</v>
      </c>
      <c r="B16" s="15">
        <v>4072</v>
      </c>
      <c r="C16" s="8" t="s">
        <v>36</v>
      </c>
      <c r="D16" s="16">
        <v>2003</v>
      </c>
      <c r="E16" s="17">
        <f t="shared" si="1"/>
        <v>491</v>
      </c>
      <c r="F16" s="55" t="s">
        <v>381</v>
      </c>
      <c r="G16" s="55"/>
      <c r="H16" s="55" t="s">
        <v>474</v>
      </c>
      <c r="I16" s="55" t="s">
        <v>382</v>
      </c>
      <c r="J16" s="28">
        <f t="shared" si="11"/>
        <v>0</v>
      </c>
      <c r="K16" s="29"/>
      <c r="L16" s="30"/>
      <c r="M16" s="31"/>
      <c r="N16" s="30"/>
      <c r="O16" s="31"/>
      <c r="P16" s="32"/>
      <c r="Q16" s="28">
        <f t="shared" si="2"/>
        <v>0</v>
      </c>
      <c r="R16" s="29"/>
      <c r="S16" s="32"/>
      <c r="T16" s="28">
        <f t="shared" si="3"/>
        <v>0</v>
      </c>
      <c r="U16" s="29"/>
      <c r="V16" s="30"/>
      <c r="W16" s="31"/>
      <c r="X16" s="32"/>
      <c r="Y16" s="33">
        <f>AA16+AE16+AG16+AI16+AK16+AM16+AO16</f>
        <v>54</v>
      </c>
      <c r="Z16" s="92"/>
      <c r="AA16" s="35"/>
      <c r="AB16" s="68">
        <v>9</v>
      </c>
      <c r="AC16" s="69">
        <f>10*0.9</f>
        <v>9</v>
      </c>
      <c r="AD16" s="83"/>
      <c r="AE16" s="35"/>
      <c r="AF16" s="34"/>
      <c r="AG16" s="35"/>
      <c r="AH16" s="92"/>
      <c r="AI16" s="35"/>
      <c r="AJ16" s="34">
        <v>2</v>
      </c>
      <c r="AK16" s="35">
        <f>60*0.9</f>
        <v>54</v>
      </c>
      <c r="AL16" s="83"/>
      <c r="AM16" s="35"/>
      <c r="AN16" s="34"/>
      <c r="AO16" s="62"/>
      <c r="AP16" s="33">
        <f t="shared" si="4"/>
        <v>0</v>
      </c>
      <c r="AQ16" s="34"/>
      <c r="AR16" s="35"/>
      <c r="AS16" s="34"/>
      <c r="AT16" s="35"/>
      <c r="AU16" s="34"/>
      <c r="AV16" s="35"/>
      <c r="AW16" s="34"/>
      <c r="AX16" s="35"/>
      <c r="AY16" s="83"/>
      <c r="AZ16" s="35"/>
      <c r="BA16" s="34"/>
      <c r="BB16" s="75"/>
      <c r="BC16" s="33">
        <f>BE16+BI16+BK16+BM16</f>
        <v>172</v>
      </c>
      <c r="BD16" s="31"/>
      <c r="BE16" s="30"/>
      <c r="BF16" s="58">
        <v>3</v>
      </c>
      <c r="BG16" s="59">
        <f>60*0.8</f>
        <v>48</v>
      </c>
      <c r="BH16" s="77">
        <v>3</v>
      </c>
      <c r="BI16" s="78">
        <f>60*0.8*1.5</f>
        <v>72</v>
      </c>
      <c r="BJ16" s="77">
        <v>4</v>
      </c>
      <c r="BK16" s="78">
        <f>30*0.8*1.5</f>
        <v>36</v>
      </c>
      <c r="BL16" s="31">
        <v>1</v>
      </c>
      <c r="BM16" s="32">
        <f>80*0.8</f>
        <v>64</v>
      </c>
      <c r="BN16" s="33">
        <f t="shared" si="12"/>
        <v>0</v>
      </c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103"/>
      <c r="CA16" s="33">
        <f>CC16+CG16+CI16+CK16+CM16+CO16+CQ16</f>
        <v>105</v>
      </c>
      <c r="CB16" s="31"/>
      <c r="CC16" s="30"/>
      <c r="CD16" s="58">
        <v>8</v>
      </c>
      <c r="CE16" s="59">
        <f>20</f>
        <v>20</v>
      </c>
      <c r="CF16" s="77">
        <v>6</v>
      </c>
      <c r="CG16" s="78">
        <f>30*1.5</f>
        <v>45</v>
      </c>
      <c r="CH16" s="31"/>
      <c r="CI16" s="30"/>
      <c r="CJ16" s="31"/>
      <c r="CK16" s="30"/>
      <c r="CL16" s="58" t="s">
        <v>286</v>
      </c>
      <c r="CM16" s="59"/>
      <c r="CN16" s="31">
        <v>2</v>
      </c>
      <c r="CO16" s="30">
        <f>60</f>
        <v>60</v>
      </c>
      <c r="CP16" s="31"/>
      <c r="CQ16" s="103"/>
      <c r="CR16" s="33">
        <f t="shared" si="6"/>
        <v>160</v>
      </c>
      <c r="CS16" s="31">
        <v>2</v>
      </c>
      <c r="CT16" s="30">
        <f>80*0.8</f>
        <v>64</v>
      </c>
      <c r="CU16" s="77">
        <v>2</v>
      </c>
      <c r="CV16" s="78">
        <f>80*0.8*1.5</f>
        <v>96</v>
      </c>
      <c r="CW16" s="31"/>
      <c r="CX16" s="30"/>
      <c r="CY16" s="31"/>
      <c r="CZ16" s="30"/>
      <c r="DA16" s="31"/>
      <c r="DB16" s="30"/>
      <c r="DC16" s="31"/>
      <c r="DD16" s="32"/>
      <c r="DE16" s="108">
        <f t="shared" si="7"/>
        <v>0</v>
      </c>
      <c r="DF16" s="31"/>
      <c r="DG16" s="30"/>
      <c r="DH16" s="31"/>
      <c r="DI16" s="30"/>
      <c r="DJ16" s="31"/>
      <c r="DK16" s="30"/>
      <c r="DL16" s="31"/>
      <c r="DM16" s="30"/>
      <c r="DN16" s="31"/>
      <c r="DO16" s="32"/>
      <c r="DP16" s="33">
        <f t="shared" si="8"/>
        <v>0</v>
      </c>
      <c r="DQ16" s="31"/>
      <c r="DR16" s="30"/>
      <c r="DS16" s="31"/>
      <c r="DT16" s="30"/>
      <c r="DU16" s="31"/>
      <c r="DV16" s="30"/>
      <c r="DW16" s="31"/>
      <c r="DX16" s="103"/>
      <c r="DY16" s="33">
        <f t="shared" si="9"/>
        <v>0</v>
      </c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108">
        <f t="shared" si="10"/>
        <v>0</v>
      </c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0"/>
      <c r="FG16" s="30"/>
      <c r="FH16" s="30"/>
      <c r="FI16" s="31"/>
      <c r="FJ16" s="32"/>
    </row>
    <row r="17" spans="1:166" s="1" customFormat="1" hidden="1" x14ac:dyDescent="0.3">
      <c r="A17" s="5">
        <f t="shared" si="0"/>
        <v>9</v>
      </c>
      <c r="B17" s="15">
        <v>3685</v>
      </c>
      <c r="C17" s="8" t="s">
        <v>40</v>
      </c>
      <c r="D17" s="16">
        <v>2002</v>
      </c>
      <c r="E17" s="17">
        <f t="shared" si="1"/>
        <v>467.25</v>
      </c>
      <c r="F17" s="55" t="s">
        <v>393</v>
      </c>
      <c r="G17" s="55" t="s">
        <v>412</v>
      </c>
      <c r="H17" s="55" t="s">
        <v>434</v>
      </c>
      <c r="I17" s="55" t="s">
        <v>448</v>
      </c>
      <c r="J17" s="28">
        <f t="shared" si="11"/>
        <v>0</v>
      </c>
      <c r="K17" s="29"/>
      <c r="L17" s="30"/>
      <c r="M17" s="31"/>
      <c r="N17" s="30"/>
      <c r="O17" s="31"/>
      <c r="P17" s="32"/>
      <c r="Q17" s="28">
        <f t="shared" si="2"/>
        <v>0</v>
      </c>
      <c r="R17" s="29"/>
      <c r="S17" s="32"/>
      <c r="T17" s="28">
        <f t="shared" si="3"/>
        <v>0</v>
      </c>
      <c r="U17" s="29"/>
      <c r="V17" s="30"/>
      <c r="W17" s="31"/>
      <c r="X17" s="32"/>
      <c r="Y17" s="33">
        <f>AA17+AC17+AE17+AG17+AI17+AK17+AO17</f>
        <v>101.25</v>
      </c>
      <c r="Z17" s="34"/>
      <c r="AA17" s="35"/>
      <c r="AB17" s="92"/>
      <c r="AC17" s="35"/>
      <c r="AD17" s="66">
        <v>5</v>
      </c>
      <c r="AE17" s="67">
        <f>35*0.9*1.5</f>
        <v>47.25</v>
      </c>
      <c r="AF17" s="34"/>
      <c r="AG17" s="35"/>
      <c r="AH17" s="83"/>
      <c r="AI17" s="35"/>
      <c r="AJ17" s="83">
        <v>2</v>
      </c>
      <c r="AK17" s="35">
        <f>60*0.9</f>
        <v>54</v>
      </c>
      <c r="AL17" s="68">
        <v>2</v>
      </c>
      <c r="AM17" s="69">
        <f>40*0.9</f>
        <v>36</v>
      </c>
      <c r="AN17" s="34"/>
      <c r="AO17" s="62"/>
      <c r="AP17" s="33">
        <f t="shared" si="4"/>
        <v>0</v>
      </c>
      <c r="AQ17" s="34"/>
      <c r="AR17" s="35"/>
      <c r="AS17" s="34"/>
      <c r="AT17" s="35"/>
      <c r="AU17" s="34"/>
      <c r="AV17" s="35"/>
      <c r="AW17" s="34"/>
      <c r="AX17" s="35"/>
      <c r="AY17" s="83"/>
      <c r="AZ17" s="35"/>
      <c r="BA17" s="34"/>
      <c r="BB17" s="75"/>
      <c r="BC17" s="33">
        <f>BE17+BI17+BK17+BM17</f>
        <v>232</v>
      </c>
      <c r="BD17" s="31"/>
      <c r="BE17" s="30"/>
      <c r="BF17" s="58">
        <v>4</v>
      </c>
      <c r="BG17" s="59">
        <f>40*0.8</f>
        <v>32</v>
      </c>
      <c r="BH17" s="77">
        <v>1</v>
      </c>
      <c r="BI17" s="78">
        <f>110*0.8*1.5</f>
        <v>132</v>
      </c>
      <c r="BJ17" s="77">
        <v>4</v>
      </c>
      <c r="BK17" s="78">
        <f>30*0.8*1.5</f>
        <v>36</v>
      </c>
      <c r="BL17" s="31">
        <v>1</v>
      </c>
      <c r="BM17" s="32">
        <f>80*0.8</f>
        <v>64</v>
      </c>
      <c r="BN17" s="33">
        <f t="shared" si="12"/>
        <v>0</v>
      </c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103"/>
      <c r="CA17" s="33">
        <f>CC17+CE17+CG17+CI17+CK17+CM17+CO17</f>
        <v>80</v>
      </c>
      <c r="CB17" s="31"/>
      <c r="CC17" s="30"/>
      <c r="CD17" s="31"/>
      <c r="CE17" s="30"/>
      <c r="CF17" s="31"/>
      <c r="CG17" s="30"/>
      <c r="CH17" s="31"/>
      <c r="CI17" s="30"/>
      <c r="CJ17" s="31"/>
      <c r="CK17" s="30"/>
      <c r="CL17" s="31"/>
      <c r="CM17" s="30"/>
      <c r="CN17" s="31">
        <v>1</v>
      </c>
      <c r="CO17" s="30">
        <f>80</f>
        <v>80</v>
      </c>
      <c r="CP17" s="58">
        <v>2</v>
      </c>
      <c r="CQ17" s="105">
        <v>40</v>
      </c>
      <c r="CR17" s="33">
        <f t="shared" si="6"/>
        <v>0</v>
      </c>
      <c r="CS17" s="31"/>
      <c r="CT17" s="30"/>
      <c r="CU17" s="31"/>
      <c r="CV17" s="30"/>
      <c r="CW17" s="31"/>
      <c r="CX17" s="30"/>
      <c r="CY17" s="31"/>
      <c r="CZ17" s="30"/>
      <c r="DA17" s="31"/>
      <c r="DB17" s="30"/>
      <c r="DC17" s="31"/>
      <c r="DD17" s="32"/>
      <c r="DE17" s="108">
        <f t="shared" si="7"/>
        <v>54</v>
      </c>
      <c r="DF17" s="31"/>
      <c r="DG17" s="30"/>
      <c r="DH17" s="31"/>
      <c r="DI17" s="30"/>
      <c r="DJ17" s="31"/>
      <c r="DK17" s="30"/>
      <c r="DL17" s="31"/>
      <c r="DM17" s="30"/>
      <c r="DN17" s="31">
        <v>3</v>
      </c>
      <c r="DO17" s="32">
        <f>30*1.8</f>
        <v>54</v>
      </c>
      <c r="DP17" s="33">
        <f t="shared" si="8"/>
        <v>0</v>
      </c>
      <c r="DQ17" s="31"/>
      <c r="DR17" s="30"/>
      <c r="DS17" s="31"/>
      <c r="DT17" s="30"/>
      <c r="DU17" s="31"/>
      <c r="DV17" s="30"/>
      <c r="DW17" s="31"/>
      <c r="DX17" s="103"/>
      <c r="DY17" s="33">
        <f t="shared" si="9"/>
        <v>0</v>
      </c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108">
        <f t="shared" si="10"/>
        <v>0</v>
      </c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0"/>
      <c r="FG17" s="30"/>
      <c r="FH17" s="30"/>
      <c r="FI17" s="31"/>
      <c r="FJ17" s="32"/>
    </row>
    <row r="18" spans="1:166" s="1" customFormat="1" hidden="1" x14ac:dyDescent="0.3">
      <c r="A18" s="5">
        <f t="shared" si="0"/>
        <v>10</v>
      </c>
      <c r="B18" s="15">
        <v>83</v>
      </c>
      <c r="C18" s="8" t="s">
        <v>19</v>
      </c>
      <c r="D18" s="16">
        <v>1991</v>
      </c>
      <c r="E18" s="17">
        <f t="shared" si="1"/>
        <v>466.25</v>
      </c>
      <c r="F18" s="55" t="s">
        <v>393</v>
      </c>
      <c r="G18" s="55" t="s">
        <v>445</v>
      </c>
      <c r="H18" s="55" t="s">
        <v>446</v>
      </c>
      <c r="I18" s="55" t="s">
        <v>447</v>
      </c>
      <c r="J18" s="28">
        <f t="shared" si="11"/>
        <v>0</v>
      </c>
      <c r="K18" s="29"/>
      <c r="L18" s="30"/>
      <c r="M18" s="31"/>
      <c r="N18" s="30"/>
      <c r="O18" s="31"/>
      <c r="P18" s="32"/>
      <c r="Q18" s="28">
        <f t="shared" si="2"/>
        <v>0</v>
      </c>
      <c r="R18" s="29"/>
      <c r="S18" s="32"/>
      <c r="T18" s="28">
        <f t="shared" si="3"/>
        <v>0</v>
      </c>
      <c r="U18" s="29"/>
      <c r="V18" s="30"/>
      <c r="W18" s="31"/>
      <c r="X18" s="32"/>
      <c r="Y18" s="33">
        <f>AA18+AC18+AE18+AG18+AI18+AK18+AM18+AO18</f>
        <v>200.25</v>
      </c>
      <c r="Z18" s="34"/>
      <c r="AA18" s="35"/>
      <c r="AB18" s="34"/>
      <c r="AC18" s="35"/>
      <c r="AD18" s="66">
        <v>3</v>
      </c>
      <c r="AE18" s="67">
        <f>60*0.9*1.5</f>
        <v>81</v>
      </c>
      <c r="AF18" s="83"/>
      <c r="AG18" s="35"/>
      <c r="AH18" s="66">
        <v>8</v>
      </c>
      <c r="AI18" s="67">
        <f>15*0.9*1.5</f>
        <v>20.25</v>
      </c>
      <c r="AJ18" s="34"/>
      <c r="AK18" s="35"/>
      <c r="AL18" s="92"/>
      <c r="AM18" s="35"/>
      <c r="AN18" s="34">
        <v>1</v>
      </c>
      <c r="AO18" s="62">
        <f>110*0.9</f>
        <v>99</v>
      </c>
      <c r="AP18" s="33">
        <f t="shared" si="4"/>
        <v>36</v>
      </c>
      <c r="AQ18" s="34"/>
      <c r="AR18" s="35"/>
      <c r="AS18" s="34"/>
      <c r="AT18" s="35"/>
      <c r="AU18" s="34"/>
      <c r="AV18" s="35"/>
      <c r="AW18" s="34">
        <v>8</v>
      </c>
      <c r="AX18" s="35">
        <f>20*1.8</f>
        <v>36</v>
      </c>
      <c r="AY18" s="34"/>
      <c r="AZ18" s="35"/>
      <c r="BA18" s="34"/>
      <c r="BB18" s="75"/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 t="shared" si="12"/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103"/>
      <c r="CA18" s="33">
        <f>CC18+CG18+CI18+CK18+CM18+CO18+CQ18</f>
        <v>230</v>
      </c>
      <c r="CB18" s="31"/>
      <c r="CC18" s="30"/>
      <c r="CD18" s="58">
        <v>7</v>
      </c>
      <c r="CE18" s="59">
        <f>25</f>
        <v>25</v>
      </c>
      <c r="CF18" s="77">
        <v>2</v>
      </c>
      <c r="CG18" s="78">
        <f>80*1.5</f>
        <v>120</v>
      </c>
      <c r="CH18" s="31">
        <v>1</v>
      </c>
      <c r="CI18" s="30">
        <f>110</f>
        <v>110</v>
      </c>
      <c r="CJ18" s="31"/>
      <c r="CK18" s="30"/>
      <c r="CL18" s="31"/>
      <c r="CM18" s="30"/>
      <c r="CN18" s="31"/>
      <c r="CO18" s="30"/>
      <c r="CP18" s="31"/>
      <c r="CQ18" s="103"/>
      <c r="CR18" s="33">
        <f t="shared" si="6"/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108">
        <f t="shared" si="7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 t="shared" si="8"/>
        <v>0</v>
      </c>
      <c r="DQ18" s="31"/>
      <c r="DR18" s="30"/>
      <c r="DS18" s="31"/>
      <c r="DT18" s="30"/>
      <c r="DU18" s="31"/>
      <c r="DV18" s="30"/>
      <c r="DW18" s="31"/>
      <c r="DX18" s="103"/>
      <c r="DY18" s="33">
        <f t="shared" si="9"/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108">
        <f t="shared" si="10"/>
        <v>0</v>
      </c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0"/>
      <c r="FG18" s="30"/>
      <c r="FH18" s="30"/>
      <c r="FI18" s="31"/>
      <c r="FJ18" s="32"/>
    </row>
    <row r="19" spans="1:166" s="1" customFormat="1" hidden="1" x14ac:dyDescent="0.3">
      <c r="A19" s="5">
        <f t="shared" si="0"/>
        <v>11</v>
      </c>
      <c r="B19" s="15">
        <v>81</v>
      </c>
      <c r="C19" s="8" t="s">
        <v>23</v>
      </c>
      <c r="D19" s="16">
        <v>1986</v>
      </c>
      <c r="E19" s="17">
        <f t="shared" si="1"/>
        <v>396.1</v>
      </c>
      <c r="F19" s="55" t="s">
        <v>400</v>
      </c>
      <c r="G19" s="55"/>
      <c r="H19" s="55" t="s">
        <v>415</v>
      </c>
      <c r="I19" s="55" t="s">
        <v>428</v>
      </c>
      <c r="J19" s="28">
        <f t="shared" si="11"/>
        <v>0</v>
      </c>
      <c r="K19" s="29"/>
      <c r="L19" s="30"/>
      <c r="M19" s="31"/>
      <c r="N19" s="30"/>
      <c r="O19" s="31"/>
      <c r="P19" s="32"/>
      <c r="Q19" s="28">
        <f t="shared" si="2"/>
        <v>0</v>
      </c>
      <c r="R19" s="29"/>
      <c r="S19" s="32"/>
      <c r="T19" s="28">
        <f t="shared" si="3"/>
        <v>0</v>
      </c>
      <c r="U19" s="29"/>
      <c r="V19" s="30"/>
      <c r="W19" s="31"/>
      <c r="X19" s="32"/>
      <c r="Y19" s="33">
        <f>AA19+AC19+AE19+AG19+AI19+AK19+AO19</f>
        <v>153</v>
      </c>
      <c r="Z19" s="34"/>
      <c r="AA19" s="35"/>
      <c r="AB19" s="83"/>
      <c r="AC19" s="35"/>
      <c r="AD19" s="92"/>
      <c r="AE19" s="35"/>
      <c r="AF19" s="34">
        <v>1</v>
      </c>
      <c r="AG19" s="35">
        <f>80*0.9</f>
        <v>72</v>
      </c>
      <c r="AH19" s="66">
        <v>2</v>
      </c>
      <c r="AI19" s="67">
        <f>60*0.9*1.5</f>
        <v>81</v>
      </c>
      <c r="AJ19" s="83"/>
      <c r="AK19" s="35"/>
      <c r="AL19" s="68">
        <v>1</v>
      </c>
      <c r="AM19" s="69">
        <f>55*0.9</f>
        <v>49.5</v>
      </c>
      <c r="AN19" s="34"/>
      <c r="AO19" s="62"/>
      <c r="AP19" s="33">
        <f t="shared" si="4"/>
        <v>120.6</v>
      </c>
      <c r="AQ19" s="34"/>
      <c r="AR19" s="35"/>
      <c r="AS19" s="34"/>
      <c r="AT19" s="35"/>
      <c r="AU19" s="34"/>
      <c r="AV19" s="35"/>
      <c r="AW19" s="34"/>
      <c r="AX19" s="35"/>
      <c r="AY19" s="66">
        <v>9</v>
      </c>
      <c r="AZ19" s="67">
        <f>8*1.8*1.5</f>
        <v>21.6</v>
      </c>
      <c r="BA19" s="34">
        <v>1</v>
      </c>
      <c r="BB19" s="75">
        <f>55*1.8</f>
        <v>99</v>
      </c>
      <c r="BC19" s="33">
        <f>BE19+BG19+BI19+BK19+BM19</f>
        <v>0</v>
      </c>
      <c r="BD19" s="31"/>
      <c r="BE19" s="30"/>
      <c r="BF19" s="31"/>
      <c r="BG19" s="30"/>
      <c r="BH19" s="31"/>
      <c r="BI19" s="30"/>
      <c r="BJ19" s="31"/>
      <c r="BK19" s="30"/>
      <c r="BL19" s="31"/>
      <c r="BM19" s="32"/>
      <c r="BN19" s="33">
        <f t="shared" si="12"/>
        <v>0</v>
      </c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103"/>
      <c r="CA19" s="33">
        <f>CC19+CE19+CG19+CI19+CK19+CM19+CO19+CQ19</f>
        <v>122.5</v>
      </c>
      <c r="CB19" s="31"/>
      <c r="CC19" s="30"/>
      <c r="CD19" s="31"/>
      <c r="CE19" s="30"/>
      <c r="CF19" s="31"/>
      <c r="CG19" s="30"/>
      <c r="CH19" s="31"/>
      <c r="CI19" s="30"/>
      <c r="CJ19" s="31"/>
      <c r="CK19" s="30"/>
      <c r="CL19" s="77">
        <v>3</v>
      </c>
      <c r="CM19" s="78">
        <f>45*1.5</f>
        <v>67.5</v>
      </c>
      <c r="CN19" s="31"/>
      <c r="CO19" s="30"/>
      <c r="CP19" s="31">
        <v>1</v>
      </c>
      <c r="CQ19" s="103">
        <f>55</f>
        <v>55</v>
      </c>
      <c r="CR19" s="33">
        <f t="shared" si="6"/>
        <v>0</v>
      </c>
      <c r="CS19" s="31"/>
      <c r="CT19" s="30"/>
      <c r="CU19" s="31"/>
      <c r="CV19" s="30"/>
      <c r="CW19" s="31"/>
      <c r="CX19" s="30"/>
      <c r="CY19" s="31"/>
      <c r="CZ19" s="30"/>
      <c r="DA19" s="30"/>
      <c r="DB19" s="30"/>
      <c r="DC19" s="31"/>
      <c r="DD19" s="32"/>
      <c r="DE19" s="108">
        <f t="shared" si="7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>
        <f t="shared" si="8"/>
        <v>0</v>
      </c>
      <c r="DQ19" s="31"/>
      <c r="DR19" s="30"/>
      <c r="DS19" s="31"/>
      <c r="DT19" s="30"/>
      <c r="DU19" s="31"/>
      <c r="DV19" s="30"/>
      <c r="DW19" s="31"/>
      <c r="DX19" s="103"/>
      <c r="DY19" s="33">
        <f t="shared" si="9"/>
        <v>0</v>
      </c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108">
        <f t="shared" si="10"/>
        <v>0</v>
      </c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0"/>
      <c r="FG19" s="30"/>
      <c r="FH19" s="30"/>
      <c r="FI19" s="31"/>
      <c r="FJ19" s="32"/>
    </row>
    <row r="20" spans="1:166" s="1" customFormat="1" hidden="1" x14ac:dyDescent="0.3">
      <c r="A20" s="5">
        <f t="shared" si="0"/>
        <v>12</v>
      </c>
      <c r="B20" s="15">
        <v>5388</v>
      </c>
      <c r="C20" s="8" t="s">
        <v>79</v>
      </c>
      <c r="D20" s="16">
        <v>2004</v>
      </c>
      <c r="E20" s="17">
        <f t="shared" si="1"/>
        <v>395.8</v>
      </c>
      <c r="F20" s="55" t="s">
        <v>406</v>
      </c>
      <c r="G20" s="55"/>
      <c r="H20" s="55" t="s">
        <v>407</v>
      </c>
      <c r="I20" s="55" t="s">
        <v>435</v>
      </c>
      <c r="J20" s="28">
        <f t="shared" si="11"/>
        <v>0</v>
      </c>
      <c r="K20" s="29"/>
      <c r="L20" s="30"/>
      <c r="M20" s="31"/>
      <c r="N20" s="30"/>
      <c r="O20" s="31"/>
      <c r="P20" s="32"/>
      <c r="Q20" s="28">
        <f t="shared" si="2"/>
        <v>0</v>
      </c>
      <c r="R20" s="29"/>
      <c r="S20" s="32"/>
      <c r="T20" s="28">
        <f t="shared" si="3"/>
        <v>0</v>
      </c>
      <c r="U20" s="60" t="s">
        <v>286</v>
      </c>
      <c r="V20" s="30"/>
      <c r="W20" s="31"/>
      <c r="X20" s="32"/>
      <c r="Y20" s="33">
        <f>AA20+AC20+AE20+AG20+AI20+AK20+AM20+AO20</f>
        <v>64.8</v>
      </c>
      <c r="Z20" s="34"/>
      <c r="AA20" s="35"/>
      <c r="AB20" s="83"/>
      <c r="AC20" s="35"/>
      <c r="AD20" s="34"/>
      <c r="AE20" s="35"/>
      <c r="AF20" s="83">
        <v>2</v>
      </c>
      <c r="AG20" s="35">
        <f>60*0.9</f>
        <v>54</v>
      </c>
      <c r="AH20" s="66">
        <v>9</v>
      </c>
      <c r="AI20" s="67">
        <f>8*0.9*1.5</f>
        <v>10.8</v>
      </c>
      <c r="AJ20" s="34"/>
      <c r="AK20" s="35"/>
      <c r="AL20" s="68" t="s">
        <v>286</v>
      </c>
      <c r="AM20" s="35"/>
      <c r="AN20" s="34"/>
      <c r="AO20" s="62"/>
      <c r="AP20" s="33">
        <f t="shared" si="4"/>
        <v>0</v>
      </c>
      <c r="AQ20" s="34"/>
      <c r="AR20" s="35"/>
      <c r="AS20" s="34"/>
      <c r="AT20" s="35"/>
      <c r="AU20" s="34"/>
      <c r="AV20" s="35"/>
      <c r="AW20" s="34"/>
      <c r="AX20" s="35"/>
      <c r="AY20" s="92"/>
      <c r="AZ20" s="35"/>
      <c r="BA20" s="34"/>
      <c r="BB20" s="75"/>
      <c r="BC20" s="33">
        <f>BE20+BI20+BK20+BM20</f>
        <v>118</v>
      </c>
      <c r="BD20" s="31">
        <v>2</v>
      </c>
      <c r="BE20" s="30">
        <f>80*0.8</f>
        <v>64</v>
      </c>
      <c r="BF20" s="58">
        <v>9</v>
      </c>
      <c r="BG20" s="59">
        <f>10*0.8</f>
        <v>8</v>
      </c>
      <c r="BH20" s="31"/>
      <c r="BI20" s="30"/>
      <c r="BJ20" s="77">
        <v>3</v>
      </c>
      <c r="BK20" s="78">
        <f>45*0.8*1.5</f>
        <v>54</v>
      </c>
      <c r="BL20" s="31"/>
      <c r="BM20" s="32"/>
      <c r="BN20" s="33">
        <f t="shared" si="12"/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103"/>
      <c r="CA20" s="33">
        <f>CE20+CG20+CI20+CK20+CM20+CO20+CQ20</f>
        <v>125</v>
      </c>
      <c r="CB20" s="58">
        <v>7</v>
      </c>
      <c r="CC20" s="59">
        <f>25</f>
        <v>25</v>
      </c>
      <c r="CD20" s="31"/>
      <c r="CE20" s="30"/>
      <c r="CF20" s="31"/>
      <c r="CG20" s="30"/>
      <c r="CH20" s="31"/>
      <c r="CI20" s="30"/>
      <c r="CJ20" s="31">
        <v>1</v>
      </c>
      <c r="CK20" s="30">
        <f>80</f>
        <v>80</v>
      </c>
      <c r="CL20" s="77">
        <v>4</v>
      </c>
      <c r="CM20" s="78">
        <f>30*1.5</f>
        <v>45</v>
      </c>
      <c r="CN20" s="31"/>
      <c r="CO20" s="30"/>
      <c r="CP20" s="31"/>
      <c r="CQ20" s="103"/>
      <c r="CR20" s="33">
        <f>CT20+CV20</f>
        <v>88</v>
      </c>
      <c r="CS20" s="31">
        <v>1</v>
      </c>
      <c r="CT20" s="30">
        <f>110*0.8</f>
        <v>88</v>
      </c>
      <c r="CU20" s="31"/>
      <c r="CV20" s="30"/>
      <c r="CW20" s="58">
        <v>1</v>
      </c>
      <c r="CX20" s="59">
        <f>80*0.8</f>
        <v>64</v>
      </c>
      <c r="CY20" s="58">
        <v>9</v>
      </c>
      <c r="CZ20" s="59">
        <f>8*0.8</f>
        <v>6.4</v>
      </c>
      <c r="DA20" s="58">
        <v>3</v>
      </c>
      <c r="DB20" s="59">
        <f>30*0.8</f>
        <v>24</v>
      </c>
      <c r="DC20" s="58">
        <v>3</v>
      </c>
      <c r="DD20" s="61">
        <f>30*0.8</f>
        <v>24</v>
      </c>
      <c r="DE20" s="108">
        <f t="shared" si="7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 t="shared" si="8"/>
        <v>0</v>
      </c>
      <c r="DQ20" s="31"/>
      <c r="DR20" s="30"/>
      <c r="DS20" s="31"/>
      <c r="DT20" s="30"/>
      <c r="DU20" s="31"/>
      <c r="DV20" s="30"/>
      <c r="DW20" s="31"/>
      <c r="DX20" s="103"/>
      <c r="DY20" s="33">
        <f t="shared" si="9"/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108">
        <f t="shared" si="10"/>
        <v>0</v>
      </c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0"/>
      <c r="FG20" s="30"/>
      <c r="FH20" s="30"/>
      <c r="FI20" s="31"/>
      <c r="FJ20" s="32"/>
    </row>
    <row r="21" spans="1:166" s="1" customFormat="1" hidden="1" x14ac:dyDescent="0.3">
      <c r="A21" s="5">
        <f t="shared" si="0"/>
        <v>13</v>
      </c>
      <c r="B21" s="15">
        <v>41</v>
      </c>
      <c r="C21" s="8" t="s">
        <v>33</v>
      </c>
      <c r="D21" s="16">
        <v>1990</v>
      </c>
      <c r="E21" s="17">
        <f t="shared" si="1"/>
        <v>390.2</v>
      </c>
      <c r="F21" s="55" t="s">
        <v>406</v>
      </c>
      <c r="G21" s="55"/>
      <c r="H21" s="55" t="s">
        <v>407</v>
      </c>
      <c r="I21" s="55" t="s">
        <v>408</v>
      </c>
      <c r="J21" s="28">
        <f t="shared" si="11"/>
        <v>0</v>
      </c>
      <c r="K21" s="29"/>
      <c r="L21" s="30"/>
      <c r="M21" s="31"/>
      <c r="N21" s="30"/>
      <c r="O21" s="31"/>
      <c r="P21" s="32"/>
      <c r="Q21" s="28">
        <f t="shared" si="2"/>
        <v>110</v>
      </c>
      <c r="R21" s="29">
        <v>1</v>
      </c>
      <c r="S21" s="32">
        <f>110</f>
        <v>110</v>
      </c>
      <c r="T21" s="28">
        <f>X21</f>
        <v>77</v>
      </c>
      <c r="U21" s="60">
        <v>2</v>
      </c>
      <c r="V21" s="59">
        <f>80*0.7</f>
        <v>56</v>
      </c>
      <c r="W21" s="31">
        <v>1</v>
      </c>
      <c r="X21" s="32">
        <f>110*0.7</f>
        <v>77</v>
      </c>
      <c r="Y21" s="33">
        <f>AA21+AC21+AE21+AG21+AI21+AM21+AO21</f>
        <v>133.19999999999999</v>
      </c>
      <c r="Z21" s="83"/>
      <c r="AA21" s="35"/>
      <c r="AB21" s="83"/>
      <c r="AC21" s="35"/>
      <c r="AD21" s="66">
        <v>4</v>
      </c>
      <c r="AE21" s="67">
        <f>40*0.9*1.5</f>
        <v>54</v>
      </c>
      <c r="AF21" s="83"/>
      <c r="AG21" s="35"/>
      <c r="AH21" s="66">
        <v>6</v>
      </c>
      <c r="AI21" s="67">
        <f>22*0.9*1.5</f>
        <v>29.700000000000003</v>
      </c>
      <c r="AJ21" s="68">
        <v>4</v>
      </c>
      <c r="AK21" s="69">
        <f>30*0.9</f>
        <v>27</v>
      </c>
      <c r="AL21" s="92">
        <v>1</v>
      </c>
      <c r="AM21" s="35">
        <f>55*0.9</f>
        <v>49.5</v>
      </c>
      <c r="AN21" s="34"/>
      <c r="AO21" s="62"/>
      <c r="AP21" s="33">
        <f t="shared" si="4"/>
        <v>0</v>
      </c>
      <c r="AQ21" s="34"/>
      <c r="AR21" s="35"/>
      <c r="AS21" s="34"/>
      <c r="AT21" s="35"/>
      <c r="AU21" s="34"/>
      <c r="AV21" s="35"/>
      <c r="AW21" s="34"/>
      <c r="AX21" s="35"/>
      <c r="AY21" s="83"/>
      <c r="AZ21" s="35"/>
      <c r="BA21" s="34"/>
      <c r="BB21" s="75"/>
      <c r="BC21" s="33">
        <f>BE21+BG21+BI21+BK21+BM21</f>
        <v>0</v>
      </c>
      <c r="BD21" s="31"/>
      <c r="BE21" s="30"/>
      <c r="BF21" s="31"/>
      <c r="BG21" s="30"/>
      <c r="BH21" s="31"/>
      <c r="BI21" s="30"/>
      <c r="BJ21" s="31"/>
      <c r="BK21" s="30"/>
      <c r="BL21" s="31"/>
      <c r="BM21" s="32"/>
      <c r="BN21" s="33">
        <f t="shared" si="12"/>
        <v>0</v>
      </c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103"/>
      <c r="CA21" s="33">
        <f>CC21+CE21+CG21+CI21+CK21+CM21+CO21+CQ21</f>
        <v>70</v>
      </c>
      <c r="CB21" s="31"/>
      <c r="CC21" s="30"/>
      <c r="CD21" s="31">
        <v>9</v>
      </c>
      <c r="CE21" s="30">
        <f>10</f>
        <v>10</v>
      </c>
      <c r="CF21" s="77">
        <v>4</v>
      </c>
      <c r="CG21" s="78">
        <f>40*1.5</f>
        <v>60</v>
      </c>
      <c r="CH21" s="31"/>
      <c r="CI21" s="30"/>
      <c r="CJ21" s="31"/>
      <c r="CK21" s="30"/>
      <c r="CL21" s="31"/>
      <c r="CM21" s="30"/>
      <c r="CN21" s="31"/>
      <c r="CO21" s="30"/>
      <c r="CP21" s="31"/>
      <c r="CQ21" s="103"/>
      <c r="CR21" s="33">
        <f>CT21+CV21+CX21+CZ21+DB21+DD21</f>
        <v>0</v>
      </c>
      <c r="CS21" s="31"/>
      <c r="CT21" s="30"/>
      <c r="CU21" s="31"/>
      <c r="CV21" s="30"/>
      <c r="CW21" s="31"/>
      <c r="CX21" s="30"/>
      <c r="CY21" s="31"/>
      <c r="CZ21" s="30"/>
      <c r="DA21" s="30"/>
      <c r="DB21" s="30"/>
      <c r="DC21" s="31"/>
      <c r="DD21" s="32"/>
      <c r="DE21" s="108">
        <f t="shared" si="7"/>
        <v>0</v>
      </c>
      <c r="DF21" s="31"/>
      <c r="DG21" s="30"/>
      <c r="DH21" s="31"/>
      <c r="DI21" s="30"/>
      <c r="DJ21" s="31"/>
      <c r="DK21" s="30"/>
      <c r="DL21" s="31"/>
      <c r="DM21" s="30"/>
      <c r="DN21" s="31"/>
      <c r="DO21" s="32"/>
      <c r="DP21" s="33">
        <f t="shared" si="8"/>
        <v>0</v>
      </c>
      <c r="DQ21" s="31"/>
      <c r="DR21" s="30"/>
      <c r="DS21" s="31"/>
      <c r="DT21" s="30"/>
      <c r="DU21" s="31"/>
      <c r="DV21" s="30"/>
      <c r="DW21" s="31"/>
      <c r="DX21" s="103"/>
      <c r="DY21" s="33">
        <f t="shared" si="9"/>
        <v>0</v>
      </c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108">
        <f t="shared" si="10"/>
        <v>0</v>
      </c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0"/>
      <c r="FG21" s="30"/>
      <c r="FH21" s="30"/>
      <c r="FI21" s="31"/>
      <c r="FJ21" s="32"/>
    </row>
    <row r="22" spans="1:166" s="1" customFormat="1" hidden="1" x14ac:dyDescent="0.3">
      <c r="A22" s="5">
        <f t="shared" si="0"/>
        <v>14</v>
      </c>
      <c r="B22" s="15">
        <v>4008</v>
      </c>
      <c r="C22" s="8" t="s">
        <v>64</v>
      </c>
      <c r="D22" s="16">
        <v>2003</v>
      </c>
      <c r="E22" s="17">
        <f t="shared" si="1"/>
        <v>387.1</v>
      </c>
      <c r="F22" s="55" t="s">
        <v>393</v>
      </c>
      <c r="G22" s="55"/>
      <c r="H22" s="55" t="s">
        <v>418</v>
      </c>
      <c r="I22" s="55" t="s">
        <v>419</v>
      </c>
      <c r="J22" s="28">
        <f t="shared" si="11"/>
        <v>0</v>
      </c>
      <c r="K22" s="29"/>
      <c r="L22" s="30"/>
      <c r="M22" s="31"/>
      <c r="N22" s="30"/>
      <c r="O22" s="31"/>
      <c r="P22" s="32"/>
      <c r="Q22" s="28">
        <f t="shared" si="2"/>
        <v>35</v>
      </c>
      <c r="R22" s="29">
        <v>5</v>
      </c>
      <c r="S22" s="32">
        <f>35</f>
        <v>35</v>
      </c>
      <c r="T22" s="28">
        <f>X22</f>
        <v>56</v>
      </c>
      <c r="U22" s="60">
        <v>4</v>
      </c>
      <c r="V22" s="59">
        <f>40*0.7</f>
        <v>28</v>
      </c>
      <c r="W22" s="31">
        <v>2</v>
      </c>
      <c r="X22" s="32">
        <f>80*0.7</f>
        <v>56</v>
      </c>
      <c r="Y22" s="33">
        <f>AA22+AC22+AE22+AG22+AI22+AK22+AM22+AO22</f>
        <v>80.099999999999994</v>
      </c>
      <c r="Z22" s="34">
        <v>8</v>
      </c>
      <c r="AA22" s="35">
        <f>20*0.9</f>
        <v>18</v>
      </c>
      <c r="AB22" s="83"/>
      <c r="AC22" s="35"/>
      <c r="AD22" s="66">
        <v>8</v>
      </c>
      <c r="AE22" s="67">
        <f>20*0.9*1.5</f>
        <v>27</v>
      </c>
      <c r="AF22" s="83"/>
      <c r="AG22" s="35"/>
      <c r="AH22" s="66">
        <v>5</v>
      </c>
      <c r="AI22" s="67">
        <f>26*0.9*1.5</f>
        <v>35.1</v>
      </c>
      <c r="AJ22" s="92"/>
      <c r="AK22" s="35"/>
      <c r="AL22" s="34"/>
      <c r="AM22" s="35"/>
      <c r="AN22" s="34"/>
      <c r="AO22" s="62"/>
      <c r="AP22" s="33">
        <f t="shared" si="4"/>
        <v>0</v>
      </c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75"/>
      <c r="BC22" s="33">
        <f>BE22+BI22+BK22+BM22</f>
        <v>78</v>
      </c>
      <c r="BD22" s="31">
        <v>3</v>
      </c>
      <c r="BE22" s="30">
        <f>60*0.8</f>
        <v>48</v>
      </c>
      <c r="BF22" s="58">
        <v>5</v>
      </c>
      <c r="BG22" s="59">
        <f>35*0.8</f>
        <v>28</v>
      </c>
      <c r="BH22" s="77">
        <v>7</v>
      </c>
      <c r="BI22" s="78">
        <f>25*0.8*1.5</f>
        <v>30</v>
      </c>
      <c r="BJ22" s="31"/>
      <c r="BK22" s="30"/>
      <c r="BL22" s="31"/>
      <c r="BM22" s="32"/>
      <c r="BN22" s="33">
        <f t="shared" si="12"/>
        <v>0</v>
      </c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103"/>
      <c r="CA22" s="33">
        <f>CC22+CE22+CG22+CI22+CK22+CM22+CO22+CQ22</f>
        <v>40</v>
      </c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>
        <v>2</v>
      </c>
      <c r="CQ22" s="103">
        <v>40</v>
      </c>
      <c r="CR22" s="33">
        <f>CV22+CX22+CZ22+DD22</f>
        <v>44</v>
      </c>
      <c r="CS22" s="58">
        <v>5</v>
      </c>
      <c r="CT22" s="59">
        <f>35*0.8</f>
        <v>28</v>
      </c>
      <c r="CU22" s="31"/>
      <c r="CV22" s="30"/>
      <c r="CW22" s="31"/>
      <c r="CX22" s="30"/>
      <c r="CY22" s="31"/>
      <c r="CZ22" s="30"/>
      <c r="DA22" s="58">
        <v>2</v>
      </c>
      <c r="DB22" s="59">
        <f>40*0.8</f>
        <v>32</v>
      </c>
      <c r="DC22" s="31">
        <v>1</v>
      </c>
      <c r="DD22" s="32">
        <f>55*0.8</f>
        <v>44</v>
      </c>
      <c r="DE22" s="108">
        <f t="shared" si="7"/>
        <v>54</v>
      </c>
      <c r="DF22" s="31"/>
      <c r="DG22" s="30"/>
      <c r="DH22" s="31"/>
      <c r="DI22" s="30"/>
      <c r="DJ22" s="31"/>
      <c r="DK22" s="30"/>
      <c r="DL22" s="31"/>
      <c r="DM22" s="30"/>
      <c r="DN22" s="31">
        <v>3</v>
      </c>
      <c r="DO22" s="32">
        <f>30*1.8</f>
        <v>54</v>
      </c>
      <c r="DP22" s="33">
        <f t="shared" si="8"/>
        <v>0</v>
      </c>
      <c r="DQ22" s="31"/>
      <c r="DR22" s="30"/>
      <c r="DS22" s="31"/>
      <c r="DT22" s="30"/>
      <c r="DU22" s="31"/>
      <c r="DV22" s="30"/>
      <c r="DW22" s="31"/>
      <c r="DX22" s="103"/>
      <c r="DY22" s="33">
        <f t="shared" si="9"/>
        <v>0</v>
      </c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108">
        <f t="shared" si="10"/>
        <v>0</v>
      </c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0"/>
      <c r="FG22" s="30"/>
      <c r="FH22" s="30"/>
      <c r="FI22" s="31"/>
      <c r="FJ22" s="32"/>
    </row>
    <row r="23" spans="1:166" s="1" customFormat="1" hidden="1" x14ac:dyDescent="0.3">
      <c r="A23" s="5">
        <f t="shared" si="0"/>
        <v>15</v>
      </c>
      <c r="B23" s="15">
        <v>49</v>
      </c>
      <c r="C23" s="8" t="s">
        <v>27</v>
      </c>
      <c r="D23" s="16">
        <v>1992</v>
      </c>
      <c r="E23" s="17">
        <f t="shared" si="1"/>
        <v>379.25</v>
      </c>
      <c r="F23" s="55" t="s">
        <v>403</v>
      </c>
      <c r="G23" s="55" t="s">
        <v>437</v>
      </c>
      <c r="H23" s="55" t="s">
        <v>449</v>
      </c>
      <c r="I23" s="55" t="s">
        <v>473</v>
      </c>
      <c r="J23" s="28">
        <f t="shared" si="11"/>
        <v>0</v>
      </c>
      <c r="K23" s="29"/>
      <c r="L23" s="30"/>
      <c r="M23" s="31"/>
      <c r="N23" s="30"/>
      <c r="O23" s="31"/>
      <c r="P23" s="32"/>
      <c r="Q23" s="28">
        <f t="shared" si="2"/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3">
        <v>6</v>
      </c>
      <c r="AA23" s="35">
        <f>30*0.9</f>
        <v>27</v>
      </c>
      <c r="AB23" s="68">
        <v>7</v>
      </c>
      <c r="AC23" s="69">
        <f>25*0.9</f>
        <v>22.5</v>
      </c>
      <c r="AD23" s="92"/>
      <c r="AE23" s="35"/>
      <c r="AF23" s="83"/>
      <c r="AG23" s="35"/>
      <c r="AH23" s="66">
        <v>8</v>
      </c>
      <c r="AI23" s="67">
        <f>15*0.9*1.5</f>
        <v>20.25</v>
      </c>
      <c r="AJ23" s="34"/>
      <c r="AK23" s="35"/>
      <c r="AL23" s="83"/>
      <c r="AM23" s="35"/>
      <c r="AN23" s="34"/>
      <c r="AO23" s="62"/>
      <c r="AP23" s="33">
        <f t="shared" si="4"/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3"/>
      <c r="AZ23" s="35"/>
      <c r="BA23" s="34">
        <v>1</v>
      </c>
      <c r="BB23" s="75">
        <f>55*1.8</f>
        <v>99</v>
      </c>
      <c r="BC23" s="33">
        <f t="shared" ref="BC23:BC29" si="13"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 t="shared" si="12"/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103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103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108">
        <f t="shared" si="7"/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 t="shared" si="8"/>
        <v>0</v>
      </c>
      <c r="DQ23" s="31"/>
      <c r="DR23" s="30"/>
      <c r="DS23" s="31"/>
      <c r="DT23" s="30"/>
      <c r="DU23" s="31"/>
      <c r="DV23" s="30"/>
      <c r="DW23" s="31"/>
      <c r="DX23" s="103"/>
      <c r="DY23" s="33">
        <f t="shared" si="9"/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108">
        <f t="shared" si="10"/>
        <v>0</v>
      </c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0"/>
      <c r="FG23" s="30"/>
      <c r="FH23" s="30"/>
      <c r="FI23" s="31"/>
      <c r="FJ23" s="32"/>
    </row>
    <row r="24" spans="1:166" s="1" customFormat="1" hidden="1" x14ac:dyDescent="0.3">
      <c r="A24" s="5">
        <f t="shared" si="0"/>
        <v>16</v>
      </c>
      <c r="B24" s="15">
        <v>349</v>
      </c>
      <c r="C24" s="8" t="s">
        <v>20</v>
      </c>
      <c r="D24" s="16">
        <v>1996</v>
      </c>
      <c r="E24" s="17">
        <f t="shared" si="1"/>
        <v>324.60000000000002</v>
      </c>
      <c r="F24" s="55" t="s">
        <v>386</v>
      </c>
      <c r="G24" s="55" t="s">
        <v>431</v>
      </c>
      <c r="H24" s="55" t="s">
        <v>463</v>
      </c>
      <c r="I24" s="55" t="s">
        <v>464</v>
      </c>
      <c r="J24" s="28">
        <f t="shared" si="11"/>
        <v>0</v>
      </c>
      <c r="K24" s="29"/>
      <c r="L24" s="30"/>
      <c r="M24" s="31"/>
      <c r="N24" s="30"/>
      <c r="O24" s="31"/>
      <c r="P24" s="32"/>
      <c r="Q24" s="28">
        <f t="shared" si="2"/>
        <v>0</v>
      </c>
      <c r="R24" s="29"/>
      <c r="S24" s="32"/>
      <c r="T24" s="28">
        <f>V24+X24</f>
        <v>0</v>
      </c>
      <c r="U24" s="29"/>
      <c r="V24" s="30"/>
      <c r="W24" s="31"/>
      <c r="X24" s="32"/>
      <c r="Y24" s="33">
        <f>AE24+AI24+AK24+AM24+AO24</f>
        <v>76.5</v>
      </c>
      <c r="Z24" s="68">
        <v>4</v>
      </c>
      <c r="AA24" s="69">
        <f>40*0.9</f>
        <v>36</v>
      </c>
      <c r="AB24" s="68">
        <v>4</v>
      </c>
      <c r="AC24" s="69">
        <f>40*0.9</f>
        <v>36</v>
      </c>
      <c r="AD24" s="34"/>
      <c r="AE24" s="35"/>
      <c r="AF24" s="68">
        <v>5</v>
      </c>
      <c r="AG24" s="69">
        <f>26*0.9</f>
        <v>23.400000000000002</v>
      </c>
      <c r="AH24" s="66">
        <v>4</v>
      </c>
      <c r="AI24" s="67">
        <f>30*0.9*1.5</f>
        <v>40.5</v>
      </c>
      <c r="AJ24" s="34"/>
      <c r="AK24" s="35"/>
      <c r="AL24" s="34">
        <v>2</v>
      </c>
      <c r="AM24" s="35">
        <f>40*0.9</f>
        <v>36</v>
      </c>
      <c r="AN24" s="34"/>
      <c r="AO24" s="62"/>
      <c r="AP24" s="33">
        <f t="shared" si="4"/>
        <v>120.6</v>
      </c>
      <c r="AQ24" s="34"/>
      <c r="AR24" s="35"/>
      <c r="AS24" s="34"/>
      <c r="AT24" s="35"/>
      <c r="AU24" s="34"/>
      <c r="AV24" s="35"/>
      <c r="AW24" s="34"/>
      <c r="AX24" s="35"/>
      <c r="AY24" s="66">
        <v>9</v>
      </c>
      <c r="AZ24" s="67">
        <f>8*1.8*1.5</f>
        <v>21.6</v>
      </c>
      <c r="BA24" s="34">
        <v>1</v>
      </c>
      <c r="BB24" s="75">
        <f>55*1.8</f>
        <v>99</v>
      </c>
      <c r="BC24" s="33">
        <f t="shared" si="13"/>
        <v>0</v>
      </c>
      <c r="BD24" s="31"/>
      <c r="BE24" s="30"/>
      <c r="BF24" s="31"/>
      <c r="BG24" s="30"/>
      <c r="BH24" s="31"/>
      <c r="BI24" s="30"/>
      <c r="BJ24" s="31"/>
      <c r="BK24" s="30"/>
      <c r="BL24" s="31"/>
      <c r="BM24" s="32"/>
      <c r="BN24" s="33">
        <f t="shared" si="12"/>
        <v>0</v>
      </c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103"/>
      <c r="CA24" s="33">
        <f>CE24+CG24+CI24+CK24+CM24+CO24</f>
        <v>127.5</v>
      </c>
      <c r="CB24" s="58">
        <v>5</v>
      </c>
      <c r="CC24" s="59">
        <f>35</f>
        <v>35</v>
      </c>
      <c r="CD24" s="31">
        <v>3</v>
      </c>
      <c r="CE24" s="30">
        <f>60</f>
        <v>60</v>
      </c>
      <c r="CF24" s="31"/>
      <c r="CG24" s="30"/>
      <c r="CH24" s="31"/>
      <c r="CI24" s="30"/>
      <c r="CJ24" s="31"/>
      <c r="CK24" s="30"/>
      <c r="CL24" s="77">
        <v>3</v>
      </c>
      <c r="CM24" s="78">
        <f>45*1.5</f>
        <v>67.5</v>
      </c>
      <c r="CN24" s="31"/>
      <c r="CO24" s="30"/>
      <c r="CP24" s="58">
        <v>1</v>
      </c>
      <c r="CQ24" s="105">
        <f>55</f>
        <v>55</v>
      </c>
      <c r="CR24" s="33">
        <f>CT24+CV24+CX24+CZ24+DB24+DD24</f>
        <v>0</v>
      </c>
      <c r="CS24" s="31"/>
      <c r="CT24" s="30"/>
      <c r="CU24" s="31"/>
      <c r="CV24" s="30"/>
      <c r="CW24" s="31"/>
      <c r="CX24" s="30"/>
      <c r="CY24" s="31"/>
      <c r="CZ24" s="30"/>
      <c r="DA24" s="30"/>
      <c r="DB24" s="30"/>
      <c r="DC24" s="31"/>
      <c r="DD24" s="32"/>
      <c r="DE24" s="108">
        <f t="shared" si="7"/>
        <v>0</v>
      </c>
      <c r="DF24" s="31"/>
      <c r="DG24" s="30"/>
      <c r="DH24" s="31"/>
      <c r="DI24" s="30"/>
      <c r="DJ24" s="31"/>
      <c r="DK24" s="30"/>
      <c r="DL24" s="31"/>
      <c r="DM24" s="30"/>
      <c r="DN24" s="31"/>
      <c r="DO24" s="32"/>
      <c r="DP24" s="33">
        <f t="shared" si="8"/>
        <v>0</v>
      </c>
      <c r="DQ24" s="31"/>
      <c r="DR24" s="30"/>
      <c r="DS24" s="31"/>
      <c r="DT24" s="30"/>
      <c r="DU24" s="31"/>
      <c r="DV24" s="30"/>
      <c r="DW24" s="31"/>
      <c r="DX24" s="103"/>
      <c r="DY24" s="33">
        <f t="shared" si="9"/>
        <v>0</v>
      </c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108">
        <f t="shared" si="10"/>
        <v>0</v>
      </c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0"/>
      <c r="FG24" s="30"/>
      <c r="FH24" s="30"/>
      <c r="FI24" s="31"/>
      <c r="FJ24" s="32"/>
    </row>
    <row r="25" spans="1:166" s="1" customFormat="1" hidden="1" x14ac:dyDescent="0.3">
      <c r="A25" s="5">
        <f t="shared" si="0"/>
        <v>17</v>
      </c>
      <c r="B25" s="15">
        <v>2476</v>
      </c>
      <c r="C25" s="8" t="s">
        <v>53</v>
      </c>
      <c r="D25" s="16">
        <v>2000</v>
      </c>
      <c r="E25" s="17">
        <f t="shared" si="1"/>
        <v>310.60000000000002</v>
      </c>
      <c r="F25" s="55" t="s">
        <v>411</v>
      </c>
      <c r="G25" s="55" t="s">
        <v>412</v>
      </c>
      <c r="H25" s="55" t="s">
        <v>413</v>
      </c>
      <c r="I25" s="55" t="s">
        <v>414</v>
      </c>
      <c r="J25" s="28">
        <f t="shared" si="11"/>
        <v>0</v>
      </c>
      <c r="K25" s="29"/>
      <c r="L25" s="30"/>
      <c r="M25" s="31"/>
      <c r="N25" s="30"/>
      <c r="O25" s="31"/>
      <c r="P25" s="32"/>
      <c r="Q25" s="28">
        <f t="shared" si="2"/>
        <v>80</v>
      </c>
      <c r="R25" s="29">
        <v>2</v>
      </c>
      <c r="S25" s="32">
        <f>80</f>
        <v>80</v>
      </c>
      <c r="T25" s="28">
        <f>V25</f>
        <v>77</v>
      </c>
      <c r="U25" s="29">
        <v>1</v>
      </c>
      <c r="V25" s="30">
        <f>110*0.7</f>
        <v>77</v>
      </c>
      <c r="W25" s="58">
        <v>3</v>
      </c>
      <c r="X25" s="61">
        <f>60*0.7</f>
        <v>42</v>
      </c>
      <c r="Y25" s="33">
        <f>AA25+AE25+AI25+AK25+AM25+AO25</f>
        <v>71.099999999999994</v>
      </c>
      <c r="Z25" s="92"/>
      <c r="AA25" s="35"/>
      <c r="AB25" s="68">
        <v>6</v>
      </c>
      <c r="AC25" s="69">
        <f>30*0.9</f>
        <v>27</v>
      </c>
      <c r="AD25" s="83"/>
      <c r="AE25" s="35"/>
      <c r="AF25" s="68">
        <v>6</v>
      </c>
      <c r="AG25" s="69">
        <f>22*0.9</f>
        <v>19.8</v>
      </c>
      <c r="AH25" s="66">
        <v>5</v>
      </c>
      <c r="AI25" s="67">
        <f>26*0.9*1.5</f>
        <v>35.1</v>
      </c>
      <c r="AJ25" s="34"/>
      <c r="AK25" s="35"/>
      <c r="AL25" s="34">
        <v>2</v>
      </c>
      <c r="AM25" s="35">
        <f>40*0.9</f>
        <v>36</v>
      </c>
      <c r="AN25" s="34"/>
      <c r="AO25" s="62"/>
      <c r="AP25" s="33">
        <f t="shared" si="4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>
        <f t="shared" si="13"/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 t="shared" si="12"/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103"/>
      <c r="CA25" s="33">
        <f>CC25+CE25+CG25+CK25+CM25+CO25+CQ25</f>
        <v>82.5</v>
      </c>
      <c r="CB25" s="31"/>
      <c r="CC25" s="30"/>
      <c r="CD25" s="31"/>
      <c r="CE25" s="30"/>
      <c r="CF25" s="77">
        <v>7</v>
      </c>
      <c r="CG25" s="78">
        <f>25*1.5</f>
        <v>37.5</v>
      </c>
      <c r="CH25" s="58">
        <v>6</v>
      </c>
      <c r="CI25" s="59">
        <f>30</f>
        <v>30</v>
      </c>
      <c r="CJ25" s="31"/>
      <c r="CK25" s="30"/>
      <c r="CL25" s="31"/>
      <c r="CM25" s="30"/>
      <c r="CN25" s="31">
        <v>3</v>
      </c>
      <c r="CO25" s="30">
        <f>45</f>
        <v>45</v>
      </c>
      <c r="CP25" s="31"/>
      <c r="CQ25" s="103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108">
        <f t="shared" si="7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 t="shared" si="8"/>
        <v>0</v>
      </c>
      <c r="DQ25" s="31"/>
      <c r="DR25" s="30"/>
      <c r="DS25" s="31"/>
      <c r="DT25" s="30"/>
      <c r="DU25" s="31"/>
      <c r="DV25" s="30"/>
      <c r="DW25" s="31"/>
      <c r="DX25" s="103"/>
      <c r="DY25" s="33">
        <f t="shared" si="9"/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108">
        <f t="shared" si="10"/>
        <v>0</v>
      </c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0"/>
      <c r="FG25" s="30"/>
      <c r="FH25" s="30"/>
      <c r="FI25" s="31"/>
      <c r="FJ25" s="32"/>
    </row>
    <row r="26" spans="1:166" s="1" customFormat="1" hidden="1" x14ac:dyDescent="0.3">
      <c r="A26" s="5">
        <f t="shared" si="0"/>
        <v>18</v>
      </c>
      <c r="B26" s="15">
        <v>6116</v>
      </c>
      <c r="C26" s="8" t="s">
        <v>58</v>
      </c>
      <c r="D26" s="16">
        <v>2007</v>
      </c>
      <c r="E26" s="17">
        <f t="shared" si="1"/>
        <v>310</v>
      </c>
      <c r="F26" s="55" t="s">
        <v>386</v>
      </c>
      <c r="G26" s="55"/>
      <c r="H26" s="55" t="s">
        <v>392</v>
      </c>
      <c r="I26" s="55"/>
      <c r="J26" s="28">
        <f>L26+N26</f>
        <v>32</v>
      </c>
      <c r="K26" s="29"/>
      <c r="L26" s="30"/>
      <c r="M26" s="31">
        <v>2</v>
      </c>
      <c r="N26" s="30">
        <f>80*0.4</f>
        <v>32</v>
      </c>
      <c r="O26" s="58">
        <v>5</v>
      </c>
      <c r="P26" s="61">
        <f>35*0.4</f>
        <v>14</v>
      </c>
      <c r="Q26" s="28">
        <f t="shared" si="2"/>
        <v>0</v>
      </c>
      <c r="R26" s="29"/>
      <c r="S26" s="32"/>
      <c r="T26" s="28">
        <f t="shared" ref="T26:T29" si="14">V26+X26</f>
        <v>0</v>
      </c>
      <c r="U26" s="29"/>
      <c r="V26" s="30"/>
      <c r="W26" s="31"/>
      <c r="X26" s="32"/>
      <c r="Y26" s="33">
        <f>AA26+AC26+AE26+AG26+AI26+AK26+AM26+AO26</f>
        <v>0</v>
      </c>
      <c r="Z26" s="34"/>
      <c r="AA26" s="35"/>
      <c r="AB26" s="92"/>
      <c r="AC26" s="35"/>
      <c r="AD26" s="34"/>
      <c r="AE26" s="35"/>
      <c r="AF26" s="92"/>
      <c r="AG26" s="35"/>
      <c r="AH26" s="92"/>
      <c r="AI26" s="35"/>
      <c r="AJ26" s="34"/>
      <c r="AK26" s="35"/>
      <c r="AL26" s="34"/>
      <c r="AM26" s="35"/>
      <c r="AN26" s="34"/>
      <c r="AO26" s="62"/>
      <c r="AP26" s="33">
        <f t="shared" si="4"/>
        <v>0</v>
      </c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75"/>
      <c r="BC26" s="33">
        <f t="shared" si="13"/>
        <v>0</v>
      </c>
      <c r="BD26" s="31"/>
      <c r="BE26" s="30"/>
      <c r="BF26" s="31"/>
      <c r="BG26" s="30"/>
      <c r="BH26" s="31"/>
      <c r="BI26" s="30"/>
      <c r="BJ26" s="31"/>
      <c r="BK26" s="30"/>
      <c r="BL26" s="31"/>
      <c r="BM26" s="32"/>
      <c r="BN26" s="33">
        <f>BP26+BR26+BT26+BV26</f>
        <v>224</v>
      </c>
      <c r="BO26" s="31"/>
      <c r="BP26" s="30"/>
      <c r="BQ26" s="31">
        <v>2</v>
      </c>
      <c r="BR26" s="30">
        <f>80*0.7</f>
        <v>56</v>
      </c>
      <c r="BS26" s="77">
        <v>2</v>
      </c>
      <c r="BT26" s="78">
        <f>80*0.7*1.5</f>
        <v>84</v>
      </c>
      <c r="BU26" s="77">
        <v>1</v>
      </c>
      <c r="BV26" s="78">
        <f>80*0.7*1.5</f>
        <v>84</v>
      </c>
      <c r="BW26" s="58">
        <v>1</v>
      </c>
      <c r="BX26" s="59">
        <f>80*0.7</f>
        <v>56</v>
      </c>
      <c r="BY26" s="58">
        <v>1</v>
      </c>
      <c r="BZ26" s="105">
        <f>55*0.7</f>
        <v>38.5</v>
      </c>
      <c r="CA26" s="33">
        <f>CC26+CE26+CG26+CI26+CK26+CM26+CO26+CQ26</f>
        <v>0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/>
      <c r="CQ26" s="103"/>
      <c r="CR26" s="33">
        <f>CT26+CV26+CX26+DB26+DD26</f>
        <v>36</v>
      </c>
      <c r="CS26" s="31"/>
      <c r="CT26" s="30"/>
      <c r="CU26" s="31"/>
      <c r="CV26" s="30"/>
      <c r="CW26" s="31">
        <v>3</v>
      </c>
      <c r="CX26" s="30">
        <f>45*0.8</f>
        <v>36</v>
      </c>
      <c r="CY26" s="58">
        <v>5</v>
      </c>
      <c r="CZ26" s="59">
        <f>26*0.8</f>
        <v>20.8</v>
      </c>
      <c r="DA26" s="31"/>
      <c r="DB26" s="30"/>
      <c r="DC26" s="31"/>
      <c r="DD26" s="32"/>
      <c r="DE26" s="108">
        <f t="shared" si="7"/>
        <v>0</v>
      </c>
      <c r="DF26" s="31"/>
      <c r="DG26" s="30"/>
      <c r="DH26" s="31"/>
      <c r="DI26" s="30"/>
      <c r="DJ26" s="31"/>
      <c r="DK26" s="30"/>
      <c r="DL26" s="31"/>
      <c r="DM26" s="30"/>
      <c r="DN26" s="31"/>
      <c r="DO26" s="32"/>
      <c r="DP26" s="33">
        <f t="shared" si="8"/>
        <v>18</v>
      </c>
      <c r="DQ26" s="31"/>
      <c r="DR26" s="30"/>
      <c r="DS26" s="31"/>
      <c r="DT26" s="30"/>
      <c r="DU26" s="31"/>
      <c r="DV26" s="30"/>
      <c r="DW26" s="31">
        <v>7</v>
      </c>
      <c r="DX26" s="103">
        <f>12*1.5</f>
        <v>18</v>
      </c>
      <c r="DY26" s="33">
        <f t="shared" si="9"/>
        <v>0</v>
      </c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108">
        <f t="shared" si="10"/>
        <v>0</v>
      </c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0"/>
      <c r="FG26" s="30"/>
      <c r="FH26" s="30"/>
      <c r="FI26" s="31"/>
      <c r="FJ26" s="32"/>
    </row>
    <row r="27" spans="1:166" s="1" customFormat="1" hidden="1" x14ac:dyDescent="0.3">
      <c r="A27" s="5">
        <f t="shared" si="0"/>
        <v>19</v>
      </c>
      <c r="B27" s="15">
        <v>5063</v>
      </c>
      <c r="C27" s="8" t="s">
        <v>48</v>
      </c>
      <c r="D27" s="16">
        <v>2005</v>
      </c>
      <c r="E27" s="17">
        <f t="shared" si="1"/>
        <v>269</v>
      </c>
      <c r="F27" s="55" t="s">
        <v>423</v>
      </c>
      <c r="G27" s="55"/>
      <c r="H27" s="55" t="s">
        <v>424</v>
      </c>
      <c r="I27" s="55" t="s">
        <v>425</v>
      </c>
      <c r="J27" s="28">
        <f>L27+N27+P27</f>
        <v>0</v>
      </c>
      <c r="K27" s="29"/>
      <c r="L27" s="30"/>
      <c r="M27" s="31"/>
      <c r="N27" s="30"/>
      <c r="O27" s="31"/>
      <c r="P27" s="32"/>
      <c r="Q27" s="28">
        <f t="shared" si="2"/>
        <v>25</v>
      </c>
      <c r="R27" s="29">
        <v>7</v>
      </c>
      <c r="S27" s="32">
        <f>25</f>
        <v>25</v>
      </c>
      <c r="T27" s="28">
        <f t="shared" si="14"/>
        <v>24.5</v>
      </c>
      <c r="U27" s="29"/>
      <c r="V27" s="30"/>
      <c r="W27" s="31">
        <v>5</v>
      </c>
      <c r="X27" s="32">
        <f>35*0.7</f>
        <v>24.5</v>
      </c>
      <c r="Y27" s="33">
        <f>AA27+AC27+AE27+AG27+AI27+AO27</f>
        <v>27</v>
      </c>
      <c r="Z27" s="34"/>
      <c r="AA27" s="35"/>
      <c r="AB27" s="34"/>
      <c r="AC27" s="35"/>
      <c r="AD27" s="83"/>
      <c r="AE27" s="35"/>
      <c r="AF27" s="34"/>
      <c r="AG27" s="35"/>
      <c r="AH27" s="34"/>
      <c r="AI27" s="35"/>
      <c r="AJ27" s="68">
        <v>8</v>
      </c>
      <c r="AK27" s="69">
        <f>15*0.9</f>
        <v>13.5</v>
      </c>
      <c r="AL27" s="68">
        <v>7</v>
      </c>
      <c r="AM27" s="68" t="s">
        <v>287</v>
      </c>
      <c r="AN27" s="83">
        <v>6</v>
      </c>
      <c r="AO27" s="62">
        <f>30*0.9</f>
        <v>27</v>
      </c>
      <c r="AP27" s="33">
        <f t="shared" si="4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33">
        <f t="shared" si="13"/>
        <v>54</v>
      </c>
      <c r="BD27" s="31"/>
      <c r="BE27" s="30"/>
      <c r="BF27" s="31"/>
      <c r="BG27" s="30"/>
      <c r="BH27" s="77">
        <v>9</v>
      </c>
      <c r="BI27" s="78">
        <f>10*0.8*1.5</f>
        <v>12</v>
      </c>
      <c r="BJ27" s="77">
        <v>8</v>
      </c>
      <c r="BK27" s="78">
        <f>15*0.8*1.5</f>
        <v>18</v>
      </c>
      <c r="BL27" s="31">
        <v>4</v>
      </c>
      <c r="BM27" s="32">
        <f>30*0.8</f>
        <v>24</v>
      </c>
      <c r="BN27" s="33">
        <f>BP27+BR27+BT27+BV27+BX27+BZ27</f>
        <v>0</v>
      </c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103"/>
      <c r="CA27" s="33">
        <f>CC27+CE27+CG27+CI27+CK27+CM27+CO27</f>
        <v>48.5</v>
      </c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77">
        <v>8</v>
      </c>
      <c r="CM27" s="78">
        <f>15*1.5</f>
        <v>22.5</v>
      </c>
      <c r="CN27" s="31">
        <v>5</v>
      </c>
      <c r="CO27" s="30">
        <f>26</f>
        <v>26</v>
      </c>
      <c r="CP27" s="58">
        <v>4</v>
      </c>
      <c r="CQ27" s="105">
        <f>20</f>
        <v>20</v>
      </c>
      <c r="CR27" s="33">
        <f>CV27+CX27+DD27</f>
        <v>90</v>
      </c>
      <c r="CS27" s="58">
        <v>8</v>
      </c>
      <c r="CT27" s="59">
        <f>20*0.8</f>
        <v>16</v>
      </c>
      <c r="CU27" s="77">
        <v>5</v>
      </c>
      <c r="CV27" s="78">
        <f>35*0.8*1.5</f>
        <v>42</v>
      </c>
      <c r="CW27" s="31">
        <v>2</v>
      </c>
      <c r="CX27" s="30">
        <f>60*0.8</f>
        <v>48</v>
      </c>
      <c r="CY27" s="58">
        <v>2</v>
      </c>
      <c r="CZ27" s="59">
        <f>60*0.8</f>
        <v>48</v>
      </c>
      <c r="DA27" s="58">
        <v>7</v>
      </c>
      <c r="DB27" s="59">
        <f>12*0.8</f>
        <v>9.6000000000000014</v>
      </c>
      <c r="DC27" s="58" t="s">
        <v>286</v>
      </c>
      <c r="DD27" s="61"/>
      <c r="DE27" s="108">
        <f t="shared" si="7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>
        <f t="shared" si="8"/>
        <v>0</v>
      </c>
      <c r="DQ27" s="31"/>
      <c r="DR27" s="30"/>
      <c r="DS27" s="31"/>
      <c r="DT27" s="30"/>
      <c r="DU27" s="31"/>
      <c r="DV27" s="30"/>
      <c r="DW27" s="31"/>
      <c r="DX27" s="103"/>
      <c r="DY27" s="33">
        <f t="shared" si="9"/>
        <v>0</v>
      </c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108">
        <f t="shared" si="10"/>
        <v>0</v>
      </c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0"/>
      <c r="FG27" s="30"/>
      <c r="FH27" s="30"/>
      <c r="FI27" s="31"/>
      <c r="FJ27" s="32"/>
    </row>
    <row r="28" spans="1:166" s="1" customFormat="1" hidden="1" x14ac:dyDescent="0.3">
      <c r="A28" s="5">
        <f t="shared" si="0"/>
        <v>20</v>
      </c>
      <c r="B28" s="51">
        <v>503</v>
      </c>
      <c r="C28" s="2" t="s">
        <v>25</v>
      </c>
      <c r="D28" s="56">
        <v>1998</v>
      </c>
      <c r="E28" s="17">
        <f t="shared" si="1"/>
        <v>245</v>
      </c>
      <c r="F28" s="55" t="s">
        <v>403</v>
      </c>
      <c r="G28" s="55" t="s">
        <v>393</v>
      </c>
      <c r="H28" s="55" t="s">
        <v>449</v>
      </c>
      <c r="I28" s="55" t="s">
        <v>450</v>
      </c>
      <c r="J28" s="28">
        <f>L28+N28+P28</f>
        <v>0</v>
      </c>
      <c r="K28" s="29"/>
      <c r="L28" s="30"/>
      <c r="M28" s="31"/>
      <c r="N28" s="30"/>
      <c r="O28" s="31"/>
      <c r="P28" s="32"/>
      <c r="Q28" s="28">
        <f t="shared" si="2"/>
        <v>0</v>
      </c>
      <c r="R28" s="29"/>
      <c r="S28" s="32"/>
      <c r="T28" s="28">
        <f t="shared" si="14"/>
        <v>0</v>
      </c>
      <c r="U28" s="29"/>
      <c r="V28" s="30"/>
      <c r="W28" s="31"/>
      <c r="X28" s="32"/>
      <c r="Y28" s="33">
        <f>AA28+AC28+AE28+AG28+AI28+AK28+AM28</f>
        <v>112.5</v>
      </c>
      <c r="Z28" s="34"/>
      <c r="AA28" s="35"/>
      <c r="AB28" s="34"/>
      <c r="AC28" s="35"/>
      <c r="AD28" s="66">
        <v>6</v>
      </c>
      <c r="AE28" s="67">
        <f>30*0.9*1.5</f>
        <v>40.5</v>
      </c>
      <c r="AF28" s="83"/>
      <c r="AG28" s="35"/>
      <c r="AH28" s="83"/>
      <c r="AI28" s="35"/>
      <c r="AJ28" s="92">
        <v>1</v>
      </c>
      <c r="AK28" s="35">
        <f>80*0.9</f>
        <v>72</v>
      </c>
      <c r="AL28" s="92"/>
      <c r="AM28" s="35"/>
      <c r="AN28" s="68">
        <v>2</v>
      </c>
      <c r="AO28" s="70">
        <f>80*0.9</f>
        <v>72</v>
      </c>
      <c r="AP28" s="33">
        <f t="shared" si="4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 t="shared" si="13"/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>BP28+BR28+BT28+BV28+BX28+BZ28</f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103"/>
      <c r="CA28" s="33">
        <f>CC28+CE28+CG28+CK28+CM28+CO28+CQ28</f>
        <v>132.5</v>
      </c>
      <c r="CB28" s="31"/>
      <c r="CC28" s="30"/>
      <c r="CD28" s="31"/>
      <c r="CE28" s="30"/>
      <c r="CF28" s="77">
        <v>5</v>
      </c>
      <c r="CG28" s="78">
        <f>35*1.5</f>
        <v>52.5</v>
      </c>
      <c r="CH28" s="58">
        <v>2</v>
      </c>
      <c r="CI28" s="59">
        <f>80</f>
        <v>80</v>
      </c>
      <c r="CJ28" s="31"/>
      <c r="CK28" s="30"/>
      <c r="CL28" s="31"/>
      <c r="CM28" s="30"/>
      <c r="CN28" s="31">
        <v>1</v>
      </c>
      <c r="CO28" s="30">
        <f>80</f>
        <v>80</v>
      </c>
      <c r="CP28" s="31"/>
      <c r="CQ28" s="103"/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108">
        <f t="shared" si="7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 t="shared" si="8"/>
        <v>0</v>
      </c>
      <c r="DQ28" s="31"/>
      <c r="DR28" s="30"/>
      <c r="DS28" s="31"/>
      <c r="DT28" s="30"/>
      <c r="DU28" s="31"/>
      <c r="DV28" s="30"/>
      <c r="DW28" s="31"/>
      <c r="DX28" s="103"/>
      <c r="DY28" s="33">
        <f t="shared" si="9"/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108">
        <f t="shared" si="10"/>
        <v>0</v>
      </c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0"/>
      <c r="FG28" s="30"/>
      <c r="FH28" s="30"/>
      <c r="FI28" s="31"/>
      <c r="FJ28" s="32"/>
    </row>
    <row r="29" spans="1:166" s="1" customFormat="1" hidden="1" x14ac:dyDescent="0.3">
      <c r="A29" s="5">
        <f t="shared" si="0"/>
        <v>21</v>
      </c>
      <c r="B29" s="15">
        <v>4051</v>
      </c>
      <c r="C29" s="8" t="s">
        <v>62</v>
      </c>
      <c r="D29" s="16">
        <v>2003</v>
      </c>
      <c r="E29" s="17">
        <f t="shared" si="1"/>
        <v>220.4</v>
      </c>
      <c r="F29" s="55" t="s">
        <v>400</v>
      </c>
      <c r="G29" s="55"/>
      <c r="H29" s="55" t="s">
        <v>415</v>
      </c>
      <c r="I29" s="55" t="s">
        <v>416</v>
      </c>
      <c r="J29" s="28">
        <f>L29+N29+P29</f>
        <v>0</v>
      </c>
      <c r="K29" s="29"/>
      <c r="L29" s="30"/>
      <c r="M29" s="31"/>
      <c r="N29" s="30"/>
      <c r="O29" s="31"/>
      <c r="P29" s="32"/>
      <c r="Q29" s="28">
        <f t="shared" si="2"/>
        <v>60</v>
      </c>
      <c r="R29" s="29">
        <v>3</v>
      </c>
      <c r="S29" s="32">
        <f>60</f>
        <v>60</v>
      </c>
      <c r="T29" s="28">
        <f t="shared" si="14"/>
        <v>0</v>
      </c>
      <c r="U29" s="29"/>
      <c r="V29" s="30"/>
      <c r="W29" s="31"/>
      <c r="X29" s="32"/>
      <c r="Y29" s="33">
        <f>AA29+AC29+AE29+AG29+AI29+AK29+AO29</f>
        <v>18</v>
      </c>
      <c r="Z29" s="34"/>
      <c r="AA29" s="35"/>
      <c r="AB29" s="34"/>
      <c r="AC29" s="35"/>
      <c r="AD29" s="92"/>
      <c r="AE29" s="35"/>
      <c r="AF29" s="34"/>
      <c r="AG29" s="35"/>
      <c r="AH29" s="34"/>
      <c r="AI29" s="35"/>
      <c r="AJ29" s="34"/>
      <c r="AK29" s="35"/>
      <c r="AL29" s="68">
        <v>4</v>
      </c>
      <c r="AM29" s="69">
        <f>20*0.9</f>
        <v>18</v>
      </c>
      <c r="AN29" s="92">
        <v>8</v>
      </c>
      <c r="AO29" s="93">
        <f>20*0.9</f>
        <v>18</v>
      </c>
      <c r="AP29" s="33">
        <f t="shared" si="4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 t="shared" si="13"/>
        <v>81.599999999999994</v>
      </c>
      <c r="BD29" s="31"/>
      <c r="BE29" s="30"/>
      <c r="BF29" s="31"/>
      <c r="BG29" s="30"/>
      <c r="BH29" s="77">
        <v>8</v>
      </c>
      <c r="BI29" s="78">
        <f>20*0.8*1.5</f>
        <v>24</v>
      </c>
      <c r="BJ29" s="77">
        <v>7</v>
      </c>
      <c r="BK29" s="78">
        <f>18*0.8*1.5</f>
        <v>21.6</v>
      </c>
      <c r="BL29" s="31">
        <v>3</v>
      </c>
      <c r="BM29" s="32">
        <f>45*0.8</f>
        <v>36</v>
      </c>
      <c r="BN29" s="33">
        <f>BP29+BR29+BT29+BV29+BX29+BZ29</f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103"/>
      <c r="CA29" s="33">
        <f>CC29+CE29+CG29+CI29+CK29+CM29</f>
        <v>40</v>
      </c>
      <c r="CB29" s="31"/>
      <c r="CC29" s="30"/>
      <c r="CD29" s="31"/>
      <c r="CE29" s="30"/>
      <c r="CF29" s="31"/>
      <c r="CG29" s="30"/>
      <c r="CH29" s="31">
        <v>4</v>
      </c>
      <c r="CI29" s="30">
        <f>40</f>
        <v>40</v>
      </c>
      <c r="CJ29" s="31"/>
      <c r="CK29" s="30"/>
      <c r="CL29" s="31"/>
      <c r="CM29" s="30"/>
      <c r="CN29" s="58">
        <v>8</v>
      </c>
      <c r="CO29" s="59">
        <f>15</f>
        <v>15</v>
      </c>
      <c r="CP29" s="58">
        <v>7</v>
      </c>
      <c r="CQ29" s="106" t="s">
        <v>287</v>
      </c>
      <c r="CR29" s="33">
        <f>CT29+CV29+CX29</f>
        <v>20.8</v>
      </c>
      <c r="CS29" s="31"/>
      <c r="CT29" s="30"/>
      <c r="CU29" s="31"/>
      <c r="CV29" s="30"/>
      <c r="CW29" s="31">
        <v>5</v>
      </c>
      <c r="CX29" s="30">
        <f>26*0.8</f>
        <v>20.8</v>
      </c>
      <c r="CY29" s="58">
        <v>6</v>
      </c>
      <c r="CZ29" s="59">
        <f>22*0.8</f>
        <v>17.600000000000001</v>
      </c>
      <c r="DA29" s="58">
        <v>6</v>
      </c>
      <c r="DB29" s="59">
        <f>15*0.8</f>
        <v>12</v>
      </c>
      <c r="DC29" s="58">
        <v>5</v>
      </c>
      <c r="DD29" s="61">
        <f>18*0.8</f>
        <v>14.4</v>
      </c>
      <c r="DE29" s="108">
        <f t="shared" si="7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 t="shared" si="8"/>
        <v>0</v>
      </c>
      <c r="DQ29" s="31"/>
      <c r="DR29" s="30"/>
      <c r="DS29" s="31"/>
      <c r="DT29" s="30"/>
      <c r="DU29" s="31"/>
      <c r="DV29" s="30"/>
      <c r="DW29" s="31"/>
      <c r="DX29" s="103"/>
      <c r="DY29" s="33">
        <f t="shared" si="9"/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108">
        <f t="shared" si="10"/>
        <v>0</v>
      </c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0"/>
      <c r="FG29" s="30"/>
      <c r="FH29" s="30"/>
      <c r="FI29" s="31"/>
      <c r="FJ29" s="32"/>
    </row>
    <row r="30" spans="1:166" s="1" customFormat="1" ht="15" customHeight="1" x14ac:dyDescent="0.3">
      <c r="A30" s="115">
        <v>1</v>
      </c>
      <c r="B30" s="116">
        <v>7189</v>
      </c>
      <c r="C30" s="117" t="s">
        <v>194</v>
      </c>
      <c r="D30" s="118">
        <v>2009</v>
      </c>
      <c r="E30" s="119">
        <f t="shared" ref="E30:E93" si="15">J30+Q30+T30+Y30+AP30+BC30+BN30+CA30+CR30+DE30+DP30+DY30+EP30</f>
        <v>186</v>
      </c>
      <c r="F30" s="120" t="s">
        <v>386</v>
      </c>
      <c r="G30" s="55"/>
      <c r="H30" s="55" t="s">
        <v>387</v>
      </c>
      <c r="I30" s="55" t="s">
        <v>500</v>
      </c>
      <c r="J30" s="28"/>
      <c r="K30" s="29"/>
      <c r="L30" s="30"/>
      <c r="M30" s="31"/>
      <c r="N30" s="30"/>
      <c r="O30" s="31"/>
      <c r="P30" s="32"/>
      <c r="Q30" s="28"/>
      <c r="R30" s="29"/>
      <c r="S30" s="32"/>
      <c r="T30" s="28"/>
      <c r="U30" s="29"/>
      <c r="V30" s="30"/>
      <c r="W30" s="31"/>
      <c r="X30" s="32"/>
      <c r="Y30" s="33"/>
      <c r="Z30" s="34"/>
      <c r="AA30" s="35"/>
      <c r="AB30" s="34"/>
      <c r="AC30" s="35"/>
      <c r="AD30" s="34"/>
      <c r="AE30" s="35"/>
      <c r="AF30" s="83"/>
      <c r="AG30" s="35"/>
      <c r="AH30" s="83"/>
      <c r="AI30" s="35"/>
      <c r="AJ30" s="83"/>
      <c r="AK30" s="35"/>
      <c r="AL30" s="92"/>
      <c r="AM30" s="35"/>
      <c r="AN30" s="34"/>
      <c r="AO30" s="62"/>
      <c r="AP30" s="33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/>
      <c r="BD30" s="31"/>
      <c r="BE30" s="30"/>
      <c r="BF30" s="31"/>
      <c r="BG30" s="30"/>
      <c r="BH30" s="31"/>
      <c r="BI30" s="30"/>
      <c r="BJ30" s="31"/>
      <c r="BK30" s="30"/>
      <c r="BL30" s="31"/>
      <c r="BM30" s="32"/>
      <c r="BN30" s="33"/>
      <c r="BO30" s="31"/>
      <c r="BP30" s="30"/>
      <c r="BQ30" s="31"/>
      <c r="BR30" s="30"/>
      <c r="BS30" s="77"/>
      <c r="BT30" s="78"/>
      <c r="BU30" s="31"/>
      <c r="BV30" s="30"/>
      <c r="BW30" s="31"/>
      <c r="BX30" s="30"/>
      <c r="BY30" s="31"/>
      <c r="BZ30" s="103"/>
      <c r="CA30" s="33"/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103"/>
      <c r="CR30" s="33"/>
      <c r="CS30" s="31"/>
      <c r="CT30" s="30"/>
      <c r="CU30" s="31"/>
      <c r="CV30" s="30"/>
      <c r="CW30" s="31"/>
      <c r="CX30" s="30"/>
      <c r="CY30" s="31"/>
      <c r="CZ30" s="30"/>
      <c r="DA30" s="31"/>
      <c r="DB30" s="30"/>
      <c r="DC30" s="31"/>
      <c r="DD30" s="32"/>
      <c r="DE30" s="108"/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/>
      <c r="DQ30" s="31"/>
      <c r="DR30" s="30"/>
      <c r="DS30" s="31"/>
      <c r="DT30" s="30"/>
      <c r="DU30" s="31"/>
      <c r="DV30" s="30"/>
      <c r="DW30" s="31"/>
      <c r="DX30" s="103"/>
      <c r="DY30" s="33"/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121">
        <f t="shared" ref="EP30:EP93" si="16">ER30+ET30+EV30+EX30+EZ30+FB30+FD30+FF30+FH30+FJ30</f>
        <v>186</v>
      </c>
      <c r="EQ30" s="31"/>
      <c r="ER30" s="30"/>
      <c r="ES30" s="31">
        <v>1</v>
      </c>
      <c r="ET30" s="30">
        <f>110*0.4</f>
        <v>44</v>
      </c>
      <c r="EU30" s="77">
        <v>1</v>
      </c>
      <c r="EV30" s="78">
        <f>110*0.4*1.5</f>
        <v>66</v>
      </c>
      <c r="EW30" s="31">
        <v>1</v>
      </c>
      <c r="EX30" s="30">
        <f>110*0.4</f>
        <v>44</v>
      </c>
      <c r="EY30" s="31"/>
      <c r="EZ30" s="30"/>
      <c r="FA30" s="31"/>
      <c r="FB30" s="30"/>
      <c r="FC30" s="31"/>
      <c r="FD30" s="30"/>
      <c r="FE30" s="31"/>
      <c r="FF30" s="30"/>
      <c r="FG30" s="89">
        <v>2</v>
      </c>
      <c r="FH30" s="30">
        <f>40*0.4</f>
        <v>16</v>
      </c>
      <c r="FI30" s="31">
        <v>2</v>
      </c>
      <c r="FJ30" s="32">
        <f>40*0.4</f>
        <v>16</v>
      </c>
    </row>
    <row r="31" spans="1:166" s="1" customFormat="1" hidden="1" x14ac:dyDescent="0.3">
      <c r="A31" s="5">
        <f t="shared" si="0"/>
        <v>2</v>
      </c>
      <c r="B31" s="15">
        <v>6067</v>
      </c>
      <c r="C31" s="8" t="s">
        <v>123</v>
      </c>
      <c r="D31" s="16">
        <v>2007</v>
      </c>
      <c r="E31" s="17">
        <f t="shared" si="15"/>
        <v>210.8</v>
      </c>
      <c r="F31" s="55" t="s">
        <v>400</v>
      </c>
      <c r="G31" s="55"/>
      <c r="H31" s="55" t="s">
        <v>401</v>
      </c>
      <c r="I31" s="55"/>
      <c r="J31" s="28">
        <f>L31++P31</f>
        <v>32</v>
      </c>
      <c r="K31" s="29">
        <v>2</v>
      </c>
      <c r="L31" s="30">
        <f>80*0.4</f>
        <v>32</v>
      </c>
      <c r="M31" s="58">
        <v>3</v>
      </c>
      <c r="N31" s="59">
        <f>60*0.4</f>
        <v>24</v>
      </c>
      <c r="O31" s="31"/>
      <c r="P31" s="32"/>
      <c r="Q31" s="28">
        <f t="shared" ref="Q31:Q44" si="17">S31</f>
        <v>0</v>
      </c>
      <c r="R31" s="29"/>
      <c r="S31" s="32"/>
      <c r="T31" s="28">
        <f t="shared" ref="T31:T44" si="18">V31+X31</f>
        <v>0</v>
      </c>
      <c r="U31" s="29"/>
      <c r="V31" s="30"/>
      <c r="W31" s="31"/>
      <c r="X31" s="32"/>
      <c r="Y31" s="33">
        <f>AA31+AC31+AE31+AG31+AI31+AK31+AM31+AO31</f>
        <v>0</v>
      </c>
      <c r="Z31" s="34"/>
      <c r="AA31" s="35"/>
      <c r="AB31" s="34"/>
      <c r="AC31" s="35"/>
      <c r="AD31" s="34"/>
      <c r="AE31" s="35"/>
      <c r="AF31" s="92"/>
      <c r="AG31" s="35"/>
      <c r="AH31" s="92"/>
      <c r="AI31" s="35"/>
      <c r="AJ31" s="34"/>
      <c r="AK31" s="35"/>
      <c r="AL31" s="92"/>
      <c r="AM31" s="35"/>
      <c r="AN31" s="34"/>
      <c r="AO31" s="62"/>
      <c r="AP31" s="33">
        <f t="shared" ref="AP31:AP44" si="19">AR31+AT31+AV31+AX31+AZ31+BB31</f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33">
        <f>BE31+BG31+BI31+BK31+BM31</f>
        <v>0</v>
      </c>
      <c r="BD31" s="31"/>
      <c r="BE31" s="30"/>
      <c r="BF31" s="31"/>
      <c r="BG31" s="30"/>
      <c r="BH31" s="31"/>
      <c r="BI31" s="30"/>
      <c r="BJ31" s="31"/>
      <c r="BK31" s="30"/>
      <c r="BL31" s="31"/>
      <c r="BM31" s="32"/>
      <c r="BN31" s="33">
        <f>BP31+BT31+BV31</f>
        <v>140</v>
      </c>
      <c r="BO31" s="31">
        <v>2</v>
      </c>
      <c r="BP31" s="30">
        <f>80*0.7</f>
        <v>56</v>
      </c>
      <c r="BQ31" s="58">
        <v>5</v>
      </c>
      <c r="BR31" s="59">
        <f>35*0.7</f>
        <v>24.5</v>
      </c>
      <c r="BS31" s="31"/>
      <c r="BT31" s="30"/>
      <c r="BU31" s="77">
        <v>1</v>
      </c>
      <c r="BV31" s="78">
        <f>80*0.7*1.5</f>
        <v>84</v>
      </c>
      <c r="BW31" s="58">
        <v>1</v>
      </c>
      <c r="BX31" s="59">
        <f>80*0.7</f>
        <v>56</v>
      </c>
      <c r="BY31" s="58">
        <v>1</v>
      </c>
      <c r="BZ31" s="105">
        <f>55*0.7</f>
        <v>38.5</v>
      </c>
      <c r="CA31" s="33">
        <f>CC31+CE31+CG31+CI31+CK31+CM31+CO31+CQ31</f>
        <v>0</v>
      </c>
      <c r="CB31" s="31"/>
      <c r="CC31" s="30"/>
      <c r="CD31" s="31"/>
      <c r="CE31" s="30"/>
      <c r="CF31" s="31"/>
      <c r="CG31" s="30"/>
      <c r="CH31" s="31"/>
      <c r="CI31" s="30"/>
      <c r="CJ31" s="31"/>
      <c r="CK31" s="30"/>
      <c r="CL31" s="31"/>
      <c r="CM31" s="30"/>
      <c r="CN31" s="31"/>
      <c r="CO31" s="30"/>
      <c r="CP31" s="31"/>
      <c r="CQ31" s="103"/>
      <c r="CR31" s="33">
        <f>CT31+CV31+CX31</f>
        <v>20.8</v>
      </c>
      <c r="CS31" s="31"/>
      <c r="CT31" s="30"/>
      <c r="CU31" s="31"/>
      <c r="CV31" s="30"/>
      <c r="CW31" s="31">
        <v>5</v>
      </c>
      <c r="CX31" s="30">
        <f>26*0.8</f>
        <v>20.8</v>
      </c>
      <c r="CY31" s="58">
        <v>6</v>
      </c>
      <c r="CZ31" s="59">
        <f>22*0.8</f>
        <v>17.600000000000001</v>
      </c>
      <c r="DA31" s="58">
        <v>6</v>
      </c>
      <c r="DB31" s="59">
        <f>15*0.8</f>
        <v>12</v>
      </c>
      <c r="DC31" s="58">
        <v>5</v>
      </c>
      <c r="DD31" s="61">
        <f>18*0.8</f>
        <v>14.4</v>
      </c>
      <c r="DE31" s="108">
        <f t="shared" ref="DE31:DE44" si="20">DG31+DI31+DK31+DM31+DO31</f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>
        <f t="shared" ref="DP31:DP44" si="21">DR31+DT31+DV31+DX31</f>
        <v>18</v>
      </c>
      <c r="DQ31" s="31"/>
      <c r="DR31" s="30"/>
      <c r="DS31" s="31"/>
      <c r="DT31" s="30"/>
      <c r="DU31" s="31"/>
      <c r="DV31" s="30"/>
      <c r="DW31" s="31">
        <v>7</v>
      </c>
      <c r="DX31" s="103">
        <f>12*1.5</f>
        <v>18</v>
      </c>
      <c r="DY31" s="33">
        <f t="shared" ref="DY31:DY44" si="22">EA31+EC31+EE31+EG31+EI31+EK31+EM31+EO31</f>
        <v>0</v>
      </c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108">
        <f t="shared" si="16"/>
        <v>0</v>
      </c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0"/>
      <c r="FG31" s="30"/>
      <c r="FH31" s="30"/>
      <c r="FI31" s="31"/>
      <c r="FJ31" s="32"/>
    </row>
    <row r="32" spans="1:166" s="1" customFormat="1" hidden="1" x14ac:dyDescent="0.3">
      <c r="A32" s="5">
        <f t="shared" si="0"/>
        <v>3</v>
      </c>
      <c r="B32" s="15">
        <v>2033</v>
      </c>
      <c r="C32" s="8" t="s">
        <v>34</v>
      </c>
      <c r="D32" s="16">
        <v>1999</v>
      </c>
      <c r="E32" s="17">
        <f t="shared" si="15"/>
        <v>208.7</v>
      </c>
      <c r="F32" s="55" t="s">
        <v>406</v>
      </c>
      <c r="G32" s="55"/>
      <c r="H32" s="55" t="s">
        <v>407</v>
      </c>
      <c r="I32" s="55" t="s">
        <v>457</v>
      </c>
      <c r="J32" s="28">
        <f>L32+N32+P32</f>
        <v>0</v>
      </c>
      <c r="K32" s="29"/>
      <c r="L32" s="30"/>
      <c r="M32" s="31"/>
      <c r="N32" s="30"/>
      <c r="O32" s="31"/>
      <c r="P32" s="32"/>
      <c r="Q32" s="28">
        <f t="shared" si="17"/>
        <v>0</v>
      </c>
      <c r="R32" s="29"/>
      <c r="S32" s="32"/>
      <c r="T32" s="28">
        <f t="shared" si="18"/>
        <v>0</v>
      </c>
      <c r="U32" s="29"/>
      <c r="V32" s="30"/>
      <c r="W32" s="31"/>
      <c r="X32" s="32"/>
      <c r="Y32" s="33">
        <f>AA32+AC32+AE32+AI32+AK32+AM32+AO32</f>
        <v>83.7</v>
      </c>
      <c r="Z32" s="34">
        <v>3</v>
      </c>
      <c r="AA32" s="35">
        <f>60*0.9</f>
        <v>54</v>
      </c>
      <c r="AB32" s="34"/>
      <c r="AC32" s="35"/>
      <c r="AD32" s="34"/>
      <c r="AE32" s="35"/>
      <c r="AF32" s="68">
        <v>2</v>
      </c>
      <c r="AG32" s="69">
        <f>60*0.9</f>
        <v>54</v>
      </c>
      <c r="AH32" s="66">
        <v>6</v>
      </c>
      <c r="AI32" s="67">
        <f>22*0.9*1.5</f>
        <v>29.700000000000003</v>
      </c>
      <c r="AJ32" s="34"/>
      <c r="AK32" s="35"/>
      <c r="AL32" s="68" t="s">
        <v>286</v>
      </c>
      <c r="AM32" s="35"/>
      <c r="AN32" s="34"/>
      <c r="AO32" s="62"/>
      <c r="AP32" s="33">
        <f t="shared" si="19"/>
        <v>0</v>
      </c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>
        <f>BE32+BG32+BI32+BK32+BM32</f>
        <v>0</v>
      </c>
      <c r="BD32" s="31"/>
      <c r="BE32" s="30"/>
      <c r="BF32" s="31"/>
      <c r="BG32" s="30"/>
      <c r="BH32" s="31"/>
      <c r="BI32" s="30"/>
      <c r="BJ32" s="31"/>
      <c r="BK32" s="30"/>
      <c r="BL32" s="31"/>
      <c r="BM32" s="32"/>
      <c r="BN32" s="33">
        <f>BP32+BR32+BT32+BV32+BX32+BZ32</f>
        <v>0</v>
      </c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103"/>
      <c r="CA32" s="33">
        <f>CE32+CG32+CI32+CK32+CM32+CO32</f>
        <v>125</v>
      </c>
      <c r="CB32" s="58">
        <v>6</v>
      </c>
      <c r="CC32" s="59">
        <f>30</f>
        <v>30</v>
      </c>
      <c r="CD32" s="31"/>
      <c r="CE32" s="30"/>
      <c r="CF32" s="31"/>
      <c r="CG32" s="30"/>
      <c r="CH32" s="31"/>
      <c r="CI32" s="30"/>
      <c r="CJ32" s="31">
        <v>1</v>
      </c>
      <c r="CK32" s="30">
        <f>80</f>
        <v>80</v>
      </c>
      <c r="CL32" s="77">
        <v>4</v>
      </c>
      <c r="CM32" s="78">
        <f>30*1.5</f>
        <v>45</v>
      </c>
      <c r="CN32" s="31"/>
      <c r="CO32" s="30"/>
      <c r="CP32" s="58">
        <v>3</v>
      </c>
      <c r="CQ32" s="105">
        <f>30</f>
        <v>30</v>
      </c>
      <c r="CR32" s="33">
        <f>CT32+CV32+CX32+CZ32+DB32+DD32</f>
        <v>0</v>
      </c>
      <c r="CS32" s="31"/>
      <c r="CT32" s="30"/>
      <c r="CU32" s="31"/>
      <c r="CV32" s="30"/>
      <c r="CW32" s="31"/>
      <c r="CX32" s="30"/>
      <c r="CY32" s="31"/>
      <c r="CZ32" s="30"/>
      <c r="DA32" s="30"/>
      <c r="DB32" s="30"/>
      <c r="DC32" s="31"/>
      <c r="DD32" s="32"/>
      <c r="DE32" s="108">
        <f t="shared" si="20"/>
        <v>0</v>
      </c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33">
        <f t="shared" si="21"/>
        <v>0</v>
      </c>
      <c r="DQ32" s="31"/>
      <c r="DR32" s="30"/>
      <c r="DS32" s="31"/>
      <c r="DT32" s="30"/>
      <c r="DU32" s="31"/>
      <c r="DV32" s="30"/>
      <c r="DW32" s="31"/>
      <c r="DX32" s="103"/>
      <c r="DY32" s="33">
        <f t="shared" si="22"/>
        <v>0</v>
      </c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108">
        <f t="shared" si="16"/>
        <v>0</v>
      </c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0"/>
      <c r="FG32" s="30"/>
      <c r="FH32" s="30"/>
      <c r="FI32" s="31"/>
      <c r="FJ32" s="32"/>
    </row>
    <row r="33" spans="1:166" s="1" customFormat="1" hidden="1" x14ac:dyDescent="0.3">
      <c r="A33" s="5">
        <f t="shared" si="0"/>
        <v>4</v>
      </c>
      <c r="B33" s="15">
        <v>5569</v>
      </c>
      <c r="C33" s="8" t="s">
        <v>29</v>
      </c>
      <c r="D33" s="16">
        <v>2005</v>
      </c>
      <c r="E33" s="17">
        <f t="shared" si="15"/>
        <v>208.60000000000002</v>
      </c>
      <c r="F33" s="55" t="s">
        <v>386</v>
      </c>
      <c r="G33" s="55"/>
      <c r="H33" s="55" t="s">
        <v>479</v>
      </c>
      <c r="I33" s="55" t="s">
        <v>388</v>
      </c>
      <c r="J33" s="28">
        <f>L33+N33+P33</f>
        <v>0</v>
      </c>
      <c r="K33" s="29"/>
      <c r="L33" s="30"/>
      <c r="M33" s="31"/>
      <c r="N33" s="30"/>
      <c r="O33" s="31"/>
      <c r="P33" s="32"/>
      <c r="Q33" s="28">
        <f t="shared" si="17"/>
        <v>0</v>
      </c>
      <c r="R33" s="29"/>
      <c r="S33" s="32"/>
      <c r="T33" s="28">
        <f t="shared" si="18"/>
        <v>0</v>
      </c>
      <c r="U33" s="29"/>
      <c r="V33" s="30"/>
      <c r="W33" s="31"/>
      <c r="X33" s="32"/>
      <c r="Y33" s="33">
        <f>AA33+AC33+AE33+AG33+AI33+AK33+AO33</f>
        <v>23.400000000000002</v>
      </c>
      <c r="Z33" s="34"/>
      <c r="AA33" s="35"/>
      <c r="AB33" s="34"/>
      <c r="AC33" s="35"/>
      <c r="AD33" s="34"/>
      <c r="AE33" s="35"/>
      <c r="AF33" s="92"/>
      <c r="AG33" s="35"/>
      <c r="AH33" s="92"/>
      <c r="AI33" s="35"/>
      <c r="AJ33" s="34">
        <v>5</v>
      </c>
      <c r="AK33" s="35">
        <f>26*0.9</f>
        <v>23.400000000000002</v>
      </c>
      <c r="AL33" s="68">
        <v>4</v>
      </c>
      <c r="AM33" s="69">
        <f>20*0.9</f>
        <v>18</v>
      </c>
      <c r="AN33" s="34"/>
      <c r="AO33" s="62"/>
      <c r="AP33" s="33">
        <f t="shared" si="19"/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BE33+BI33+BK33+BM33</f>
        <v>79.2</v>
      </c>
      <c r="BD33" s="31"/>
      <c r="BE33" s="30"/>
      <c r="BF33" s="58">
        <v>6</v>
      </c>
      <c r="BG33" s="59">
        <f>30*0.8</f>
        <v>24</v>
      </c>
      <c r="BH33" s="31"/>
      <c r="BI33" s="30"/>
      <c r="BJ33" s="77">
        <v>5</v>
      </c>
      <c r="BK33" s="78">
        <f>26*0.8*1.5</f>
        <v>31.200000000000003</v>
      </c>
      <c r="BL33" s="31">
        <v>2</v>
      </c>
      <c r="BM33" s="32">
        <f>60*0.8</f>
        <v>48</v>
      </c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103"/>
      <c r="CA33" s="33">
        <f>CC33+CE33+CG33+CI33+CK33+CM33+CO33</f>
        <v>22</v>
      </c>
      <c r="CB33" s="31"/>
      <c r="CC33" s="30"/>
      <c r="CD33" s="31"/>
      <c r="CE33" s="30"/>
      <c r="CF33" s="31"/>
      <c r="CG33" s="30"/>
      <c r="CH33" s="31"/>
      <c r="CI33" s="30"/>
      <c r="CJ33" s="31"/>
      <c r="CK33" s="30"/>
      <c r="CL33" s="31"/>
      <c r="CM33" s="30"/>
      <c r="CN33" s="31">
        <v>6</v>
      </c>
      <c r="CO33" s="30">
        <f>22</f>
        <v>22</v>
      </c>
      <c r="CP33" s="58">
        <v>7</v>
      </c>
      <c r="CQ33" s="106" t="s">
        <v>287</v>
      </c>
      <c r="CR33" s="33">
        <f>CT33+CV33+CX33+DB33+DD33</f>
        <v>84</v>
      </c>
      <c r="CS33" s="31"/>
      <c r="CT33" s="30"/>
      <c r="CU33" s="77">
        <v>4</v>
      </c>
      <c r="CV33" s="78">
        <f>40*0.8*1.5</f>
        <v>48</v>
      </c>
      <c r="CW33" s="31">
        <v>3</v>
      </c>
      <c r="CX33" s="30">
        <f>45*0.8</f>
        <v>36</v>
      </c>
      <c r="CY33" s="58">
        <v>5</v>
      </c>
      <c r="CZ33" s="59">
        <f>26*0.8</f>
        <v>20.8</v>
      </c>
      <c r="DA33" s="31"/>
      <c r="DB33" s="30"/>
      <c r="DC33" s="31"/>
      <c r="DD33" s="32"/>
      <c r="DE33" s="108">
        <f t="shared" si="20"/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 t="shared" si="21"/>
        <v>0</v>
      </c>
      <c r="DQ33" s="31"/>
      <c r="DR33" s="30"/>
      <c r="DS33" s="31"/>
      <c r="DT33" s="30"/>
      <c r="DU33" s="31"/>
      <c r="DV33" s="30"/>
      <c r="DW33" s="31"/>
      <c r="DX33" s="103"/>
      <c r="DY33" s="33">
        <f t="shared" si="22"/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108">
        <f t="shared" si="16"/>
        <v>0</v>
      </c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0"/>
      <c r="FG33" s="30"/>
      <c r="FH33" s="30"/>
      <c r="FI33" s="31"/>
      <c r="FJ33" s="32"/>
    </row>
    <row r="34" spans="1:166" s="1" customFormat="1" hidden="1" x14ac:dyDescent="0.3">
      <c r="A34" s="5">
        <f t="shared" si="0"/>
        <v>5</v>
      </c>
      <c r="B34" s="15">
        <v>3119</v>
      </c>
      <c r="C34" s="8" t="s">
        <v>113</v>
      </c>
      <c r="D34" s="16">
        <v>2002</v>
      </c>
      <c r="E34" s="17">
        <f t="shared" si="15"/>
        <v>208.6</v>
      </c>
      <c r="F34" s="55" t="s">
        <v>379</v>
      </c>
      <c r="G34" s="55"/>
      <c r="H34" s="55" t="s">
        <v>488</v>
      </c>
      <c r="I34" s="55"/>
      <c r="J34" s="28">
        <f>L34+N34+P34</f>
        <v>0</v>
      </c>
      <c r="K34" s="29"/>
      <c r="L34" s="30"/>
      <c r="M34" s="31"/>
      <c r="N34" s="30"/>
      <c r="O34" s="31"/>
      <c r="P34" s="32"/>
      <c r="Q34" s="28">
        <f t="shared" si="17"/>
        <v>0</v>
      </c>
      <c r="R34" s="29"/>
      <c r="S34" s="32"/>
      <c r="T34" s="28">
        <f t="shared" si="18"/>
        <v>0</v>
      </c>
      <c r="U34" s="29"/>
      <c r="V34" s="30"/>
      <c r="W34" s="31"/>
      <c r="X34" s="32"/>
      <c r="Y34" s="33">
        <f t="shared" ref="Y34:Y39" si="23">AA34+AC34+AE34+AG34+AI34+AK34+AM34+AO34</f>
        <v>23.400000000000002</v>
      </c>
      <c r="Z34" s="34"/>
      <c r="AA34" s="35"/>
      <c r="AB34" s="34"/>
      <c r="AC34" s="35"/>
      <c r="AD34" s="34"/>
      <c r="AE34" s="35"/>
      <c r="AF34" s="34"/>
      <c r="AG34" s="35"/>
      <c r="AH34" s="83"/>
      <c r="AI34" s="35"/>
      <c r="AJ34" s="83">
        <v>5</v>
      </c>
      <c r="AK34" s="35">
        <f>26*0.9</f>
        <v>23.400000000000002</v>
      </c>
      <c r="AL34" s="92"/>
      <c r="AM34" s="35"/>
      <c r="AN34" s="34"/>
      <c r="AO34" s="62"/>
      <c r="AP34" s="33">
        <f t="shared" si="19"/>
        <v>0</v>
      </c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33">
        <f>BE34+BG34+BI34+BK34+BM34</f>
        <v>127.2</v>
      </c>
      <c r="BD34" s="31"/>
      <c r="BE34" s="30"/>
      <c r="BF34" s="31"/>
      <c r="BG34" s="30"/>
      <c r="BH34" s="77">
        <v>4</v>
      </c>
      <c r="BI34" s="78">
        <f>40*0.8*1.5</f>
        <v>48</v>
      </c>
      <c r="BJ34" s="77">
        <v>5</v>
      </c>
      <c r="BK34" s="78">
        <f>26*0.8*1.5</f>
        <v>31.200000000000003</v>
      </c>
      <c r="BL34" s="31">
        <v>2</v>
      </c>
      <c r="BM34" s="32">
        <f>60*0.8</f>
        <v>48</v>
      </c>
      <c r="BN34" s="33">
        <f>BP34+BR34+BT34+BV34+BX34+BZ34</f>
        <v>0</v>
      </c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103"/>
      <c r="CA34" s="33">
        <f>CC34+CE34+CG34+CI34+CK34+CM34+CO34</f>
        <v>22</v>
      </c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>
        <v>6</v>
      </c>
      <c r="CO34" s="30">
        <f>22</f>
        <v>22</v>
      </c>
      <c r="CP34" s="58">
        <v>7</v>
      </c>
      <c r="CQ34" s="106" t="s">
        <v>287</v>
      </c>
      <c r="CR34" s="33">
        <f>CT34+CV34+CZ34</f>
        <v>36</v>
      </c>
      <c r="CS34" s="31"/>
      <c r="CT34" s="30"/>
      <c r="CU34" s="31"/>
      <c r="CV34" s="30"/>
      <c r="CW34" s="58">
        <v>8</v>
      </c>
      <c r="CX34" s="59">
        <f>15*0.8</f>
        <v>12</v>
      </c>
      <c r="CY34" s="31">
        <v>3</v>
      </c>
      <c r="CZ34" s="30">
        <f>45*0.8</f>
        <v>36</v>
      </c>
      <c r="DA34" s="58">
        <v>5</v>
      </c>
      <c r="DB34" s="59">
        <f>18*0.8</f>
        <v>14.4</v>
      </c>
      <c r="DC34" s="58">
        <v>4</v>
      </c>
      <c r="DD34" s="61">
        <f>20*0.8</f>
        <v>16</v>
      </c>
      <c r="DE34" s="108">
        <f t="shared" si="20"/>
        <v>0</v>
      </c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>
        <f t="shared" si="21"/>
        <v>0</v>
      </c>
      <c r="DQ34" s="31"/>
      <c r="DR34" s="30"/>
      <c r="DS34" s="31"/>
      <c r="DT34" s="30"/>
      <c r="DU34" s="31"/>
      <c r="DV34" s="30"/>
      <c r="DW34" s="31"/>
      <c r="DX34" s="103"/>
      <c r="DY34" s="33">
        <f t="shared" si="22"/>
        <v>0</v>
      </c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108">
        <f t="shared" si="16"/>
        <v>0</v>
      </c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0"/>
      <c r="FG34" s="30"/>
      <c r="FH34" s="30"/>
      <c r="FI34" s="31"/>
      <c r="FJ34" s="32"/>
    </row>
    <row r="35" spans="1:166" s="1" customFormat="1" hidden="1" x14ac:dyDescent="0.3">
      <c r="A35" s="5">
        <f t="shared" si="0"/>
        <v>6</v>
      </c>
      <c r="B35" s="15">
        <v>4607</v>
      </c>
      <c r="C35" s="8" t="s">
        <v>285</v>
      </c>
      <c r="D35" s="16">
        <v>2004</v>
      </c>
      <c r="E35" s="17">
        <f t="shared" si="15"/>
        <v>178</v>
      </c>
      <c r="F35" s="55" t="s">
        <v>379</v>
      </c>
      <c r="G35" s="55"/>
      <c r="H35" s="55" t="s">
        <v>395</v>
      </c>
      <c r="I35" s="55" t="s">
        <v>490</v>
      </c>
      <c r="J35" s="28">
        <f>L35+N35+P35</f>
        <v>0</v>
      </c>
      <c r="K35" s="29"/>
      <c r="L35" s="30"/>
      <c r="M35" s="31"/>
      <c r="N35" s="30"/>
      <c r="O35" s="31"/>
      <c r="P35" s="32"/>
      <c r="Q35" s="28">
        <f t="shared" si="17"/>
        <v>0</v>
      </c>
      <c r="R35" s="29"/>
      <c r="S35" s="32"/>
      <c r="T35" s="28">
        <f t="shared" si="18"/>
        <v>0</v>
      </c>
      <c r="U35" s="29"/>
      <c r="V35" s="30"/>
      <c r="W35" s="31"/>
      <c r="X35" s="32"/>
      <c r="Y35" s="33">
        <f t="shared" si="23"/>
        <v>0</v>
      </c>
      <c r="Z35" s="34"/>
      <c r="AA35" s="35"/>
      <c r="AB35" s="34"/>
      <c r="AC35" s="35"/>
      <c r="AD35" s="34"/>
      <c r="AE35" s="35"/>
      <c r="AF35" s="34"/>
      <c r="AG35" s="35"/>
      <c r="AH35" s="34"/>
      <c r="AI35" s="35"/>
      <c r="AJ35" s="34"/>
      <c r="AK35" s="35"/>
      <c r="AL35" s="34"/>
      <c r="AM35" s="35"/>
      <c r="AN35" s="34"/>
      <c r="AO35" s="62"/>
      <c r="AP35" s="33">
        <f t="shared" si="19"/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BE35+BI35+BK35</f>
        <v>64</v>
      </c>
      <c r="BD35" s="31">
        <v>5</v>
      </c>
      <c r="BE35" s="30">
        <f>35*0.8</f>
        <v>28</v>
      </c>
      <c r="BF35" s="58">
        <v>7</v>
      </c>
      <c r="BG35" s="59">
        <f>25*0.8</f>
        <v>20</v>
      </c>
      <c r="BH35" s="77">
        <v>6</v>
      </c>
      <c r="BI35" s="78">
        <f>30*0.8*1.5</f>
        <v>36</v>
      </c>
      <c r="BJ35" s="31"/>
      <c r="BK35" s="30"/>
      <c r="BL35" s="58">
        <v>6</v>
      </c>
      <c r="BM35" s="61">
        <f>22*0.8</f>
        <v>17.600000000000001</v>
      </c>
      <c r="BN35" s="33">
        <f>BP35+BR35+BT35+BV35+BX35+BZ35</f>
        <v>0</v>
      </c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103"/>
      <c r="CA35" s="33">
        <f>CC35+CE35+CG35+CI35+CM35+CO35+CQ35</f>
        <v>50</v>
      </c>
      <c r="CB35" s="31"/>
      <c r="CC35" s="30"/>
      <c r="CD35" s="31"/>
      <c r="CE35" s="30"/>
      <c r="CF35" s="77">
        <v>9</v>
      </c>
      <c r="CG35" s="78">
        <f>10*1.5</f>
        <v>15</v>
      </c>
      <c r="CH35" s="31"/>
      <c r="CI35" s="30"/>
      <c r="CJ35" s="58">
        <v>9</v>
      </c>
      <c r="CK35" s="58" t="s">
        <v>287</v>
      </c>
      <c r="CL35" s="77">
        <v>7</v>
      </c>
      <c r="CM35" s="78">
        <f>18*1.5</f>
        <v>27</v>
      </c>
      <c r="CN35" s="31">
        <v>9</v>
      </c>
      <c r="CO35" s="30">
        <f>8</f>
        <v>8</v>
      </c>
      <c r="CP35" s="31"/>
      <c r="CQ35" s="103"/>
      <c r="CR35" s="33">
        <f>CT35+CV35+CZ35</f>
        <v>64</v>
      </c>
      <c r="CS35" s="31"/>
      <c r="CT35" s="30"/>
      <c r="CU35" s="31"/>
      <c r="CV35" s="30"/>
      <c r="CW35" s="58">
        <v>4</v>
      </c>
      <c r="CX35" s="59">
        <f>30*0.8</f>
        <v>24</v>
      </c>
      <c r="CY35" s="31">
        <v>1</v>
      </c>
      <c r="CZ35" s="30">
        <f>80*0.8</f>
        <v>64</v>
      </c>
      <c r="DA35" s="58">
        <v>5</v>
      </c>
      <c r="DB35" s="59">
        <f>18*0.8</f>
        <v>14.4</v>
      </c>
      <c r="DC35" s="58">
        <v>4</v>
      </c>
      <c r="DD35" s="61">
        <f>20*0.8</f>
        <v>16</v>
      </c>
      <c r="DE35" s="108">
        <f t="shared" si="20"/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 t="shared" si="21"/>
        <v>0</v>
      </c>
      <c r="DQ35" s="31"/>
      <c r="DR35" s="30"/>
      <c r="DS35" s="31"/>
      <c r="DT35" s="30"/>
      <c r="DU35" s="31"/>
      <c r="DV35" s="30"/>
      <c r="DW35" s="31"/>
      <c r="DX35" s="103"/>
      <c r="DY35" s="33">
        <f t="shared" si="22"/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108">
        <f t="shared" si="16"/>
        <v>0</v>
      </c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0"/>
      <c r="FG35" s="30"/>
      <c r="FH35" s="30"/>
      <c r="FI35" s="31"/>
      <c r="FJ35" s="32"/>
    </row>
    <row r="36" spans="1:166" s="1" customFormat="1" hidden="1" x14ac:dyDescent="0.3">
      <c r="A36" s="5">
        <f t="shared" si="0"/>
        <v>7</v>
      </c>
      <c r="B36" s="15">
        <v>5922</v>
      </c>
      <c r="C36" s="8" t="s">
        <v>97</v>
      </c>
      <c r="D36" s="16">
        <v>2007</v>
      </c>
      <c r="E36" s="17">
        <f t="shared" si="15"/>
        <v>171.75</v>
      </c>
      <c r="F36" s="55" t="s">
        <v>389</v>
      </c>
      <c r="G36" s="55"/>
      <c r="H36" s="55" t="s">
        <v>390</v>
      </c>
      <c r="I36" s="55" t="s">
        <v>391</v>
      </c>
      <c r="J36" s="28">
        <f>P36</f>
        <v>16</v>
      </c>
      <c r="K36" s="60">
        <v>5</v>
      </c>
      <c r="L36" s="59">
        <f>35*0.4</f>
        <v>14</v>
      </c>
      <c r="M36" s="58">
        <v>5</v>
      </c>
      <c r="N36" s="59">
        <f>35*0.4</f>
        <v>14</v>
      </c>
      <c r="O36" s="31">
        <v>4</v>
      </c>
      <c r="P36" s="32">
        <f>40*0.4</f>
        <v>16</v>
      </c>
      <c r="Q36" s="28">
        <f t="shared" si="17"/>
        <v>0</v>
      </c>
      <c r="R36" s="29"/>
      <c r="S36" s="32"/>
      <c r="T36" s="28">
        <f t="shared" si="18"/>
        <v>0</v>
      </c>
      <c r="U36" s="29"/>
      <c r="V36" s="30"/>
      <c r="W36" s="31"/>
      <c r="X36" s="32"/>
      <c r="Y36" s="33">
        <f t="shared" si="23"/>
        <v>0</v>
      </c>
      <c r="Z36" s="34"/>
      <c r="AA36" s="35"/>
      <c r="AB36" s="34"/>
      <c r="AC36" s="35"/>
      <c r="AD36" s="34"/>
      <c r="AE36" s="35"/>
      <c r="AF36" s="34"/>
      <c r="AG36" s="35"/>
      <c r="AH36" s="34"/>
      <c r="AI36" s="35"/>
      <c r="AJ36" s="34"/>
      <c r="AK36" s="35"/>
      <c r="AL36" s="34"/>
      <c r="AM36" s="35"/>
      <c r="AN36" s="34"/>
      <c r="AO36" s="62"/>
      <c r="AP36" s="33">
        <f t="shared" si="19"/>
        <v>0</v>
      </c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>
        <f>BE36+BG36+BI36+BK36+BM36</f>
        <v>0</v>
      </c>
      <c r="BD36" s="31"/>
      <c r="BE36" s="30"/>
      <c r="BF36" s="31"/>
      <c r="BG36" s="30"/>
      <c r="BH36" s="31"/>
      <c r="BI36" s="30"/>
      <c r="BJ36" s="31"/>
      <c r="BK36" s="30"/>
      <c r="BL36" s="31"/>
      <c r="BM36" s="32"/>
      <c r="BN36" s="33">
        <f>BP36+BR36+BT36+BV36+BX36+BZ36</f>
        <v>155.75</v>
      </c>
      <c r="BO36" s="31"/>
      <c r="BP36" s="30"/>
      <c r="BQ36" s="31">
        <v>4</v>
      </c>
      <c r="BR36" s="30">
        <f>40*0.7</f>
        <v>28</v>
      </c>
      <c r="BS36" s="77">
        <v>8</v>
      </c>
      <c r="BT36" s="78">
        <f>20*0.7*1.5</f>
        <v>21</v>
      </c>
      <c r="BU36" s="77">
        <v>3</v>
      </c>
      <c r="BV36" s="78">
        <f>45*0.7*1.5</f>
        <v>47.249999999999993</v>
      </c>
      <c r="BW36" s="31">
        <v>3</v>
      </c>
      <c r="BX36" s="30">
        <f>45*0.7</f>
        <v>31.499999999999996</v>
      </c>
      <c r="BY36" s="31">
        <v>2</v>
      </c>
      <c r="BZ36" s="103">
        <f>40*0.7</f>
        <v>28</v>
      </c>
      <c r="CA36" s="33">
        <f>CC36+CE36+CG36+CI36+CK36+CM36+CO36+CQ36</f>
        <v>0</v>
      </c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103"/>
      <c r="CR36" s="33">
        <f>CT36+CV36+CX36+CZ36+DB36+DD36</f>
        <v>0</v>
      </c>
      <c r="CS36" s="31"/>
      <c r="CT36" s="30"/>
      <c r="CU36" s="31"/>
      <c r="CV36" s="30"/>
      <c r="CW36" s="31"/>
      <c r="CX36" s="30"/>
      <c r="CY36" s="31"/>
      <c r="CZ36" s="30"/>
      <c r="DA36" s="31"/>
      <c r="DB36" s="30"/>
      <c r="DC36" s="31"/>
      <c r="DD36" s="32"/>
      <c r="DE36" s="108">
        <f t="shared" si="20"/>
        <v>0</v>
      </c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33">
        <f t="shared" si="21"/>
        <v>0</v>
      </c>
      <c r="DQ36" s="31"/>
      <c r="DR36" s="30"/>
      <c r="DS36" s="31"/>
      <c r="DT36" s="30"/>
      <c r="DU36" s="31"/>
      <c r="DV36" s="30"/>
      <c r="DW36" s="31"/>
      <c r="DX36" s="103"/>
      <c r="DY36" s="33">
        <f t="shared" si="22"/>
        <v>0</v>
      </c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108">
        <f t="shared" si="16"/>
        <v>0</v>
      </c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0"/>
      <c r="FG36" s="30"/>
      <c r="FH36" s="30"/>
      <c r="FI36" s="31"/>
      <c r="FJ36" s="32"/>
    </row>
    <row r="37" spans="1:166" s="1" customFormat="1" hidden="1" x14ac:dyDescent="0.3">
      <c r="A37" s="5">
        <f t="shared" si="0"/>
        <v>8</v>
      </c>
      <c r="B37" s="15">
        <v>6077</v>
      </c>
      <c r="C37" s="8" t="s">
        <v>125</v>
      </c>
      <c r="D37" s="16">
        <v>2007</v>
      </c>
      <c r="E37" s="17">
        <f t="shared" si="15"/>
        <v>159</v>
      </c>
      <c r="F37" s="55" t="s">
        <v>403</v>
      </c>
      <c r="G37" s="55"/>
      <c r="H37" s="55" t="s">
        <v>404</v>
      </c>
      <c r="I37" s="55" t="s">
        <v>405</v>
      </c>
      <c r="J37" s="28">
        <f>L37+P37</f>
        <v>24</v>
      </c>
      <c r="K37" s="29">
        <v>3</v>
      </c>
      <c r="L37" s="30">
        <f>60*0.4</f>
        <v>24</v>
      </c>
      <c r="M37" s="58">
        <v>8</v>
      </c>
      <c r="N37" s="59">
        <f>20*0.4</f>
        <v>8</v>
      </c>
      <c r="O37" s="31"/>
      <c r="P37" s="32"/>
      <c r="Q37" s="28">
        <f t="shared" si="17"/>
        <v>0</v>
      </c>
      <c r="R37" s="29"/>
      <c r="S37" s="32"/>
      <c r="T37" s="28">
        <f t="shared" si="18"/>
        <v>0</v>
      </c>
      <c r="U37" s="29"/>
      <c r="V37" s="30"/>
      <c r="W37" s="31"/>
      <c r="X37" s="32"/>
      <c r="Y37" s="33">
        <f t="shared" si="23"/>
        <v>0</v>
      </c>
      <c r="Z37" s="34"/>
      <c r="AA37" s="35"/>
      <c r="AB37" s="34"/>
      <c r="AC37" s="35"/>
      <c r="AD37" s="34"/>
      <c r="AE37" s="35"/>
      <c r="AF37" s="34"/>
      <c r="AG37" s="35"/>
      <c r="AH37" s="34"/>
      <c r="AI37" s="35"/>
      <c r="AJ37" s="34"/>
      <c r="AK37" s="35"/>
      <c r="AL37" s="34"/>
      <c r="AM37" s="35"/>
      <c r="AN37" s="34"/>
      <c r="AO37" s="62"/>
      <c r="AP37" s="33">
        <f t="shared" si="19"/>
        <v>0</v>
      </c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33">
        <f>BE37+BG37+BI37+BK37+BM37</f>
        <v>0</v>
      </c>
      <c r="BD37" s="31"/>
      <c r="BE37" s="30"/>
      <c r="BF37" s="31"/>
      <c r="BG37" s="30"/>
      <c r="BH37" s="31"/>
      <c r="BI37" s="30"/>
      <c r="BJ37" s="31"/>
      <c r="BK37" s="30"/>
      <c r="BL37" s="31"/>
      <c r="BM37" s="32"/>
      <c r="BN37" s="33">
        <f>BR37+BT37+BV37+BX37+BZ37</f>
        <v>91</v>
      </c>
      <c r="BO37" s="58">
        <v>7</v>
      </c>
      <c r="BP37" s="59">
        <f>25*0.7</f>
        <v>17.5</v>
      </c>
      <c r="BQ37" s="31"/>
      <c r="BR37" s="30"/>
      <c r="BS37" s="31"/>
      <c r="BT37" s="30"/>
      <c r="BU37" s="77">
        <v>2</v>
      </c>
      <c r="BV37" s="78">
        <f>60*0.7*1.5</f>
        <v>63</v>
      </c>
      <c r="BW37" s="31"/>
      <c r="BX37" s="30"/>
      <c r="BY37" s="31">
        <v>2</v>
      </c>
      <c r="BZ37" s="103">
        <f>40*0.7</f>
        <v>28</v>
      </c>
      <c r="CA37" s="33">
        <f>CC37+CE37+CG37+CI37+CK37+CM37+CO37+CQ37</f>
        <v>0</v>
      </c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103"/>
      <c r="CR37" s="33">
        <f>CT37+CV37+CX37+CZ37+DB37</f>
        <v>44</v>
      </c>
      <c r="CS37" s="31"/>
      <c r="CT37" s="30"/>
      <c r="CU37" s="31"/>
      <c r="CV37" s="30"/>
      <c r="CW37" s="31"/>
      <c r="CX37" s="30"/>
      <c r="CY37" s="31"/>
      <c r="CZ37" s="30"/>
      <c r="DA37" s="31">
        <v>1</v>
      </c>
      <c r="DB37" s="30">
        <f>55*0.8</f>
        <v>44</v>
      </c>
      <c r="DC37" s="58">
        <v>2</v>
      </c>
      <c r="DD37" s="61">
        <f>40*0.8</f>
        <v>32</v>
      </c>
      <c r="DE37" s="108">
        <f t="shared" si="20"/>
        <v>0</v>
      </c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>
        <f t="shared" si="21"/>
        <v>0</v>
      </c>
      <c r="DQ37" s="31"/>
      <c r="DR37" s="30"/>
      <c r="DS37" s="31"/>
      <c r="DT37" s="30"/>
      <c r="DU37" s="31"/>
      <c r="DV37" s="30"/>
      <c r="DW37" s="31"/>
      <c r="DX37" s="103"/>
      <c r="DY37" s="33">
        <f t="shared" si="22"/>
        <v>0</v>
      </c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108">
        <f t="shared" si="16"/>
        <v>0</v>
      </c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0"/>
      <c r="FG37" s="30"/>
      <c r="FH37" s="30"/>
      <c r="FI37" s="31"/>
      <c r="FJ37" s="32"/>
    </row>
    <row r="38" spans="1:166" s="1" customFormat="1" hidden="1" x14ac:dyDescent="0.3">
      <c r="A38" s="5">
        <f t="shared" si="0"/>
        <v>9</v>
      </c>
      <c r="B38" s="15">
        <v>4007</v>
      </c>
      <c r="C38" s="8" t="s">
        <v>35</v>
      </c>
      <c r="D38" s="16">
        <v>2003</v>
      </c>
      <c r="E38" s="17">
        <f t="shared" si="15"/>
        <v>158</v>
      </c>
      <c r="F38" s="55" t="s">
        <v>393</v>
      </c>
      <c r="G38" s="55"/>
      <c r="H38" s="55" t="s">
        <v>394</v>
      </c>
      <c r="I38" s="55"/>
      <c r="J38" s="28">
        <f>L38+N38+P38</f>
        <v>0</v>
      </c>
      <c r="K38" s="29"/>
      <c r="L38" s="30"/>
      <c r="M38" s="31"/>
      <c r="N38" s="30"/>
      <c r="O38" s="31"/>
      <c r="P38" s="32"/>
      <c r="Q38" s="28">
        <f t="shared" si="17"/>
        <v>0</v>
      </c>
      <c r="R38" s="29"/>
      <c r="S38" s="32"/>
      <c r="T38" s="28">
        <f t="shared" si="18"/>
        <v>0</v>
      </c>
      <c r="U38" s="29"/>
      <c r="V38" s="30"/>
      <c r="W38" s="31"/>
      <c r="X38" s="32"/>
      <c r="Y38" s="33">
        <f t="shared" si="23"/>
        <v>0</v>
      </c>
      <c r="Z38" s="34"/>
      <c r="AA38" s="35"/>
      <c r="AB38" s="34"/>
      <c r="AC38" s="35"/>
      <c r="AD38" s="34"/>
      <c r="AE38" s="35"/>
      <c r="AF38" s="34"/>
      <c r="AG38" s="35"/>
      <c r="AH38" s="34"/>
      <c r="AI38" s="35"/>
      <c r="AJ38" s="34"/>
      <c r="AK38" s="35"/>
      <c r="AL38" s="83"/>
      <c r="AM38" s="35"/>
      <c r="AN38" s="83"/>
      <c r="AO38" s="62"/>
      <c r="AP38" s="33">
        <f t="shared" si="19"/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>BE38+BG38+BI38+BK38+BM38</f>
        <v>54</v>
      </c>
      <c r="BD38" s="31"/>
      <c r="BE38" s="30"/>
      <c r="BF38" s="31"/>
      <c r="BG38" s="30"/>
      <c r="BH38" s="31"/>
      <c r="BI38" s="30"/>
      <c r="BJ38" s="77">
        <v>3</v>
      </c>
      <c r="BK38" s="78">
        <f>45*0.8*1.5</f>
        <v>54</v>
      </c>
      <c r="BL38" s="31"/>
      <c r="BM38" s="32"/>
      <c r="BN38" s="33">
        <f>BP38+BR38+BT38+BV38+BX38+BZ38</f>
        <v>0</v>
      </c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103"/>
      <c r="CA38" s="33">
        <f>CC38+CE38+CG38+CI38+CM38+CO38+CQ38</f>
        <v>60</v>
      </c>
      <c r="CB38" s="31"/>
      <c r="CC38" s="30"/>
      <c r="CD38" s="31"/>
      <c r="CE38" s="30"/>
      <c r="CF38" s="31"/>
      <c r="CG38" s="30"/>
      <c r="CH38" s="31"/>
      <c r="CI38" s="30"/>
      <c r="CJ38" s="58">
        <v>8</v>
      </c>
      <c r="CK38" s="59">
        <f>15</f>
        <v>15</v>
      </c>
      <c r="CL38" s="58" t="s">
        <v>286</v>
      </c>
      <c r="CM38" s="59"/>
      <c r="CN38" s="31">
        <v>2</v>
      </c>
      <c r="CO38" s="30">
        <f>60</f>
        <v>60</v>
      </c>
      <c r="CP38" s="31"/>
      <c r="CQ38" s="103"/>
      <c r="CR38" s="33">
        <f>CT38+CV38+CX38+DD38</f>
        <v>44</v>
      </c>
      <c r="CS38" s="31"/>
      <c r="CT38" s="30"/>
      <c r="CU38" s="31"/>
      <c r="CV38" s="30"/>
      <c r="CW38" s="31"/>
      <c r="CX38" s="30"/>
      <c r="CY38" s="58">
        <v>8</v>
      </c>
      <c r="CZ38" s="59">
        <f>15*0.8</f>
        <v>12</v>
      </c>
      <c r="DA38" s="58">
        <v>2</v>
      </c>
      <c r="DB38" s="59">
        <f>40*0.8</f>
        <v>32</v>
      </c>
      <c r="DC38" s="31">
        <v>1</v>
      </c>
      <c r="DD38" s="32">
        <f>55*0.8</f>
        <v>44</v>
      </c>
      <c r="DE38" s="108">
        <f t="shared" si="20"/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>
        <f t="shared" si="21"/>
        <v>0</v>
      </c>
      <c r="DQ38" s="31"/>
      <c r="DR38" s="30"/>
      <c r="DS38" s="31"/>
      <c r="DT38" s="30"/>
      <c r="DU38" s="31"/>
      <c r="DV38" s="30"/>
      <c r="DW38" s="31"/>
      <c r="DX38" s="103"/>
      <c r="DY38" s="33">
        <f t="shared" si="22"/>
        <v>0</v>
      </c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108">
        <f t="shared" si="16"/>
        <v>0</v>
      </c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0"/>
      <c r="FG38" s="30"/>
      <c r="FH38" s="30"/>
      <c r="FI38" s="31"/>
      <c r="FJ38" s="32"/>
    </row>
    <row r="39" spans="1:166" s="1" customFormat="1" hidden="1" x14ac:dyDescent="0.3">
      <c r="A39" s="5">
        <f t="shared" si="0"/>
        <v>10</v>
      </c>
      <c r="B39" s="15">
        <v>5189</v>
      </c>
      <c r="C39" s="8" t="s">
        <v>291</v>
      </c>
      <c r="D39" s="16">
        <v>2005</v>
      </c>
      <c r="E39" s="17">
        <f t="shared" si="15"/>
        <v>151</v>
      </c>
      <c r="F39" s="55" t="s">
        <v>406</v>
      </c>
      <c r="G39" s="55"/>
      <c r="H39" s="55" t="s">
        <v>407</v>
      </c>
      <c r="I39" s="55" t="s">
        <v>428</v>
      </c>
      <c r="J39" s="28">
        <f>L39+N39+P39</f>
        <v>0</v>
      </c>
      <c r="K39" s="29"/>
      <c r="L39" s="30"/>
      <c r="M39" s="31"/>
      <c r="N39" s="30"/>
      <c r="O39" s="31"/>
      <c r="P39" s="32"/>
      <c r="Q39" s="28">
        <f t="shared" si="17"/>
        <v>10</v>
      </c>
      <c r="R39" s="29">
        <v>9</v>
      </c>
      <c r="S39" s="32">
        <f>10</f>
        <v>10</v>
      </c>
      <c r="T39" s="28">
        <f t="shared" si="18"/>
        <v>0</v>
      </c>
      <c r="U39" s="29"/>
      <c r="V39" s="30"/>
      <c r="W39" s="31"/>
      <c r="X39" s="32"/>
      <c r="Y39" s="33">
        <f t="shared" si="23"/>
        <v>9</v>
      </c>
      <c r="Z39" s="34"/>
      <c r="AA39" s="35"/>
      <c r="AB39" s="34"/>
      <c r="AC39" s="35"/>
      <c r="AD39" s="34"/>
      <c r="AE39" s="35"/>
      <c r="AF39" s="34"/>
      <c r="AG39" s="35"/>
      <c r="AH39" s="92"/>
      <c r="AI39" s="35"/>
      <c r="AJ39" s="92"/>
      <c r="AK39" s="35"/>
      <c r="AL39" s="92"/>
      <c r="AM39" s="35"/>
      <c r="AN39" s="34">
        <v>9</v>
      </c>
      <c r="AO39" s="62">
        <f>10*0.9</f>
        <v>9</v>
      </c>
      <c r="AP39" s="33">
        <f t="shared" si="19"/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33">
        <f>BE39+BI39+BK39+BM39</f>
        <v>36</v>
      </c>
      <c r="BD39" s="31"/>
      <c r="BE39" s="30"/>
      <c r="BF39" s="58">
        <v>8</v>
      </c>
      <c r="BG39" s="59">
        <f>20*0.8</f>
        <v>16</v>
      </c>
      <c r="BH39" s="31"/>
      <c r="BI39" s="30"/>
      <c r="BJ39" s="31"/>
      <c r="BK39" s="30"/>
      <c r="BL39" s="31">
        <v>3</v>
      </c>
      <c r="BM39" s="32">
        <f>45*0.8</f>
        <v>36</v>
      </c>
      <c r="BN39" s="33">
        <f>BP39+BR39+BT39+BV39+BX39+BZ39</f>
        <v>0</v>
      </c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103"/>
      <c r="CA39" s="33">
        <f>CC39+CE39+CG39+CI39+CK39+CM39+CO39+CQ39</f>
        <v>0</v>
      </c>
      <c r="CB39" s="31"/>
      <c r="CC39" s="30"/>
      <c r="CD39" s="31"/>
      <c r="CE39" s="30"/>
      <c r="CF39" s="31"/>
      <c r="CG39" s="30"/>
      <c r="CH39" s="31"/>
      <c r="CI39" s="30"/>
      <c r="CJ39" s="31"/>
      <c r="CK39" s="30"/>
      <c r="CL39" s="31"/>
      <c r="CM39" s="30"/>
      <c r="CN39" s="31"/>
      <c r="CO39" s="30"/>
      <c r="CP39" s="31"/>
      <c r="CQ39" s="103"/>
      <c r="CR39" s="33">
        <f>CT39+CV39+CX39+CZ39+DB39</f>
        <v>96</v>
      </c>
      <c r="CS39" s="31"/>
      <c r="CT39" s="30"/>
      <c r="CU39" s="77">
        <v>3</v>
      </c>
      <c r="CV39" s="78">
        <f>60*0.8*1.5</f>
        <v>72</v>
      </c>
      <c r="CW39" s="31"/>
      <c r="CX39" s="30"/>
      <c r="CY39" s="31"/>
      <c r="CZ39" s="30"/>
      <c r="DA39" s="31">
        <v>3</v>
      </c>
      <c r="DB39" s="30">
        <f>30*0.8</f>
        <v>24</v>
      </c>
      <c r="DC39" s="58">
        <v>3</v>
      </c>
      <c r="DD39" s="61">
        <f>30*0.8</f>
        <v>24</v>
      </c>
      <c r="DE39" s="108">
        <f t="shared" si="20"/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>
        <f t="shared" si="21"/>
        <v>0</v>
      </c>
      <c r="DQ39" s="31"/>
      <c r="DR39" s="30"/>
      <c r="DS39" s="31"/>
      <c r="DT39" s="30"/>
      <c r="DU39" s="31"/>
      <c r="DV39" s="30"/>
      <c r="DW39" s="31"/>
      <c r="DX39" s="103"/>
      <c r="DY39" s="33">
        <f t="shared" si="22"/>
        <v>0</v>
      </c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108">
        <f t="shared" si="16"/>
        <v>0</v>
      </c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0"/>
      <c r="FG39" s="30"/>
      <c r="FH39" s="30"/>
      <c r="FI39" s="31"/>
      <c r="FJ39" s="32"/>
    </row>
    <row r="40" spans="1:166" s="1" customFormat="1" hidden="1" x14ac:dyDescent="0.3">
      <c r="A40" s="5">
        <f t="shared" si="0"/>
        <v>11</v>
      </c>
      <c r="B40" s="15">
        <v>10</v>
      </c>
      <c r="C40" s="8" t="s">
        <v>43</v>
      </c>
      <c r="D40" s="16">
        <v>1993</v>
      </c>
      <c r="E40" s="17">
        <f t="shared" si="15"/>
        <v>150.30000000000001</v>
      </c>
      <c r="F40" s="55" t="s">
        <v>420</v>
      </c>
      <c r="G40" s="55"/>
      <c r="H40" s="55" t="s">
        <v>421</v>
      </c>
      <c r="I40" s="55" t="s">
        <v>422</v>
      </c>
      <c r="J40" s="28">
        <f>L40+N40+P40</f>
        <v>0</v>
      </c>
      <c r="K40" s="29"/>
      <c r="L40" s="30"/>
      <c r="M40" s="31"/>
      <c r="N40" s="30"/>
      <c r="O40" s="31"/>
      <c r="P40" s="32"/>
      <c r="Q40" s="28">
        <f t="shared" si="17"/>
        <v>30</v>
      </c>
      <c r="R40" s="29">
        <v>6</v>
      </c>
      <c r="S40" s="32">
        <f>30</f>
        <v>30</v>
      </c>
      <c r="T40" s="28">
        <f t="shared" si="18"/>
        <v>0</v>
      </c>
      <c r="U40" s="29"/>
      <c r="V40" s="30"/>
      <c r="W40" s="31"/>
      <c r="X40" s="32"/>
      <c r="Y40" s="33">
        <f>AA40+AC40+AE40+AG40+AI40+AO40</f>
        <v>51.3</v>
      </c>
      <c r="Z40" s="34"/>
      <c r="AA40" s="35"/>
      <c r="AB40" s="34"/>
      <c r="AC40" s="35"/>
      <c r="AD40" s="34"/>
      <c r="AE40" s="35"/>
      <c r="AF40" s="34">
        <v>4</v>
      </c>
      <c r="AG40" s="35">
        <f>30*0.9</f>
        <v>27</v>
      </c>
      <c r="AH40" s="66">
        <v>7</v>
      </c>
      <c r="AI40" s="67">
        <f>18*0.9*1.5</f>
        <v>24.299999999999997</v>
      </c>
      <c r="AJ40" s="68">
        <v>7</v>
      </c>
      <c r="AK40" s="69">
        <f>18*0.9</f>
        <v>16.2</v>
      </c>
      <c r="AL40" s="68">
        <v>3</v>
      </c>
      <c r="AM40" s="69">
        <f>30*0.9</f>
        <v>27</v>
      </c>
      <c r="AN40" s="34"/>
      <c r="AO40" s="62"/>
      <c r="AP40" s="33">
        <f t="shared" si="19"/>
        <v>0</v>
      </c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>
        <f>BE40+BG40+BI40+BK40+BM40</f>
        <v>0</v>
      </c>
      <c r="BD40" s="31"/>
      <c r="BE40" s="30"/>
      <c r="BF40" s="31"/>
      <c r="BG40" s="30"/>
      <c r="BH40" s="31"/>
      <c r="BI40" s="30"/>
      <c r="BJ40" s="31"/>
      <c r="BK40" s="30"/>
      <c r="BL40" s="31"/>
      <c r="BM40" s="32"/>
      <c r="BN40" s="33">
        <f>BP40+BR40+BT40+BV40+BX40+BZ40</f>
        <v>0</v>
      </c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103"/>
      <c r="CA40" s="33">
        <f>CC40+CE40+CG40+CI40+CK40+CM40+CO40</f>
        <v>69</v>
      </c>
      <c r="CB40" s="31"/>
      <c r="CC40" s="30"/>
      <c r="CD40" s="31"/>
      <c r="CE40" s="30"/>
      <c r="CF40" s="31"/>
      <c r="CG40" s="30"/>
      <c r="CH40" s="31"/>
      <c r="CI40" s="30"/>
      <c r="CJ40" s="31">
        <v>4</v>
      </c>
      <c r="CK40" s="30">
        <f>30</f>
        <v>30</v>
      </c>
      <c r="CL40" s="77">
        <v>5</v>
      </c>
      <c r="CM40" s="78">
        <f>26*1.5</f>
        <v>39</v>
      </c>
      <c r="CN40" s="31"/>
      <c r="CO40" s="30"/>
      <c r="CP40" s="58">
        <v>3</v>
      </c>
      <c r="CQ40" s="105">
        <f>30</f>
        <v>30</v>
      </c>
      <c r="CR40" s="33">
        <f>CT40+CV40+CX40+CZ40+DB40+DD40</f>
        <v>0</v>
      </c>
      <c r="CS40" s="31"/>
      <c r="CT40" s="30"/>
      <c r="CU40" s="31"/>
      <c r="CV40" s="30"/>
      <c r="CW40" s="31"/>
      <c r="CX40" s="30"/>
      <c r="CY40" s="31"/>
      <c r="CZ40" s="30"/>
      <c r="DA40" s="30"/>
      <c r="DB40" s="30"/>
      <c r="DC40" s="31"/>
      <c r="DD40" s="32"/>
      <c r="DE40" s="108">
        <f t="shared" si="20"/>
        <v>0</v>
      </c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33">
        <f t="shared" si="21"/>
        <v>0</v>
      </c>
      <c r="DQ40" s="31"/>
      <c r="DR40" s="30"/>
      <c r="DS40" s="31"/>
      <c r="DT40" s="30"/>
      <c r="DU40" s="31"/>
      <c r="DV40" s="30"/>
      <c r="DW40" s="31"/>
      <c r="DX40" s="103"/>
      <c r="DY40" s="33">
        <f t="shared" si="22"/>
        <v>0</v>
      </c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108">
        <f t="shared" si="16"/>
        <v>0</v>
      </c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0"/>
      <c r="FG40" s="30"/>
      <c r="FH40" s="30"/>
      <c r="FI40" s="31"/>
      <c r="FJ40" s="32"/>
    </row>
    <row r="41" spans="1:166" s="1" customFormat="1" ht="15" hidden="1" customHeight="1" x14ac:dyDescent="0.3">
      <c r="A41" s="5">
        <f t="shared" si="0"/>
        <v>12</v>
      </c>
      <c r="B41" s="15">
        <v>4171</v>
      </c>
      <c r="C41" s="8" t="s">
        <v>28</v>
      </c>
      <c r="D41" s="18">
        <v>2004</v>
      </c>
      <c r="E41" s="17">
        <f t="shared" si="15"/>
        <v>144.19999999999999</v>
      </c>
      <c r="F41" s="55" t="s">
        <v>420</v>
      </c>
      <c r="G41" s="55"/>
      <c r="H41" s="55" t="s">
        <v>426</v>
      </c>
      <c r="I41" s="55" t="s">
        <v>427</v>
      </c>
      <c r="J41" s="28">
        <f>L41+N41+P41</f>
        <v>0</v>
      </c>
      <c r="K41" s="29"/>
      <c r="L41" s="30"/>
      <c r="M41" s="31"/>
      <c r="N41" s="30"/>
      <c r="O41" s="31"/>
      <c r="P41" s="32"/>
      <c r="Q41" s="28">
        <f t="shared" si="17"/>
        <v>20</v>
      </c>
      <c r="R41" s="29">
        <v>8</v>
      </c>
      <c r="S41" s="32">
        <f>20</f>
        <v>20</v>
      </c>
      <c r="T41" s="28">
        <f t="shared" si="18"/>
        <v>0</v>
      </c>
      <c r="U41" s="29"/>
      <c r="V41" s="30"/>
      <c r="W41" s="31"/>
      <c r="X41" s="32"/>
      <c r="Y41" s="33">
        <f>AA41+AC41+AE41+AG41+AI41+AK41+AM41+AO41</f>
        <v>19.8</v>
      </c>
      <c r="Z41" s="34"/>
      <c r="AA41" s="35"/>
      <c r="AB41" s="34"/>
      <c r="AC41" s="35"/>
      <c r="AD41" s="34"/>
      <c r="AE41" s="35"/>
      <c r="AF41" s="34"/>
      <c r="AG41" s="35"/>
      <c r="AH41" s="92"/>
      <c r="AI41" s="35"/>
      <c r="AJ41" s="92">
        <v>6</v>
      </c>
      <c r="AK41" s="35">
        <f>22*0.9</f>
        <v>19.8</v>
      </c>
      <c r="AL41" s="92"/>
      <c r="AM41" s="35"/>
      <c r="AN41" s="34"/>
      <c r="AO41" s="62"/>
      <c r="AP41" s="33">
        <f t="shared" si="19"/>
        <v>0</v>
      </c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33">
        <f>BE41+BG41+BI41+BK41+BM41</f>
        <v>68.400000000000006</v>
      </c>
      <c r="BD41" s="31"/>
      <c r="BE41" s="30"/>
      <c r="BF41" s="31"/>
      <c r="BG41" s="30"/>
      <c r="BH41" s="77">
        <v>5</v>
      </c>
      <c r="BI41" s="78">
        <f>35*0.8*1.5</f>
        <v>42</v>
      </c>
      <c r="BJ41" s="77">
        <v>6</v>
      </c>
      <c r="BK41" s="78">
        <f>22*0.8*1.5</f>
        <v>26.400000000000002</v>
      </c>
      <c r="BL41" s="31"/>
      <c r="BM41" s="32"/>
      <c r="BN41" s="33">
        <f>BP41+BR41+BT41+BV41+BX41+BZ41</f>
        <v>0</v>
      </c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103"/>
      <c r="CA41" s="33">
        <f>CC41+CE41+CG41+CI41+CK41+CM41+CO41+CQ41</f>
        <v>0</v>
      </c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103"/>
      <c r="CR41" s="33">
        <f>CT41+CV41+CX41+CZ41</f>
        <v>36</v>
      </c>
      <c r="CS41" s="31"/>
      <c r="CT41" s="30"/>
      <c r="CU41" s="77">
        <v>9</v>
      </c>
      <c r="CV41" s="78">
        <f>10*0.8*1.5</f>
        <v>12</v>
      </c>
      <c r="CW41" s="31"/>
      <c r="CX41" s="30"/>
      <c r="CY41" s="31">
        <v>4</v>
      </c>
      <c r="CZ41" s="30">
        <f>30*0.8</f>
        <v>24</v>
      </c>
      <c r="DA41" s="58">
        <v>4</v>
      </c>
      <c r="DB41" s="59">
        <f>20*0.8</f>
        <v>16</v>
      </c>
      <c r="DC41" s="58">
        <v>6</v>
      </c>
      <c r="DD41" s="61">
        <f>15*0.8</f>
        <v>12</v>
      </c>
      <c r="DE41" s="108">
        <f t="shared" si="20"/>
        <v>0</v>
      </c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>
        <f t="shared" si="21"/>
        <v>0</v>
      </c>
      <c r="DQ41" s="31"/>
      <c r="DR41" s="30"/>
      <c r="DS41" s="31"/>
      <c r="DT41" s="30"/>
      <c r="DU41" s="31"/>
      <c r="DV41" s="30"/>
      <c r="DW41" s="31"/>
      <c r="DX41" s="103"/>
      <c r="DY41" s="33">
        <f t="shared" si="22"/>
        <v>0</v>
      </c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108">
        <f t="shared" si="16"/>
        <v>0</v>
      </c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0"/>
      <c r="FG41" s="30"/>
      <c r="FH41" s="30"/>
      <c r="FI41" s="31"/>
      <c r="FJ41" s="32"/>
    </row>
    <row r="42" spans="1:166" s="1" customFormat="1" ht="15" hidden="1" customHeight="1" x14ac:dyDescent="0.3">
      <c r="A42" s="5">
        <f t="shared" si="0"/>
        <v>13</v>
      </c>
      <c r="B42" s="15">
        <v>6483</v>
      </c>
      <c r="C42" s="8" t="s">
        <v>127</v>
      </c>
      <c r="D42" s="16">
        <v>2007</v>
      </c>
      <c r="E42" s="17">
        <f t="shared" si="15"/>
        <v>143.75</v>
      </c>
      <c r="F42" s="55" t="s">
        <v>393</v>
      </c>
      <c r="G42" s="55"/>
      <c r="H42" s="55" t="s">
        <v>402</v>
      </c>
      <c r="I42" s="55"/>
      <c r="J42" s="28">
        <f>L42+P42</f>
        <v>16</v>
      </c>
      <c r="K42" s="29">
        <v>4</v>
      </c>
      <c r="L42" s="30">
        <f>40*0.4</f>
        <v>16</v>
      </c>
      <c r="M42" s="58">
        <v>7</v>
      </c>
      <c r="N42" s="59">
        <f>25*0.4</f>
        <v>10</v>
      </c>
      <c r="O42" s="31"/>
      <c r="P42" s="32"/>
      <c r="Q42" s="28">
        <f t="shared" si="17"/>
        <v>0</v>
      </c>
      <c r="R42" s="29"/>
      <c r="S42" s="32"/>
      <c r="T42" s="28">
        <f t="shared" si="18"/>
        <v>0</v>
      </c>
      <c r="U42" s="29"/>
      <c r="V42" s="30"/>
      <c r="W42" s="31"/>
      <c r="X42" s="32"/>
      <c r="Y42" s="33">
        <f>AA42+AC42+AE42+AG42+AI42+AK42+AM42+AO42</f>
        <v>0</v>
      </c>
      <c r="Z42" s="34"/>
      <c r="AA42" s="35"/>
      <c r="AB42" s="34"/>
      <c r="AC42" s="35"/>
      <c r="AD42" s="34"/>
      <c r="AE42" s="35"/>
      <c r="AF42" s="34"/>
      <c r="AG42" s="35"/>
      <c r="AH42" s="34"/>
      <c r="AI42" s="35"/>
      <c r="AJ42" s="34"/>
      <c r="AK42" s="35"/>
      <c r="AL42" s="34"/>
      <c r="AM42" s="35"/>
      <c r="AN42" s="34"/>
      <c r="AO42" s="62"/>
      <c r="AP42" s="33">
        <f t="shared" si="19"/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>BE42+BG42+BI42+BK42+BM42</f>
        <v>0</v>
      </c>
      <c r="BD42" s="31"/>
      <c r="BE42" s="30"/>
      <c r="BF42" s="31"/>
      <c r="BG42" s="30"/>
      <c r="BH42" s="31"/>
      <c r="BI42" s="30"/>
      <c r="BJ42" s="31"/>
      <c r="BK42" s="30"/>
      <c r="BL42" s="31"/>
      <c r="BM42" s="32"/>
      <c r="BN42" s="33">
        <f>BP42+BR42+BT42+BV42+BX42+BZ42</f>
        <v>127.75</v>
      </c>
      <c r="BO42" s="31">
        <v>6</v>
      </c>
      <c r="BP42" s="30">
        <f>30*0.7</f>
        <v>21</v>
      </c>
      <c r="BQ42" s="31"/>
      <c r="BR42" s="30"/>
      <c r="BS42" s="31"/>
      <c r="BT42" s="30"/>
      <c r="BU42" s="77">
        <v>3</v>
      </c>
      <c r="BV42" s="78">
        <f>45*0.7*1.5</f>
        <v>47.249999999999993</v>
      </c>
      <c r="BW42" s="31">
        <v>3</v>
      </c>
      <c r="BX42" s="30">
        <f>45*0.7</f>
        <v>31.499999999999996</v>
      </c>
      <c r="BY42" s="31">
        <v>2</v>
      </c>
      <c r="BZ42" s="103">
        <f>40*0.7</f>
        <v>28</v>
      </c>
      <c r="CA42" s="33">
        <f>CC42+CE42+CG42+CI42+CK42+CM42+CO42+CQ42</f>
        <v>0</v>
      </c>
      <c r="CB42" s="31"/>
      <c r="CC42" s="30"/>
      <c r="CD42" s="31"/>
      <c r="CE42" s="30"/>
      <c r="CF42" s="31"/>
      <c r="CG42" s="30"/>
      <c r="CH42" s="31"/>
      <c r="CI42" s="30"/>
      <c r="CJ42" s="31"/>
      <c r="CK42" s="30"/>
      <c r="CL42" s="31"/>
      <c r="CM42" s="30"/>
      <c r="CN42" s="31"/>
      <c r="CO42" s="30"/>
      <c r="CP42" s="31"/>
      <c r="CQ42" s="103"/>
      <c r="CR42" s="33">
        <f>CT42+CV42+CX42+CZ42+DB42+DD42</f>
        <v>0</v>
      </c>
      <c r="CS42" s="31"/>
      <c r="CT42" s="30"/>
      <c r="CU42" s="31"/>
      <c r="CV42" s="30"/>
      <c r="CW42" s="31"/>
      <c r="CX42" s="30"/>
      <c r="CY42" s="31"/>
      <c r="CZ42" s="30"/>
      <c r="DA42" s="31"/>
      <c r="DB42" s="30"/>
      <c r="DC42" s="31"/>
      <c r="DD42" s="32"/>
      <c r="DE42" s="108">
        <f t="shared" si="20"/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>
        <f t="shared" si="21"/>
        <v>0</v>
      </c>
      <c r="DQ42" s="31"/>
      <c r="DR42" s="30"/>
      <c r="DS42" s="31"/>
      <c r="DT42" s="30"/>
      <c r="DU42" s="31"/>
      <c r="DV42" s="30"/>
      <c r="DW42" s="31"/>
      <c r="DX42" s="103"/>
      <c r="DY42" s="33">
        <f t="shared" si="22"/>
        <v>0</v>
      </c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108">
        <f t="shared" si="16"/>
        <v>0</v>
      </c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0"/>
      <c r="FG42" s="30"/>
      <c r="FH42" s="30"/>
      <c r="FI42" s="31"/>
      <c r="FJ42" s="32"/>
    </row>
    <row r="43" spans="1:166" s="1" customFormat="1" ht="15" hidden="1" customHeight="1" x14ac:dyDescent="0.3">
      <c r="A43" s="5">
        <f t="shared" si="0"/>
        <v>14</v>
      </c>
      <c r="B43" s="15">
        <v>5939</v>
      </c>
      <c r="C43" s="8" t="s">
        <v>98</v>
      </c>
      <c r="D43" s="16">
        <v>2007</v>
      </c>
      <c r="E43" s="17">
        <f t="shared" si="15"/>
        <v>142.30000000000001</v>
      </c>
      <c r="F43" s="55" t="s">
        <v>389</v>
      </c>
      <c r="G43" s="55"/>
      <c r="H43" s="55" t="s">
        <v>390</v>
      </c>
      <c r="I43" s="55" t="s">
        <v>397</v>
      </c>
      <c r="J43" s="28">
        <f>L43+N43</f>
        <v>10</v>
      </c>
      <c r="K43" s="29">
        <v>7</v>
      </c>
      <c r="L43" s="30">
        <f>25*0.4</f>
        <v>10</v>
      </c>
      <c r="M43" s="31"/>
      <c r="N43" s="30"/>
      <c r="O43" s="58">
        <v>8</v>
      </c>
      <c r="P43" s="61">
        <f>20*0.4</f>
        <v>8</v>
      </c>
      <c r="Q43" s="28">
        <f t="shared" si="17"/>
        <v>0</v>
      </c>
      <c r="R43" s="29"/>
      <c r="S43" s="32"/>
      <c r="T43" s="28">
        <f t="shared" si="18"/>
        <v>0</v>
      </c>
      <c r="U43" s="29"/>
      <c r="V43" s="30"/>
      <c r="W43" s="31"/>
      <c r="X43" s="32"/>
      <c r="Y43" s="33">
        <f>AA43+AC43+AE43+AG43+AI43+AK43+AM43+AO43</f>
        <v>0</v>
      </c>
      <c r="Z43" s="34"/>
      <c r="AA43" s="35"/>
      <c r="AB43" s="34"/>
      <c r="AC43" s="35"/>
      <c r="AD43" s="34"/>
      <c r="AE43" s="35"/>
      <c r="AF43" s="34"/>
      <c r="AG43" s="35"/>
      <c r="AH43" s="34"/>
      <c r="AI43" s="35"/>
      <c r="AJ43" s="34"/>
      <c r="AK43" s="35"/>
      <c r="AL43" s="34"/>
      <c r="AM43" s="35"/>
      <c r="AN43" s="34"/>
      <c r="AO43" s="62"/>
      <c r="AP43" s="33">
        <f t="shared" si="19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33">
        <f>BE43+BG43+BI43+BK43+BM43</f>
        <v>0</v>
      </c>
      <c r="BD43" s="31"/>
      <c r="BE43" s="30"/>
      <c r="BF43" s="31"/>
      <c r="BG43" s="30"/>
      <c r="BH43" s="31"/>
      <c r="BI43" s="30"/>
      <c r="BJ43" s="31"/>
      <c r="BK43" s="30"/>
      <c r="BL43" s="31"/>
      <c r="BM43" s="32"/>
      <c r="BN43" s="33">
        <f>BT43+BV43+BX43</f>
        <v>132.30000000000001</v>
      </c>
      <c r="BO43" s="58">
        <v>3</v>
      </c>
      <c r="BP43" s="59">
        <f>60*0.7</f>
        <v>42</v>
      </c>
      <c r="BQ43" s="58">
        <v>3</v>
      </c>
      <c r="BR43" s="59">
        <f>60*0.7</f>
        <v>42</v>
      </c>
      <c r="BS43" s="77">
        <v>3</v>
      </c>
      <c r="BT43" s="78">
        <f>60*0.7*1.5</f>
        <v>63</v>
      </c>
      <c r="BU43" s="77">
        <v>5</v>
      </c>
      <c r="BV43" s="78">
        <f>26*0.7*1.5</f>
        <v>27.299999999999997</v>
      </c>
      <c r="BW43" s="31">
        <v>2</v>
      </c>
      <c r="BX43" s="30">
        <f>60*0.7</f>
        <v>42</v>
      </c>
      <c r="BY43" s="58">
        <v>7</v>
      </c>
      <c r="BZ43" s="106" t="s">
        <v>287</v>
      </c>
      <c r="CA43" s="33">
        <f>CC43+CE43+CG43+CI43+CK43+CM43+CO43+CQ43</f>
        <v>0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/>
      <c r="CO43" s="30"/>
      <c r="CP43" s="31"/>
      <c r="CQ43" s="107"/>
      <c r="CR43" s="33">
        <f>CT43+CV43+CX43+CZ43+DB43+DD43</f>
        <v>0</v>
      </c>
      <c r="CS43" s="31"/>
      <c r="CT43" s="30"/>
      <c r="CU43" s="31"/>
      <c r="CV43" s="30"/>
      <c r="CW43" s="31"/>
      <c r="CX43" s="30"/>
      <c r="CY43" s="31"/>
      <c r="CZ43" s="30"/>
      <c r="DA43" s="31"/>
      <c r="DB43" s="30"/>
      <c r="DC43" s="31"/>
      <c r="DD43" s="32"/>
      <c r="DE43" s="108">
        <f t="shared" si="20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>
        <f t="shared" si="21"/>
        <v>0</v>
      </c>
      <c r="DQ43" s="31"/>
      <c r="DR43" s="30"/>
      <c r="DS43" s="31"/>
      <c r="DT43" s="30"/>
      <c r="DU43" s="31"/>
      <c r="DV43" s="30"/>
      <c r="DW43" s="31"/>
      <c r="DX43" s="103"/>
      <c r="DY43" s="33">
        <f t="shared" si="22"/>
        <v>0</v>
      </c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  <c r="EP43" s="108">
        <f t="shared" si="16"/>
        <v>0</v>
      </c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0"/>
      <c r="FG43" s="30"/>
      <c r="FH43" s="30"/>
      <c r="FI43" s="31"/>
      <c r="FJ43" s="32"/>
    </row>
    <row r="44" spans="1:166" s="1" customFormat="1" ht="15" hidden="1" customHeight="1" x14ac:dyDescent="0.3">
      <c r="A44" s="5">
        <f t="shared" si="0"/>
        <v>15</v>
      </c>
      <c r="B44" s="15">
        <v>4719</v>
      </c>
      <c r="C44" s="8" t="s">
        <v>105</v>
      </c>
      <c r="D44" s="16">
        <v>2000</v>
      </c>
      <c r="E44" s="17">
        <f t="shared" si="15"/>
        <v>142</v>
      </c>
      <c r="F44" s="55" t="s">
        <v>406</v>
      </c>
      <c r="G44" s="55"/>
      <c r="H44" s="55" t="s">
        <v>417</v>
      </c>
      <c r="I44" s="55"/>
      <c r="J44" s="28">
        <f>L44+N44+P44</f>
        <v>0</v>
      </c>
      <c r="K44" s="29"/>
      <c r="L44" s="30"/>
      <c r="M44" s="31"/>
      <c r="N44" s="30"/>
      <c r="O44" s="31"/>
      <c r="P44" s="32"/>
      <c r="Q44" s="28">
        <f t="shared" si="17"/>
        <v>40</v>
      </c>
      <c r="R44" s="29">
        <v>4</v>
      </c>
      <c r="S44" s="32">
        <f>40</f>
        <v>40</v>
      </c>
      <c r="T44" s="28">
        <f t="shared" si="18"/>
        <v>42</v>
      </c>
      <c r="U44" s="29">
        <v>3</v>
      </c>
      <c r="V44" s="30">
        <f>60*0.7</f>
        <v>42</v>
      </c>
      <c r="W44" s="31"/>
      <c r="X44" s="32"/>
      <c r="Y44" s="33">
        <f>AA44+AC44+AE44+AG44+AI44+AK44+AM44+AO44</f>
        <v>27</v>
      </c>
      <c r="Z44" s="34"/>
      <c r="AA44" s="35"/>
      <c r="AB44" s="34"/>
      <c r="AC44" s="35"/>
      <c r="AD44" s="83"/>
      <c r="AE44" s="35"/>
      <c r="AF44" s="34"/>
      <c r="AG44" s="35"/>
      <c r="AH44" s="34"/>
      <c r="AI44" s="35"/>
      <c r="AJ44" s="34"/>
      <c r="AK44" s="35"/>
      <c r="AL44" s="34">
        <v>3</v>
      </c>
      <c r="AM44" s="35">
        <f>30*0.9</f>
        <v>27</v>
      </c>
      <c r="AN44" s="83"/>
      <c r="AO44" s="62"/>
      <c r="AP44" s="33">
        <f t="shared" si="19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>BE44+BG44+BI44+BK44+BM44</f>
        <v>0</v>
      </c>
      <c r="BD44" s="31"/>
      <c r="BE44" s="30"/>
      <c r="BF44" s="31"/>
      <c r="BG44" s="30"/>
      <c r="BH44" s="31"/>
      <c r="BI44" s="30"/>
      <c r="BJ44" s="31"/>
      <c r="BK44" s="30"/>
      <c r="BL44" s="31"/>
      <c r="BM44" s="32"/>
      <c r="BN44" s="33">
        <f>BP44+BR44+BT44+BV44+BX44+BZ44</f>
        <v>0</v>
      </c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103"/>
      <c r="CA44" s="33">
        <f>CC44+CE44+CG44+CI44+CK44+CM44+CO44+CQ44</f>
        <v>33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77">
        <v>6</v>
      </c>
      <c r="CM44" s="78">
        <f>22*1.5</f>
        <v>33</v>
      </c>
      <c r="CN44" s="31"/>
      <c r="CO44" s="30"/>
      <c r="CP44" s="31"/>
      <c r="CQ44" s="103"/>
      <c r="CR44" s="33">
        <f>CT44+CV44+CX44+CZ44+DB44+DD44</f>
        <v>0</v>
      </c>
      <c r="CS44" s="31"/>
      <c r="CT44" s="30"/>
      <c r="CU44" s="31"/>
      <c r="CV44" s="30"/>
      <c r="CW44" s="31"/>
      <c r="CX44" s="30"/>
      <c r="CY44" s="31"/>
      <c r="CZ44" s="30"/>
      <c r="DA44" s="30"/>
      <c r="DB44" s="30"/>
      <c r="DC44" s="31"/>
      <c r="DD44" s="32"/>
      <c r="DE44" s="108">
        <f t="shared" si="20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>
        <f t="shared" si="21"/>
        <v>0</v>
      </c>
      <c r="DQ44" s="31"/>
      <c r="DR44" s="30"/>
      <c r="DS44" s="31"/>
      <c r="DT44" s="30"/>
      <c r="DU44" s="31"/>
      <c r="DV44" s="30"/>
      <c r="DW44" s="31"/>
      <c r="DX44" s="103"/>
      <c r="DY44" s="33">
        <f t="shared" si="22"/>
        <v>0</v>
      </c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08">
        <f t="shared" si="16"/>
        <v>0</v>
      </c>
      <c r="EQ44" s="31"/>
      <c r="ER44" s="30"/>
      <c r="ES44" s="31"/>
      <c r="ET44" s="30"/>
      <c r="EU44" s="31"/>
      <c r="EV44" s="30"/>
      <c r="EW44" s="30"/>
      <c r="EX44" s="30"/>
      <c r="EY44" s="30"/>
      <c r="EZ44" s="30"/>
      <c r="FA44" s="30"/>
      <c r="FB44" s="30"/>
      <c r="FC44" s="31"/>
      <c r="FD44" s="30"/>
      <c r="FE44" s="30"/>
      <c r="FF44" s="30"/>
      <c r="FG44" s="30"/>
      <c r="FH44" s="30"/>
      <c r="FI44" s="31"/>
      <c r="FJ44" s="32"/>
    </row>
    <row r="45" spans="1:166" s="1" customFormat="1" ht="15" customHeight="1" x14ac:dyDescent="0.3">
      <c r="A45" s="5">
        <v>2</v>
      </c>
      <c r="B45" s="15">
        <v>7359</v>
      </c>
      <c r="C45" s="8" t="s">
        <v>207</v>
      </c>
      <c r="D45" s="16">
        <v>2010</v>
      </c>
      <c r="E45" s="17">
        <f t="shared" si="15"/>
        <v>118</v>
      </c>
      <c r="F45" s="55" t="s">
        <v>393</v>
      </c>
      <c r="G45" s="55"/>
      <c r="H45" s="55" t="s">
        <v>448</v>
      </c>
      <c r="I45" s="55" t="s">
        <v>434</v>
      </c>
      <c r="J45" s="28"/>
      <c r="K45" s="29"/>
      <c r="L45" s="30"/>
      <c r="M45" s="31"/>
      <c r="N45" s="30"/>
      <c r="O45" s="31"/>
      <c r="P45" s="32"/>
      <c r="Q45" s="28"/>
      <c r="R45" s="29"/>
      <c r="S45" s="32"/>
      <c r="T45" s="28"/>
      <c r="U45" s="29"/>
      <c r="V45" s="30"/>
      <c r="W45" s="31"/>
      <c r="X45" s="32"/>
      <c r="Y45" s="33"/>
      <c r="Z45" s="34"/>
      <c r="AA45" s="35"/>
      <c r="AB45" s="34"/>
      <c r="AC45" s="35"/>
      <c r="AD45" s="92"/>
      <c r="AE45" s="35"/>
      <c r="AF45" s="34"/>
      <c r="AG45" s="35"/>
      <c r="AH45" s="34"/>
      <c r="AI45" s="35"/>
      <c r="AJ45" s="92"/>
      <c r="AK45" s="35"/>
      <c r="AL45" s="92"/>
      <c r="AM45" s="35"/>
      <c r="AN45" s="34"/>
      <c r="AO45" s="62"/>
      <c r="AP45" s="33"/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/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/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103"/>
      <c r="CA45" s="33"/>
      <c r="CB45" s="31"/>
      <c r="CC45" s="30"/>
      <c r="CD45" s="31"/>
      <c r="CE45" s="30"/>
      <c r="CF45" s="31"/>
      <c r="CG45" s="30"/>
      <c r="CH45" s="31"/>
      <c r="CI45" s="30"/>
      <c r="CJ45" s="31"/>
      <c r="CK45" s="30"/>
      <c r="CL45" s="31"/>
      <c r="CM45" s="30"/>
      <c r="CN45" s="31"/>
      <c r="CO45" s="30"/>
      <c r="CP45" s="31"/>
      <c r="CQ45" s="103"/>
      <c r="CR45" s="33"/>
      <c r="CS45" s="31"/>
      <c r="CT45" s="30"/>
      <c r="CU45" s="31"/>
      <c r="CV45" s="30"/>
      <c r="CW45" s="31"/>
      <c r="CX45" s="30"/>
      <c r="CY45" s="31"/>
      <c r="CZ45" s="30"/>
      <c r="DA45" s="31"/>
      <c r="DB45" s="30"/>
      <c r="DC45" s="31"/>
      <c r="DD45" s="32"/>
      <c r="DE45" s="108"/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/>
      <c r="DQ45" s="31"/>
      <c r="DR45" s="30"/>
      <c r="DS45" s="31"/>
      <c r="DT45" s="30"/>
      <c r="DU45" s="31"/>
      <c r="DV45" s="30"/>
      <c r="DW45" s="31"/>
      <c r="DX45" s="103"/>
      <c r="DY45" s="33"/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  <c r="EP45" s="108">
        <f t="shared" si="16"/>
        <v>118</v>
      </c>
      <c r="EQ45" s="31">
        <v>8</v>
      </c>
      <c r="ER45" s="30">
        <f>20*0.4</f>
        <v>8</v>
      </c>
      <c r="ES45" s="31"/>
      <c r="ET45" s="30"/>
      <c r="EU45" s="31"/>
      <c r="EV45" s="30"/>
      <c r="EW45" s="31"/>
      <c r="EX45" s="30"/>
      <c r="EY45" s="31">
        <v>1</v>
      </c>
      <c r="EZ45" s="30">
        <f>80*0.4</f>
        <v>32</v>
      </c>
      <c r="FA45" s="77">
        <v>1</v>
      </c>
      <c r="FB45" s="78">
        <f>80*0.4*1.5</f>
        <v>48</v>
      </c>
      <c r="FC45" s="31"/>
      <c r="FD45" s="30"/>
      <c r="FE45" s="31"/>
      <c r="FF45" s="30"/>
      <c r="FG45" s="89">
        <v>4</v>
      </c>
      <c r="FH45" s="30">
        <f>20*0.4</f>
        <v>8</v>
      </c>
      <c r="FI45" s="31">
        <v>1</v>
      </c>
      <c r="FJ45" s="32">
        <f>55*0.4</f>
        <v>22</v>
      </c>
    </row>
    <row r="46" spans="1:166" s="1" customFormat="1" ht="15" hidden="1" customHeight="1" x14ac:dyDescent="0.3">
      <c r="A46" s="5">
        <f t="shared" si="0"/>
        <v>3</v>
      </c>
      <c r="B46" s="15">
        <v>6565</v>
      </c>
      <c r="C46" s="8" t="s">
        <v>112</v>
      </c>
      <c r="D46" s="16">
        <v>2006</v>
      </c>
      <c r="E46" s="17">
        <f t="shared" si="15"/>
        <v>138.5</v>
      </c>
      <c r="F46" s="55" t="s">
        <v>423</v>
      </c>
      <c r="G46" s="55"/>
      <c r="H46" s="55" t="s">
        <v>425</v>
      </c>
      <c r="I46" s="55"/>
      <c r="J46" s="28">
        <f>L46+N46+P46</f>
        <v>0</v>
      </c>
      <c r="K46" s="29"/>
      <c r="L46" s="30"/>
      <c r="M46" s="31"/>
      <c r="N46" s="30"/>
      <c r="O46" s="31"/>
      <c r="P46" s="32"/>
      <c r="Q46" s="28">
        <f>S46</f>
        <v>0</v>
      </c>
      <c r="R46" s="29"/>
      <c r="S46" s="32"/>
      <c r="T46" s="28">
        <f>V46+X46</f>
        <v>0</v>
      </c>
      <c r="U46" s="29"/>
      <c r="V46" s="30"/>
      <c r="W46" s="31"/>
      <c r="X46" s="32"/>
      <c r="Y46" s="33">
        <f>AA46+AC46+AE46+AG46+AI46+AK46+AM46+AO46</f>
        <v>0</v>
      </c>
      <c r="Z46" s="34"/>
      <c r="AA46" s="35"/>
      <c r="AB46" s="34"/>
      <c r="AC46" s="35"/>
      <c r="AD46" s="34"/>
      <c r="AE46" s="35"/>
      <c r="AF46" s="34"/>
      <c r="AG46" s="35"/>
      <c r="AH46" s="34"/>
      <c r="AI46" s="35"/>
      <c r="AJ46" s="34"/>
      <c r="AK46" s="35"/>
      <c r="AL46" s="92"/>
      <c r="AM46" s="35"/>
      <c r="AN46" s="92"/>
      <c r="AO46" s="93"/>
      <c r="AP46" s="33">
        <f>AR46+AT46+AV46+AX46+AZ46+BB46</f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33">
        <f>BE46+BG46+BI46+BK46+BM46</f>
        <v>42</v>
      </c>
      <c r="BD46" s="31"/>
      <c r="BE46" s="30"/>
      <c r="BF46" s="31"/>
      <c r="BG46" s="30"/>
      <c r="BH46" s="31"/>
      <c r="BI46" s="30"/>
      <c r="BJ46" s="77">
        <v>8</v>
      </c>
      <c r="BK46" s="78">
        <f>15*0.8*1.5</f>
        <v>18</v>
      </c>
      <c r="BL46" s="31">
        <v>4</v>
      </c>
      <c r="BM46" s="32">
        <f>30*0.8</f>
        <v>24</v>
      </c>
      <c r="BN46" s="33">
        <f>BP46+BR46+BT46+BV46+BX46+BZ46</f>
        <v>0</v>
      </c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103"/>
      <c r="CA46" s="33">
        <f>CC46+CE46+CG46+CI46+CK46+CM46+CO46+CQ46</f>
        <v>48.5</v>
      </c>
      <c r="CB46" s="31"/>
      <c r="CC46" s="30"/>
      <c r="CD46" s="31"/>
      <c r="CE46" s="30"/>
      <c r="CF46" s="31"/>
      <c r="CG46" s="30"/>
      <c r="CH46" s="31"/>
      <c r="CI46" s="30"/>
      <c r="CJ46" s="31"/>
      <c r="CK46" s="30"/>
      <c r="CL46" s="77">
        <v>8</v>
      </c>
      <c r="CM46" s="78">
        <f>15*1.5</f>
        <v>22.5</v>
      </c>
      <c r="CN46" s="31">
        <v>5</v>
      </c>
      <c r="CO46" s="30">
        <f>26</f>
        <v>26</v>
      </c>
      <c r="CP46" s="31"/>
      <c r="CQ46" s="103"/>
      <c r="CR46" s="33">
        <f>CV46+CX46++DD46</f>
        <v>48</v>
      </c>
      <c r="CS46" s="58">
        <v>6</v>
      </c>
      <c r="CT46" s="59">
        <f>30*0.8</f>
        <v>24</v>
      </c>
      <c r="CU46" s="31"/>
      <c r="CV46" s="30"/>
      <c r="CW46" s="31">
        <v>2</v>
      </c>
      <c r="CX46" s="30">
        <f>60*0.8</f>
        <v>48</v>
      </c>
      <c r="CY46" s="58">
        <v>2</v>
      </c>
      <c r="CZ46" s="59">
        <f>60*0.8</f>
        <v>48</v>
      </c>
      <c r="DA46" s="58">
        <v>7</v>
      </c>
      <c r="DB46" s="59">
        <f>12*0.8</f>
        <v>9.6000000000000014</v>
      </c>
      <c r="DC46" s="58" t="s">
        <v>286</v>
      </c>
      <c r="DD46" s="61"/>
      <c r="DE46" s="108">
        <f>DG46+DI46+DK46+DM46+DO46</f>
        <v>0</v>
      </c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>
        <f>DR46+DT46+DV46+DX46</f>
        <v>0</v>
      </c>
      <c r="DQ46" s="31"/>
      <c r="DR46" s="30"/>
      <c r="DS46" s="31"/>
      <c r="DT46" s="30"/>
      <c r="DU46" s="31"/>
      <c r="DV46" s="30"/>
      <c r="DW46" s="31"/>
      <c r="DX46" s="103"/>
      <c r="DY46" s="33">
        <f>EA46+EC46+EE46+EG46+EI46+EK46+EM46+EO46</f>
        <v>0</v>
      </c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  <c r="EP46" s="108">
        <f t="shared" si="16"/>
        <v>0</v>
      </c>
      <c r="EQ46" s="31"/>
      <c r="ER46" s="30"/>
      <c r="ES46" s="31"/>
      <c r="ET46" s="30"/>
      <c r="EU46" s="31"/>
      <c r="EV46" s="30"/>
      <c r="EW46" s="30"/>
      <c r="EX46" s="30"/>
      <c r="EY46" s="30"/>
      <c r="EZ46" s="30"/>
      <c r="FA46" s="30"/>
      <c r="FB46" s="30"/>
      <c r="FC46" s="31"/>
      <c r="FD46" s="30"/>
      <c r="FE46" s="30"/>
      <c r="FF46" s="30"/>
      <c r="FG46" s="30"/>
      <c r="FH46" s="30"/>
      <c r="FI46" s="31"/>
      <c r="FJ46" s="32"/>
    </row>
    <row r="47" spans="1:166" s="1" customFormat="1" ht="15" hidden="1" customHeight="1" x14ac:dyDescent="0.3">
      <c r="A47" s="5">
        <f t="shared" si="0"/>
        <v>4</v>
      </c>
      <c r="B47" s="15">
        <v>5166</v>
      </c>
      <c r="C47" s="8" t="s">
        <v>31</v>
      </c>
      <c r="D47" s="16">
        <v>2006</v>
      </c>
      <c r="E47" s="17">
        <f t="shared" si="15"/>
        <v>138.15</v>
      </c>
      <c r="F47" s="55" t="s">
        <v>442</v>
      </c>
      <c r="G47" s="55"/>
      <c r="H47" s="55" t="s">
        <v>451</v>
      </c>
      <c r="I47" s="55" t="s">
        <v>452</v>
      </c>
      <c r="J47" s="28">
        <f>L47+N47+P47</f>
        <v>0</v>
      </c>
      <c r="K47" s="29"/>
      <c r="L47" s="30"/>
      <c r="M47" s="31"/>
      <c r="N47" s="30"/>
      <c r="O47" s="31"/>
      <c r="P47" s="32"/>
      <c r="Q47" s="28">
        <f>S47</f>
        <v>0</v>
      </c>
      <c r="R47" s="29"/>
      <c r="S47" s="32"/>
      <c r="T47" s="28">
        <f>V47+X47</f>
        <v>0</v>
      </c>
      <c r="U47" s="29"/>
      <c r="V47" s="30"/>
      <c r="W47" s="31"/>
      <c r="X47" s="32"/>
      <c r="Y47" s="33">
        <f>AA47+AC47+AE47+AG47+AI47+AO47</f>
        <v>87.75</v>
      </c>
      <c r="Z47" s="34"/>
      <c r="AA47" s="35"/>
      <c r="AB47" s="34"/>
      <c r="AC47" s="35"/>
      <c r="AD47" s="66">
        <v>7</v>
      </c>
      <c r="AE47" s="67">
        <f>25*0.9*1.5</f>
        <v>33.75</v>
      </c>
      <c r="AF47" s="34"/>
      <c r="AG47" s="35"/>
      <c r="AH47" s="34"/>
      <c r="AI47" s="35"/>
      <c r="AJ47" s="68">
        <v>8</v>
      </c>
      <c r="AK47" s="69">
        <f>15*0.9</f>
        <v>13.5</v>
      </c>
      <c r="AL47" s="68">
        <v>7</v>
      </c>
      <c r="AM47" s="68" t="s">
        <v>287</v>
      </c>
      <c r="AN47" s="34">
        <v>3</v>
      </c>
      <c r="AO47" s="62">
        <f>60*0.9</f>
        <v>54</v>
      </c>
      <c r="AP47" s="33">
        <f>AR47+AT47+AV47+AX47+AZ47+BB47</f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>
        <f>BE47+BG47+BI47+BK47+BM47</f>
        <v>0</v>
      </c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>
        <f>BP47+BR47+BT47+BV47+BX47+BZ47</f>
        <v>0</v>
      </c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103"/>
      <c r="CA47" s="33">
        <f>CC47+CE47+CG47+CI47+CK47+CM47+CO47+CQ47</f>
        <v>0</v>
      </c>
      <c r="CB47" s="31"/>
      <c r="CC47" s="30"/>
      <c r="CD47" s="31"/>
      <c r="CE47" s="30"/>
      <c r="CF47" s="31"/>
      <c r="CG47" s="30"/>
      <c r="CH47" s="31"/>
      <c r="CI47" s="30"/>
      <c r="CJ47" s="31"/>
      <c r="CK47" s="30"/>
      <c r="CL47" s="31"/>
      <c r="CM47" s="30"/>
      <c r="CN47" s="31"/>
      <c r="CO47" s="30"/>
      <c r="CP47" s="31"/>
      <c r="CQ47" s="103"/>
      <c r="CR47" s="33">
        <f>CT47+CV47+CX47+CZ47+DB47+DD47</f>
        <v>50.4</v>
      </c>
      <c r="CS47" s="31"/>
      <c r="CT47" s="30"/>
      <c r="CU47" s="77">
        <v>6</v>
      </c>
      <c r="CV47" s="78">
        <f>30*0.8*1.5</f>
        <v>36</v>
      </c>
      <c r="CW47" s="31"/>
      <c r="CX47" s="30"/>
      <c r="CY47" s="31">
        <v>7</v>
      </c>
      <c r="CZ47" s="30">
        <f>18*0.8</f>
        <v>14.4</v>
      </c>
      <c r="DA47" s="31"/>
      <c r="DB47" s="30"/>
      <c r="DC47" s="31"/>
      <c r="DD47" s="32"/>
      <c r="DE47" s="108">
        <f>DG47+DI47+DK47+DM47+DO47</f>
        <v>0</v>
      </c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>
        <f>DR47+DT47+DV47+DX47</f>
        <v>0</v>
      </c>
      <c r="DQ47" s="31"/>
      <c r="DR47" s="30"/>
      <c r="DS47" s="31"/>
      <c r="DT47" s="30"/>
      <c r="DU47" s="31"/>
      <c r="DV47" s="30"/>
      <c r="DW47" s="31"/>
      <c r="DX47" s="103"/>
      <c r="DY47" s="33">
        <f>EA47+EC47+EE47+EG47+EI47+EK47+EM47+EO47</f>
        <v>0</v>
      </c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08">
        <f t="shared" si="16"/>
        <v>0</v>
      </c>
      <c r="EQ47" s="31"/>
      <c r="ER47" s="30"/>
      <c r="ES47" s="31"/>
      <c r="ET47" s="30"/>
      <c r="EU47" s="31"/>
      <c r="EV47" s="30"/>
      <c r="EW47" s="30"/>
      <c r="EX47" s="30"/>
      <c r="EY47" s="30"/>
      <c r="EZ47" s="30"/>
      <c r="FA47" s="30"/>
      <c r="FB47" s="30"/>
      <c r="FC47" s="31"/>
      <c r="FD47" s="30"/>
      <c r="FE47" s="30"/>
      <c r="FF47" s="30"/>
      <c r="FG47" s="30"/>
      <c r="FH47" s="30"/>
      <c r="FI47" s="31"/>
      <c r="FJ47" s="32"/>
    </row>
    <row r="48" spans="1:166" s="1" customFormat="1" ht="15" customHeight="1" x14ac:dyDescent="0.3">
      <c r="A48" s="115">
        <v>3</v>
      </c>
      <c r="B48" s="116">
        <v>7161</v>
      </c>
      <c r="C48" s="117" t="s">
        <v>209</v>
      </c>
      <c r="D48" s="118">
        <v>2009</v>
      </c>
      <c r="E48" s="119">
        <f t="shared" si="15"/>
        <v>115</v>
      </c>
      <c r="F48" s="120" t="s">
        <v>398</v>
      </c>
      <c r="G48" s="55"/>
      <c r="H48" s="55" t="s">
        <v>507</v>
      </c>
      <c r="I48" s="55" t="s">
        <v>441</v>
      </c>
      <c r="J48" s="28"/>
      <c r="K48" s="29"/>
      <c r="L48" s="30"/>
      <c r="M48" s="31"/>
      <c r="N48" s="30"/>
      <c r="O48" s="31"/>
      <c r="P48" s="32"/>
      <c r="Q48" s="28"/>
      <c r="R48" s="29"/>
      <c r="S48" s="32"/>
      <c r="T48" s="28"/>
      <c r="U48" s="29"/>
      <c r="V48" s="30"/>
      <c r="W48" s="31"/>
      <c r="X48" s="32"/>
      <c r="Y48" s="33"/>
      <c r="Z48" s="34"/>
      <c r="AA48" s="35"/>
      <c r="AB48" s="34"/>
      <c r="AC48" s="35"/>
      <c r="AD48" s="92"/>
      <c r="AE48" s="35"/>
      <c r="AF48" s="34"/>
      <c r="AG48" s="35"/>
      <c r="AH48" s="92"/>
      <c r="AI48" s="35"/>
      <c r="AJ48" s="92"/>
      <c r="AK48" s="35"/>
      <c r="AL48" s="92"/>
      <c r="AM48" s="35"/>
      <c r="AN48" s="34"/>
      <c r="AO48" s="62"/>
      <c r="AP48" s="33"/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/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/>
      <c r="BO48" s="31"/>
      <c r="BP48" s="30"/>
      <c r="BQ48" s="31"/>
      <c r="BR48" s="30"/>
      <c r="BS48" s="31"/>
      <c r="BT48" s="30"/>
      <c r="BU48" s="31"/>
      <c r="BV48" s="30"/>
      <c r="BW48" s="58"/>
      <c r="BX48" s="59"/>
      <c r="BY48" s="31"/>
      <c r="BZ48" s="103"/>
      <c r="CA48" s="33"/>
      <c r="CB48" s="31"/>
      <c r="CC48" s="30"/>
      <c r="CD48" s="31"/>
      <c r="CE48" s="30"/>
      <c r="CF48" s="31"/>
      <c r="CG48" s="30"/>
      <c r="CH48" s="31"/>
      <c r="CI48" s="30"/>
      <c r="CJ48" s="31"/>
      <c r="CK48" s="30"/>
      <c r="CL48" s="31"/>
      <c r="CM48" s="30"/>
      <c r="CN48" s="31"/>
      <c r="CO48" s="30"/>
      <c r="CP48" s="31"/>
      <c r="CQ48" s="103"/>
      <c r="CR48" s="33"/>
      <c r="CS48" s="31"/>
      <c r="CT48" s="30"/>
      <c r="CU48" s="31"/>
      <c r="CV48" s="30"/>
      <c r="CW48" s="31"/>
      <c r="CX48" s="30"/>
      <c r="CY48" s="31"/>
      <c r="CZ48" s="30"/>
      <c r="DA48" s="31"/>
      <c r="DB48" s="30"/>
      <c r="DC48" s="31"/>
      <c r="DD48" s="32"/>
      <c r="DE48" s="108"/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/>
      <c r="DQ48" s="31"/>
      <c r="DR48" s="30"/>
      <c r="DS48" s="31"/>
      <c r="DT48" s="30"/>
      <c r="DU48" s="31"/>
      <c r="DV48" s="30"/>
      <c r="DW48" s="31"/>
      <c r="DX48" s="103"/>
      <c r="DY48" s="33"/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121">
        <f t="shared" si="16"/>
        <v>115</v>
      </c>
      <c r="EQ48" s="31">
        <v>1</v>
      </c>
      <c r="ER48" s="30">
        <f>110*0.4</f>
        <v>44</v>
      </c>
      <c r="ES48" s="31">
        <v>4</v>
      </c>
      <c r="ET48" s="30">
        <f>40*0.4</f>
        <v>16</v>
      </c>
      <c r="EU48" s="77">
        <v>5</v>
      </c>
      <c r="EV48" s="78">
        <f>35*0.4*1.5</f>
        <v>21</v>
      </c>
      <c r="EW48" s="31"/>
      <c r="EX48" s="30"/>
      <c r="EY48" s="31"/>
      <c r="EZ48" s="30"/>
      <c r="FA48" s="31"/>
      <c r="FB48" s="30"/>
      <c r="FC48" s="31"/>
      <c r="FD48" s="30"/>
      <c r="FE48" s="31"/>
      <c r="FF48" s="30"/>
      <c r="FG48" s="89">
        <v>1</v>
      </c>
      <c r="FH48" s="30">
        <f>55*0.4</f>
        <v>22</v>
      </c>
      <c r="FI48" s="31">
        <v>3</v>
      </c>
      <c r="FJ48" s="32">
        <f>30*0.4</f>
        <v>12</v>
      </c>
    </row>
    <row r="49" spans="1:166" s="1" customFormat="1" ht="15" hidden="1" customHeight="1" x14ac:dyDescent="0.3">
      <c r="A49" s="5">
        <f t="shared" si="0"/>
        <v>4</v>
      </c>
      <c r="B49" s="15">
        <v>143</v>
      </c>
      <c r="C49" s="8" t="s">
        <v>45</v>
      </c>
      <c r="D49" s="16">
        <v>1984</v>
      </c>
      <c r="E49" s="17">
        <f t="shared" si="15"/>
        <v>130.5</v>
      </c>
      <c r="F49" s="55" t="s">
        <v>398</v>
      </c>
      <c r="G49" s="55" t="s">
        <v>445</v>
      </c>
      <c r="H49" s="55" t="s">
        <v>482</v>
      </c>
      <c r="I49" s="55" t="s">
        <v>447</v>
      </c>
      <c r="J49" s="28">
        <f>L49+N49+P49</f>
        <v>0</v>
      </c>
      <c r="K49" s="29"/>
      <c r="L49" s="30"/>
      <c r="M49" s="31"/>
      <c r="N49" s="30"/>
      <c r="O49" s="31"/>
      <c r="P49" s="32"/>
      <c r="Q49" s="28">
        <f>S49</f>
        <v>0</v>
      </c>
      <c r="R49" s="29"/>
      <c r="S49" s="32"/>
      <c r="T49" s="28">
        <f>V49+X49</f>
        <v>0</v>
      </c>
      <c r="U49" s="29"/>
      <c r="V49" s="30"/>
      <c r="W49" s="31"/>
      <c r="X49" s="32"/>
      <c r="Y49" s="33">
        <f>AA49+AC49+AE49+AG49+AI49+AK49</f>
        <v>40.5</v>
      </c>
      <c r="Z49" s="34"/>
      <c r="AA49" s="35"/>
      <c r="AB49" s="34"/>
      <c r="AC49" s="35"/>
      <c r="AD49" s="92"/>
      <c r="AE49" s="35"/>
      <c r="AF49" s="34"/>
      <c r="AG49" s="35"/>
      <c r="AH49" s="34"/>
      <c r="AI49" s="35"/>
      <c r="AJ49" s="34">
        <v>3</v>
      </c>
      <c r="AK49" s="35">
        <f>45*0.9</f>
        <v>40.5</v>
      </c>
      <c r="AL49" s="68">
        <v>6</v>
      </c>
      <c r="AM49" s="69">
        <f>15*0.9</f>
        <v>13.5</v>
      </c>
      <c r="AN49" s="68">
        <v>4</v>
      </c>
      <c r="AO49" s="70">
        <f>40*0.9</f>
        <v>36</v>
      </c>
      <c r="AP49" s="33">
        <f>AR49+AT49+AV49+AX49+AZ49+BB49</f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>BE49+BG49+BI49+BK49+BM49</f>
        <v>0</v>
      </c>
      <c r="BD49" s="31"/>
      <c r="BE49" s="30"/>
      <c r="BF49" s="31"/>
      <c r="BG49" s="30"/>
      <c r="BH49" s="31"/>
      <c r="BI49" s="30"/>
      <c r="BJ49" s="31"/>
      <c r="BK49" s="30"/>
      <c r="BL49" s="31"/>
      <c r="BM49" s="32"/>
      <c r="BN49" s="33">
        <f>BP49+BR49+BT49+BV49+BX49+BZ49</f>
        <v>0</v>
      </c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103"/>
      <c r="CA49" s="33">
        <f>CC49+CE49+CG49+CI49+CK49+CM49</f>
        <v>90</v>
      </c>
      <c r="CB49" s="31"/>
      <c r="CC49" s="30"/>
      <c r="CD49" s="31"/>
      <c r="CE49" s="30"/>
      <c r="CF49" s="77">
        <v>8</v>
      </c>
      <c r="CG49" s="78">
        <f>20*1.5</f>
        <v>30</v>
      </c>
      <c r="CH49" s="31">
        <v>3</v>
      </c>
      <c r="CI49" s="30">
        <f>60</f>
        <v>60</v>
      </c>
      <c r="CJ49" s="31"/>
      <c r="CK49" s="30"/>
      <c r="CL49" s="31"/>
      <c r="CM49" s="30"/>
      <c r="CN49" s="58">
        <v>4</v>
      </c>
      <c r="CO49" s="59">
        <f>30</f>
        <v>30</v>
      </c>
      <c r="CP49" s="58">
        <v>6</v>
      </c>
      <c r="CQ49" s="105">
        <f>15</f>
        <v>15</v>
      </c>
      <c r="CR49" s="33">
        <f>CT49+CV49+CX49+CZ49+DB49+DD49</f>
        <v>0</v>
      </c>
      <c r="CS49" s="31"/>
      <c r="CT49" s="30"/>
      <c r="CU49" s="31"/>
      <c r="CV49" s="30"/>
      <c r="CW49" s="31"/>
      <c r="CX49" s="30"/>
      <c r="CY49" s="31"/>
      <c r="CZ49" s="30"/>
      <c r="DA49" s="30"/>
      <c r="DB49" s="30"/>
      <c r="DC49" s="31"/>
      <c r="DD49" s="32"/>
      <c r="DE49" s="108">
        <f>DG49+DI49+DK49+DM49+DO49</f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>
        <f>DR49+DT49+DV49+DX49</f>
        <v>0</v>
      </c>
      <c r="DQ49" s="31"/>
      <c r="DR49" s="30"/>
      <c r="DS49" s="31"/>
      <c r="DT49" s="30"/>
      <c r="DU49" s="31"/>
      <c r="DV49" s="30"/>
      <c r="DW49" s="31"/>
      <c r="DX49" s="103"/>
      <c r="DY49" s="33">
        <f>EA49+EC49+EE49+EG49+EI49+EK49+EM49+EO49</f>
        <v>0</v>
      </c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108">
        <f t="shared" si="16"/>
        <v>0</v>
      </c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0"/>
      <c r="FG49" s="30"/>
      <c r="FH49" s="30"/>
      <c r="FI49" s="31"/>
      <c r="FJ49" s="32"/>
    </row>
    <row r="50" spans="1:166" s="1" customFormat="1" ht="15" hidden="1" customHeight="1" x14ac:dyDescent="0.3">
      <c r="A50" s="5">
        <f t="shared" si="0"/>
        <v>5</v>
      </c>
      <c r="B50" s="15">
        <v>6291</v>
      </c>
      <c r="C50" s="8" t="s">
        <v>59</v>
      </c>
      <c r="D50" s="18">
        <v>2006</v>
      </c>
      <c r="E50" s="17">
        <f t="shared" si="15"/>
        <v>123.5</v>
      </c>
      <c r="F50" s="55" t="s">
        <v>379</v>
      </c>
      <c r="G50" s="55"/>
      <c r="H50" s="55" t="s">
        <v>395</v>
      </c>
      <c r="I50" s="55" t="s">
        <v>429</v>
      </c>
      <c r="J50" s="28">
        <f>L50+N50+P50</f>
        <v>0</v>
      </c>
      <c r="K50" s="29"/>
      <c r="L50" s="30"/>
      <c r="M50" s="31"/>
      <c r="N50" s="30"/>
      <c r="O50" s="31"/>
      <c r="P50" s="32"/>
      <c r="Q50" s="28">
        <f>S50</f>
        <v>0</v>
      </c>
      <c r="R50" s="29"/>
      <c r="S50" s="32"/>
      <c r="T50" s="28">
        <f>V50</f>
        <v>24.5</v>
      </c>
      <c r="U50" s="29">
        <v>5</v>
      </c>
      <c r="V50" s="30">
        <f>35*0.7</f>
        <v>24.5</v>
      </c>
      <c r="W50" s="58">
        <v>8</v>
      </c>
      <c r="X50" s="61">
        <f>20*0.7</f>
        <v>14</v>
      </c>
      <c r="Y50" s="33">
        <f>AA50+AC50+AE50+AG50+AI50+AK50+AM50+AO50</f>
        <v>0</v>
      </c>
      <c r="Z50" s="34"/>
      <c r="AA50" s="35"/>
      <c r="AB50" s="34"/>
      <c r="AC50" s="35"/>
      <c r="AD50" s="34"/>
      <c r="AE50" s="35"/>
      <c r="AF50" s="34"/>
      <c r="AG50" s="35"/>
      <c r="AH50" s="34"/>
      <c r="AI50" s="35"/>
      <c r="AJ50" s="34"/>
      <c r="AK50" s="35"/>
      <c r="AL50" s="92"/>
      <c r="AM50" s="35"/>
      <c r="AN50" s="92"/>
      <c r="AO50" s="93"/>
      <c r="AP50" s="33">
        <f>AR50+AT50+AV50+AX50+AZ50+BB50</f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33">
        <f>BE50+BG50+BI50+BK50+BM50</f>
        <v>0</v>
      </c>
      <c r="BD50" s="31"/>
      <c r="BE50" s="30"/>
      <c r="BF50" s="31"/>
      <c r="BG50" s="30"/>
      <c r="BH50" s="31"/>
      <c r="BI50" s="30"/>
      <c r="BJ50" s="31"/>
      <c r="BK50" s="30"/>
      <c r="BL50" s="31"/>
      <c r="BM50" s="32"/>
      <c r="BN50" s="33">
        <f>BP50+BR50+BT50+BV50+BX50+BZ50</f>
        <v>0</v>
      </c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103"/>
      <c r="CA50" s="33">
        <f>CC50+CE50+CG50+CI50+CM50+CO50+CQ50</f>
        <v>35</v>
      </c>
      <c r="CB50" s="31"/>
      <c r="CC50" s="30"/>
      <c r="CD50" s="31"/>
      <c r="CE50" s="30"/>
      <c r="CF50" s="31"/>
      <c r="CG50" s="30"/>
      <c r="CH50" s="31"/>
      <c r="CI50" s="30"/>
      <c r="CJ50" s="58">
        <v>9</v>
      </c>
      <c r="CK50" s="58" t="s">
        <v>287</v>
      </c>
      <c r="CL50" s="77">
        <v>7</v>
      </c>
      <c r="CM50" s="78">
        <f>18*1.5</f>
        <v>27</v>
      </c>
      <c r="CN50" s="31">
        <v>9</v>
      </c>
      <c r="CO50" s="30">
        <f>8</f>
        <v>8</v>
      </c>
      <c r="CP50" s="31"/>
      <c r="CQ50" s="103"/>
      <c r="CR50" s="33">
        <f>CT50+CV50+CZ50</f>
        <v>64</v>
      </c>
      <c r="CS50" s="31"/>
      <c r="CT50" s="30"/>
      <c r="CU50" s="31"/>
      <c r="CV50" s="30"/>
      <c r="CW50" s="58">
        <v>4</v>
      </c>
      <c r="CX50" s="59">
        <f>30*0.8</f>
        <v>24</v>
      </c>
      <c r="CY50" s="31">
        <v>1</v>
      </c>
      <c r="CZ50" s="30">
        <f>80*0.8</f>
        <v>64</v>
      </c>
      <c r="DA50" s="58">
        <v>5</v>
      </c>
      <c r="DB50" s="59">
        <f>18*0.8</f>
        <v>14.4</v>
      </c>
      <c r="DC50" s="58">
        <v>4</v>
      </c>
      <c r="DD50" s="61">
        <f>20*0.8</f>
        <v>16</v>
      </c>
      <c r="DE50" s="108">
        <f>DG50+DI50+DK50+DM50+DO50</f>
        <v>0</v>
      </c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>
        <f>DR50+DT50+DV50+DX50</f>
        <v>0</v>
      </c>
      <c r="DQ50" s="31"/>
      <c r="DR50" s="30"/>
      <c r="DS50" s="31"/>
      <c r="DT50" s="30"/>
      <c r="DU50" s="31"/>
      <c r="DV50" s="30"/>
      <c r="DW50" s="31"/>
      <c r="DX50" s="103"/>
      <c r="DY50" s="33">
        <f>EA50+EC50+EE50+EG50+EI50+EK50+EM50+EO50</f>
        <v>0</v>
      </c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108">
        <f t="shared" si="16"/>
        <v>0</v>
      </c>
      <c r="EQ50" s="31"/>
      <c r="ER50" s="30"/>
      <c r="ES50" s="31"/>
      <c r="ET50" s="30"/>
      <c r="EU50" s="31"/>
      <c r="EV50" s="30"/>
      <c r="EW50" s="30"/>
      <c r="EX50" s="30"/>
      <c r="EY50" s="30"/>
      <c r="EZ50" s="30"/>
      <c r="FA50" s="30"/>
      <c r="FB50" s="30"/>
      <c r="FC50" s="31"/>
      <c r="FD50" s="30"/>
      <c r="FE50" s="30"/>
      <c r="FF50" s="30"/>
      <c r="FG50" s="30"/>
      <c r="FH50" s="30"/>
      <c r="FI50" s="31"/>
      <c r="FJ50" s="32"/>
    </row>
    <row r="51" spans="1:166" s="1" customFormat="1" ht="15" hidden="1" customHeight="1" x14ac:dyDescent="0.3">
      <c r="A51" s="5">
        <f t="shared" si="0"/>
        <v>6</v>
      </c>
      <c r="B51" s="15">
        <v>172</v>
      </c>
      <c r="C51" s="8" t="s">
        <v>46</v>
      </c>
      <c r="D51" s="16">
        <v>1990</v>
      </c>
      <c r="E51" s="17">
        <f t="shared" si="15"/>
        <v>120.3</v>
      </c>
      <c r="F51" s="55" t="s">
        <v>445</v>
      </c>
      <c r="G51" s="55" t="s">
        <v>442</v>
      </c>
      <c r="H51" s="55" t="s">
        <v>461</v>
      </c>
      <c r="I51" s="55" t="s">
        <v>462</v>
      </c>
      <c r="J51" s="28">
        <f>L51+N51+P51</f>
        <v>0</v>
      </c>
      <c r="K51" s="29"/>
      <c r="L51" s="30"/>
      <c r="M51" s="31"/>
      <c r="N51" s="30"/>
      <c r="O51" s="31"/>
      <c r="P51" s="32"/>
      <c r="Q51" s="28">
        <f>S51</f>
        <v>0</v>
      </c>
      <c r="R51" s="29"/>
      <c r="S51" s="32"/>
      <c r="T51" s="28">
        <f>V51+X51</f>
        <v>0</v>
      </c>
      <c r="U51" s="29"/>
      <c r="V51" s="30"/>
      <c r="W51" s="31"/>
      <c r="X51" s="32"/>
      <c r="Y51" s="33">
        <f>AA51+AC51+AE51+AG51+AI51+AM51+AO51</f>
        <v>51.3</v>
      </c>
      <c r="Z51" s="34"/>
      <c r="AA51" s="35"/>
      <c r="AB51" s="34"/>
      <c r="AC51" s="35"/>
      <c r="AD51" s="34"/>
      <c r="AE51" s="35"/>
      <c r="AF51" s="34">
        <v>4</v>
      </c>
      <c r="AG51" s="35">
        <f>30*0.9</f>
        <v>27</v>
      </c>
      <c r="AH51" s="66">
        <v>7</v>
      </c>
      <c r="AI51" s="67">
        <f>18*0.9*1.5</f>
        <v>24.299999999999997</v>
      </c>
      <c r="AJ51" s="68">
        <v>7</v>
      </c>
      <c r="AK51" s="69">
        <f>18*0.9</f>
        <v>16.2</v>
      </c>
      <c r="AL51" s="83"/>
      <c r="AM51" s="35"/>
      <c r="AN51" s="34"/>
      <c r="AO51" s="62"/>
      <c r="AP51" s="33">
        <f>AR51+AT51+AV51+AX51+AZ51+BB51</f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>BE51+BG51+BI51+BK51+BM51</f>
        <v>0</v>
      </c>
      <c r="BD51" s="31"/>
      <c r="BE51" s="30"/>
      <c r="BF51" s="31"/>
      <c r="BG51" s="30"/>
      <c r="BH51" s="31"/>
      <c r="BI51" s="30"/>
      <c r="BJ51" s="31"/>
      <c r="BK51" s="30"/>
      <c r="BL51" s="31"/>
      <c r="BM51" s="32"/>
      <c r="BN51" s="33">
        <f>BP51+BR51+BT51+BV51+BX51+BZ51</f>
        <v>0</v>
      </c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103"/>
      <c r="CA51" s="33">
        <f>CC51+CE51+CG51+CI51+CK51+CM51+CO51</f>
        <v>69</v>
      </c>
      <c r="CB51" s="31"/>
      <c r="CC51" s="30"/>
      <c r="CD51" s="31"/>
      <c r="CE51" s="30"/>
      <c r="CF51" s="31"/>
      <c r="CG51" s="30"/>
      <c r="CH51" s="31"/>
      <c r="CI51" s="30"/>
      <c r="CJ51" s="31">
        <v>4</v>
      </c>
      <c r="CK51" s="30">
        <f>30</f>
        <v>30</v>
      </c>
      <c r="CL51" s="77">
        <v>5</v>
      </c>
      <c r="CM51" s="78">
        <f>26*1.5</f>
        <v>39</v>
      </c>
      <c r="CN51" s="31"/>
      <c r="CO51" s="30"/>
      <c r="CP51" s="58">
        <v>6</v>
      </c>
      <c r="CQ51" s="105">
        <f>15</f>
        <v>15</v>
      </c>
      <c r="CR51" s="33">
        <f>CT51+CV51+CX51+CZ51+DB51+DD51</f>
        <v>0</v>
      </c>
      <c r="CS51" s="31"/>
      <c r="CT51" s="30"/>
      <c r="CU51" s="31"/>
      <c r="CV51" s="30"/>
      <c r="CW51" s="31"/>
      <c r="CX51" s="30"/>
      <c r="CY51" s="31"/>
      <c r="CZ51" s="30"/>
      <c r="DA51" s="30"/>
      <c r="DB51" s="30"/>
      <c r="DC51" s="31"/>
      <c r="DD51" s="32"/>
      <c r="DE51" s="108">
        <f>DG51+DI51+DK51+DM51+DO51</f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>
        <f>DR51+DT51+DV51+DX51</f>
        <v>0</v>
      </c>
      <c r="DQ51" s="31"/>
      <c r="DR51" s="30"/>
      <c r="DS51" s="31"/>
      <c r="DT51" s="30"/>
      <c r="DU51" s="31"/>
      <c r="DV51" s="30"/>
      <c r="DW51" s="31"/>
      <c r="DX51" s="103"/>
      <c r="DY51" s="33">
        <f>EA51+EC51+EE51+EG51+EI51+EK51+EM51+EO51</f>
        <v>0</v>
      </c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108">
        <f t="shared" si="16"/>
        <v>0</v>
      </c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0"/>
      <c r="FG51" s="30"/>
      <c r="FH51" s="30"/>
      <c r="FI51" s="31"/>
      <c r="FJ51" s="32"/>
    </row>
    <row r="52" spans="1:166" s="1" customFormat="1" ht="15" customHeight="1" x14ac:dyDescent="0.3">
      <c r="A52" s="5">
        <v>4</v>
      </c>
      <c r="B52" s="15">
        <v>6775</v>
      </c>
      <c r="C52" s="8" t="s">
        <v>186</v>
      </c>
      <c r="D52" s="16">
        <v>2009</v>
      </c>
      <c r="E52" s="17">
        <f t="shared" si="15"/>
        <v>111</v>
      </c>
      <c r="F52" s="55" t="s">
        <v>398</v>
      </c>
      <c r="G52" s="55"/>
      <c r="H52" s="55" t="s">
        <v>399</v>
      </c>
      <c r="I52" s="55"/>
      <c r="J52" s="28"/>
      <c r="K52" s="29"/>
      <c r="L52" s="30"/>
      <c r="M52" s="31"/>
      <c r="N52" s="30"/>
      <c r="O52" s="31"/>
      <c r="P52" s="32"/>
      <c r="Q52" s="28"/>
      <c r="R52" s="29"/>
      <c r="S52" s="32"/>
      <c r="T52" s="28"/>
      <c r="U52" s="29"/>
      <c r="V52" s="30"/>
      <c r="W52" s="31"/>
      <c r="X52" s="32"/>
      <c r="Y52" s="33"/>
      <c r="Z52" s="34"/>
      <c r="AA52" s="35"/>
      <c r="AB52" s="34"/>
      <c r="AC52" s="35"/>
      <c r="AD52" s="83"/>
      <c r="AE52" s="35"/>
      <c r="AF52" s="34"/>
      <c r="AG52" s="35"/>
      <c r="AH52" s="92"/>
      <c r="AI52" s="35"/>
      <c r="AJ52" s="92"/>
      <c r="AK52" s="35"/>
      <c r="AL52" s="92"/>
      <c r="AM52" s="35"/>
      <c r="AN52" s="34"/>
      <c r="AO52" s="62"/>
      <c r="AP52" s="33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33"/>
      <c r="BD52" s="31"/>
      <c r="BE52" s="30"/>
      <c r="BF52" s="31"/>
      <c r="BG52" s="30"/>
      <c r="BH52" s="31"/>
      <c r="BI52" s="30"/>
      <c r="BJ52" s="31"/>
      <c r="BK52" s="30"/>
      <c r="BL52" s="31"/>
      <c r="BM52" s="32"/>
      <c r="BN52" s="33"/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103"/>
      <c r="CA52" s="33"/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/>
      <c r="CQ52" s="103"/>
      <c r="CR52" s="33"/>
      <c r="CS52" s="31"/>
      <c r="CT52" s="30"/>
      <c r="CU52" s="31"/>
      <c r="CV52" s="30"/>
      <c r="CW52" s="31"/>
      <c r="CX52" s="30"/>
      <c r="CY52" s="31"/>
      <c r="CZ52" s="30"/>
      <c r="DA52" s="31"/>
      <c r="DB52" s="30"/>
      <c r="DC52" s="31"/>
      <c r="DD52" s="32"/>
      <c r="DE52" s="108"/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33"/>
      <c r="DQ52" s="31"/>
      <c r="DR52" s="30"/>
      <c r="DS52" s="31"/>
      <c r="DT52" s="30"/>
      <c r="DU52" s="31"/>
      <c r="DV52" s="30"/>
      <c r="DW52" s="31"/>
      <c r="DX52" s="103"/>
      <c r="DY52" s="33"/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108">
        <f t="shared" si="16"/>
        <v>111</v>
      </c>
      <c r="EQ52" s="31"/>
      <c r="ER52" s="30"/>
      <c r="ES52" s="31"/>
      <c r="ET52" s="30"/>
      <c r="EU52" s="77">
        <v>6</v>
      </c>
      <c r="EV52" s="78">
        <f>30*0.4*1.5</f>
        <v>18</v>
      </c>
      <c r="EW52" s="31"/>
      <c r="EX52" s="30"/>
      <c r="EY52" s="31"/>
      <c r="EZ52" s="30"/>
      <c r="FA52" s="77">
        <v>3</v>
      </c>
      <c r="FB52" s="78">
        <f>45*0.4*1.5</f>
        <v>27</v>
      </c>
      <c r="FC52" s="31"/>
      <c r="FD52" s="30"/>
      <c r="FE52" s="31">
        <v>1</v>
      </c>
      <c r="FF52" s="30">
        <f>80*0.4</f>
        <v>32</v>
      </c>
      <c r="FG52" s="89">
        <v>1</v>
      </c>
      <c r="FH52" s="30">
        <f>55*0.4</f>
        <v>22</v>
      </c>
      <c r="FI52" s="31">
        <v>3</v>
      </c>
      <c r="FJ52" s="32">
        <f>30*0.4</f>
        <v>12</v>
      </c>
    </row>
    <row r="53" spans="1:166" s="1" customFormat="1" ht="15" customHeight="1" x14ac:dyDescent="0.3">
      <c r="A53" s="115">
        <v>5</v>
      </c>
      <c r="B53" s="116">
        <v>7065</v>
      </c>
      <c r="C53" s="117" t="s">
        <v>199</v>
      </c>
      <c r="D53" s="118">
        <v>2010</v>
      </c>
      <c r="E53" s="119">
        <f t="shared" si="15"/>
        <v>99</v>
      </c>
      <c r="F53" s="120" t="s">
        <v>398</v>
      </c>
      <c r="G53" s="55"/>
      <c r="H53" s="55" t="s">
        <v>399</v>
      </c>
      <c r="I53" s="55"/>
      <c r="J53" s="28"/>
      <c r="K53" s="29"/>
      <c r="L53" s="30"/>
      <c r="M53" s="31"/>
      <c r="N53" s="30"/>
      <c r="O53" s="31"/>
      <c r="P53" s="32"/>
      <c r="Q53" s="28"/>
      <c r="R53" s="29"/>
      <c r="S53" s="32"/>
      <c r="T53" s="28"/>
      <c r="U53" s="29"/>
      <c r="V53" s="30"/>
      <c r="W53" s="31"/>
      <c r="X53" s="32"/>
      <c r="Y53" s="33"/>
      <c r="Z53" s="34"/>
      <c r="AA53" s="35"/>
      <c r="AB53" s="34"/>
      <c r="AC53" s="35"/>
      <c r="AD53" s="34"/>
      <c r="AE53" s="35"/>
      <c r="AF53" s="34"/>
      <c r="AG53" s="35"/>
      <c r="AH53" s="83"/>
      <c r="AI53" s="35"/>
      <c r="AJ53" s="34"/>
      <c r="AK53" s="35"/>
      <c r="AL53" s="92"/>
      <c r="AM53" s="35"/>
      <c r="AN53" s="34"/>
      <c r="AO53" s="62"/>
      <c r="AP53" s="33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/>
      <c r="BD53" s="31"/>
      <c r="BE53" s="30"/>
      <c r="BF53" s="31"/>
      <c r="BG53" s="30"/>
      <c r="BH53" s="31"/>
      <c r="BI53" s="30"/>
      <c r="BJ53" s="31"/>
      <c r="BK53" s="30"/>
      <c r="BL53" s="31"/>
      <c r="BM53" s="32"/>
      <c r="BN53" s="33"/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107"/>
      <c r="CA53" s="33"/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/>
      <c r="CQ53" s="107"/>
      <c r="CR53" s="33"/>
      <c r="CS53" s="31"/>
      <c r="CT53" s="30"/>
      <c r="CU53" s="31"/>
      <c r="CV53" s="30"/>
      <c r="CW53" s="31"/>
      <c r="CX53" s="30"/>
      <c r="CY53" s="31"/>
      <c r="CZ53" s="30"/>
      <c r="DA53" s="31"/>
      <c r="DB53" s="30"/>
      <c r="DC53" s="31"/>
      <c r="DD53" s="32"/>
      <c r="DE53" s="108"/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/>
      <c r="DQ53" s="31"/>
      <c r="DR53" s="30"/>
      <c r="DS53" s="31"/>
      <c r="DT53" s="30"/>
      <c r="DU53" s="31"/>
      <c r="DV53" s="30"/>
      <c r="DW53" s="31"/>
      <c r="DX53" s="103"/>
      <c r="DY53" s="33"/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121">
        <f t="shared" si="16"/>
        <v>99</v>
      </c>
      <c r="EQ53" s="31"/>
      <c r="ER53" s="30"/>
      <c r="ES53" s="31"/>
      <c r="ET53" s="30"/>
      <c r="EU53" s="77">
        <v>9</v>
      </c>
      <c r="EV53" s="78">
        <f>10*0.4*1.5</f>
        <v>6</v>
      </c>
      <c r="EW53" s="31"/>
      <c r="EX53" s="30"/>
      <c r="EY53" s="31"/>
      <c r="EZ53" s="30"/>
      <c r="FA53" s="77">
        <v>3</v>
      </c>
      <c r="FB53" s="78">
        <f>45*0.4*1.5</f>
        <v>27</v>
      </c>
      <c r="FC53" s="31"/>
      <c r="FD53" s="30"/>
      <c r="FE53" s="31">
        <v>1</v>
      </c>
      <c r="FF53" s="30">
        <f>80*0.4</f>
        <v>32</v>
      </c>
      <c r="FG53" s="89">
        <v>1</v>
      </c>
      <c r="FH53" s="30">
        <f>55*0.4</f>
        <v>22</v>
      </c>
      <c r="FI53" s="31">
        <v>3</v>
      </c>
      <c r="FJ53" s="32">
        <f>30*0.4</f>
        <v>12</v>
      </c>
    </row>
    <row r="54" spans="1:166" s="1" customFormat="1" ht="15" hidden="1" customHeight="1" x14ac:dyDescent="0.3">
      <c r="A54" s="5">
        <f t="shared" si="0"/>
        <v>6</v>
      </c>
      <c r="B54" s="15">
        <v>250</v>
      </c>
      <c r="C54" s="8" t="s">
        <v>56</v>
      </c>
      <c r="D54" s="16">
        <v>1996</v>
      </c>
      <c r="E54" s="17">
        <f t="shared" si="15"/>
        <v>110</v>
      </c>
      <c r="F54" s="55" t="s">
        <v>393</v>
      </c>
      <c r="G54" s="55"/>
      <c r="H54" s="55" t="s">
        <v>436</v>
      </c>
      <c r="I54" s="55"/>
      <c r="J54" s="28">
        <f t="shared" ref="J54:J59" si="24">L54+N54+P54</f>
        <v>0</v>
      </c>
      <c r="K54" s="29"/>
      <c r="L54" s="30"/>
      <c r="M54" s="31"/>
      <c r="N54" s="30"/>
      <c r="O54" s="31"/>
      <c r="P54" s="32"/>
      <c r="Q54" s="28">
        <f t="shared" ref="Q54:Q59" si="25">S54</f>
        <v>0</v>
      </c>
      <c r="R54" s="29"/>
      <c r="S54" s="32"/>
      <c r="T54" s="28">
        <f t="shared" ref="T54:T59" si="26">V54+X54</f>
        <v>21</v>
      </c>
      <c r="U54" s="29"/>
      <c r="V54" s="30"/>
      <c r="W54" s="31">
        <v>6</v>
      </c>
      <c r="X54" s="32">
        <f>30*0.7</f>
        <v>21</v>
      </c>
      <c r="Y54" s="33">
        <f>AA54+AC54+AE54+AG54+AI54+AK54+AM54</f>
        <v>54</v>
      </c>
      <c r="Z54" s="34"/>
      <c r="AA54" s="35"/>
      <c r="AB54" s="34"/>
      <c r="AC54" s="35"/>
      <c r="AD54" s="66">
        <v>9</v>
      </c>
      <c r="AE54" s="67">
        <f>10*0.9*1.5</f>
        <v>13.5</v>
      </c>
      <c r="AF54" s="34"/>
      <c r="AG54" s="35"/>
      <c r="AH54" s="34"/>
      <c r="AI54" s="35"/>
      <c r="AJ54" s="34">
        <v>3</v>
      </c>
      <c r="AK54" s="35">
        <f>45*0.9</f>
        <v>40.5</v>
      </c>
      <c r="AL54" s="92"/>
      <c r="AM54" s="35"/>
      <c r="AN54" s="68">
        <v>7</v>
      </c>
      <c r="AO54" s="70">
        <f>25*0.9</f>
        <v>22.5</v>
      </c>
      <c r="AP54" s="33">
        <f t="shared" ref="AP54:AP59" si="27">AR54+AT54+AV54+AX54+AZ54+BB54</f>
        <v>0</v>
      </c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33">
        <f t="shared" ref="BC54:BC59" si="28">BE54+BG54+BI54+BK54+BM54</f>
        <v>0</v>
      </c>
      <c r="BD54" s="31"/>
      <c r="BE54" s="30"/>
      <c r="BF54" s="31"/>
      <c r="BG54" s="30"/>
      <c r="BH54" s="31"/>
      <c r="BI54" s="30"/>
      <c r="BJ54" s="31"/>
      <c r="BK54" s="30"/>
      <c r="BL54" s="31"/>
      <c r="BM54" s="32"/>
      <c r="BN54" s="33">
        <f>BP54+BR54+BT54+BV54+BX54+BZ54</f>
        <v>0</v>
      </c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103"/>
      <c r="CA54" s="33">
        <f>CC54+CE54+CG54+CI54+CK54+CM54+CQ54</f>
        <v>35</v>
      </c>
      <c r="CB54" s="31"/>
      <c r="CC54" s="30"/>
      <c r="CD54" s="31"/>
      <c r="CE54" s="30"/>
      <c r="CF54" s="31"/>
      <c r="CG54" s="30"/>
      <c r="CH54" s="31">
        <v>5</v>
      </c>
      <c r="CI54" s="30">
        <f>35</f>
        <v>35</v>
      </c>
      <c r="CJ54" s="31"/>
      <c r="CK54" s="30"/>
      <c r="CL54" s="31"/>
      <c r="CM54" s="30"/>
      <c r="CN54" s="58">
        <v>4</v>
      </c>
      <c r="CO54" s="59">
        <f>30</f>
        <v>30</v>
      </c>
      <c r="CP54" s="31"/>
      <c r="CQ54" s="103"/>
      <c r="CR54" s="33">
        <f>CT54+CV54+CX54+CZ54+DB54+DD54</f>
        <v>0</v>
      </c>
      <c r="CS54" s="31"/>
      <c r="CT54" s="30"/>
      <c r="CU54" s="31"/>
      <c r="CV54" s="30"/>
      <c r="CW54" s="31"/>
      <c r="CX54" s="30"/>
      <c r="CY54" s="31"/>
      <c r="CZ54" s="30"/>
      <c r="DA54" s="30"/>
      <c r="DB54" s="30"/>
      <c r="DC54" s="31"/>
      <c r="DD54" s="32"/>
      <c r="DE54" s="108">
        <f t="shared" ref="DE54:DE59" si="29">DG54+DI54+DK54+DM54+DO54</f>
        <v>0</v>
      </c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33">
        <f t="shared" ref="DP54:DP59" si="30">DR54+DT54+DV54+DX54</f>
        <v>0</v>
      </c>
      <c r="DQ54" s="31"/>
      <c r="DR54" s="30"/>
      <c r="DS54" s="31"/>
      <c r="DT54" s="30"/>
      <c r="DU54" s="31"/>
      <c r="DV54" s="30"/>
      <c r="DW54" s="31"/>
      <c r="DX54" s="103"/>
      <c r="DY54" s="33">
        <f t="shared" ref="DY54:DY59" si="31">EA54+EC54+EE54+EG54+EI54+EK54+EM54+EO54</f>
        <v>0</v>
      </c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108">
        <f t="shared" si="16"/>
        <v>0</v>
      </c>
      <c r="EQ54" s="31"/>
      <c r="ER54" s="30"/>
      <c r="ES54" s="31"/>
      <c r="ET54" s="30"/>
      <c r="EU54" s="31"/>
      <c r="EV54" s="30"/>
      <c r="EW54" s="30"/>
      <c r="EX54" s="30"/>
      <c r="EY54" s="30"/>
      <c r="EZ54" s="30"/>
      <c r="FA54" s="30"/>
      <c r="FB54" s="30"/>
      <c r="FC54" s="31"/>
      <c r="FD54" s="30"/>
      <c r="FE54" s="30"/>
      <c r="FF54" s="30"/>
      <c r="FG54" s="30"/>
      <c r="FH54" s="30"/>
      <c r="FI54" s="31"/>
      <c r="FJ54" s="32"/>
    </row>
    <row r="55" spans="1:166" s="1" customFormat="1" ht="15" hidden="1" customHeight="1" x14ac:dyDescent="0.3">
      <c r="A55" s="5">
        <f t="shared" si="0"/>
        <v>7</v>
      </c>
      <c r="B55" s="15">
        <v>6296</v>
      </c>
      <c r="C55" s="8" t="s">
        <v>172</v>
      </c>
      <c r="D55" s="16">
        <v>2007</v>
      </c>
      <c r="E55" s="17">
        <f t="shared" si="15"/>
        <v>107.8</v>
      </c>
      <c r="F55" s="55" t="s">
        <v>379</v>
      </c>
      <c r="G55" s="55"/>
      <c r="H55" s="55" t="s">
        <v>395</v>
      </c>
      <c r="I55" s="55" t="s">
        <v>396</v>
      </c>
      <c r="J55" s="28">
        <f t="shared" si="24"/>
        <v>10</v>
      </c>
      <c r="K55" s="29"/>
      <c r="L55" s="30"/>
      <c r="M55" s="31"/>
      <c r="N55" s="30"/>
      <c r="O55" s="31">
        <v>7</v>
      </c>
      <c r="P55" s="32">
        <f>25*0.4</f>
        <v>10</v>
      </c>
      <c r="Q55" s="28">
        <f t="shared" si="25"/>
        <v>0</v>
      </c>
      <c r="R55" s="29"/>
      <c r="S55" s="32"/>
      <c r="T55" s="28">
        <f t="shared" si="26"/>
        <v>0</v>
      </c>
      <c r="U55" s="29"/>
      <c r="V55" s="30"/>
      <c r="W55" s="31"/>
      <c r="X55" s="32"/>
      <c r="Y55" s="33">
        <f>AA55+AC55+AE55+AG55+AI55+AK55+AM55+AO55</f>
        <v>0</v>
      </c>
      <c r="Z55" s="34"/>
      <c r="AA55" s="35"/>
      <c r="AB55" s="34"/>
      <c r="AC55" s="35"/>
      <c r="AD55" s="92"/>
      <c r="AE55" s="35"/>
      <c r="AF55" s="34"/>
      <c r="AG55" s="35"/>
      <c r="AH55" s="34"/>
      <c r="AI55" s="35"/>
      <c r="AJ55" s="34"/>
      <c r="AK55" s="35"/>
      <c r="AL55" s="83"/>
      <c r="AM55" s="35"/>
      <c r="AN55" s="92"/>
      <c r="AO55" s="93"/>
      <c r="AP55" s="33">
        <f t="shared" si="27"/>
        <v>0</v>
      </c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>
        <f t="shared" si="28"/>
        <v>0</v>
      </c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>
        <f>BT55+BV55+BX55</f>
        <v>79.8</v>
      </c>
      <c r="BO55" s="58">
        <v>4</v>
      </c>
      <c r="BP55" s="59">
        <f>40*0.7</f>
        <v>28</v>
      </c>
      <c r="BQ55" s="58">
        <v>8</v>
      </c>
      <c r="BR55" s="59">
        <f>20*0.7</f>
        <v>14</v>
      </c>
      <c r="BS55" s="77">
        <v>9</v>
      </c>
      <c r="BT55" s="78">
        <f>10*0.7*1.5</f>
        <v>10.5</v>
      </c>
      <c r="BU55" s="77">
        <v>5</v>
      </c>
      <c r="BV55" s="78">
        <f>26*0.7*1.5</f>
        <v>27.299999999999997</v>
      </c>
      <c r="BW55" s="31">
        <v>2</v>
      </c>
      <c r="BX55" s="30">
        <f>60*0.7</f>
        <v>42</v>
      </c>
      <c r="BY55" s="58">
        <v>1</v>
      </c>
      <c r="BZ55" s="105">
        <f>55*0.7</f>
        <v>38.5</v>
      </c>
      <c r="CA55" s="33">
        <f>CC55+CE55+CG55+CI55+CK55+CM55+CO55+CQ55</f>
        <v>0</v>
      </c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103"/>
      <c r="CR55" s="33">
        <f>CT55+CV55+CX55+CZ55+DB55+DD55</f>
        <v>0</v>
      </c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108">
        <f t="shared" si="29"/>
        <v>0</v>
      </c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>
        <f t="shared" si="30"/>
        <v>18</v>
      </c>
      <c r="DQ55" s="31"/>
      <c r="DR55" s="30"/>
      <c r="DS55" s="31"/>
      <c r="DT55" s="30"/>
      <c r="DU55" s="31"/>
      <c r="DV55" s="30"/>
      <c r="DW55" s="31">
        <v>7</v>
      </c>
      <c r="DX55" s="103">
        <f>12*1.5</f>
        <v>18</v>
      </c>
      <c r="DY55" s="33">
        <f t="shared" si="31"/>
        <v>0</v>
      </c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108">
        <f t="shared" si="16"/>
        <v>0</v>
      </c>
      <c r="EQ55" s="31"/>
      <c r="ER55" s="30"/>
      <c r="ES55" s="31"/>
      <c r="ET55" s="30"/>
      <c r="EU55" s="31"/>
      <c r="EV55" s="30"/>
      <c r="EW55" s="30"/>
      <c r="EX55" s="30"/>
      <c r="EY55" s="30"/>
      <c r="EZ55" s="30"/>
      <c r="FA55" s="30"/>
      <c r="FB55" s="30"/>
      <c r="FC55" s="31"/>
      <c r="FD55" s="30"/>
      <c r="FE55" s="30"/>
      <c r="FF55" s="30"/>
      <c r="FG55" s="30"/>
      <c r="FH55" s="30"/>
      <c r="FI55" s="31"/>
      <c r="FJ55" s="32"/>
    </row>
    <row r="56" spans="1:166" s="1" customFormat="1" ht="15" hidden="1" customHeight="1" x14ac:dyDescent="0.3">
      <c r="A56" s="5">
        <f t="shared" si="0"/>
        <v>8</v>
      </c>
      <c r="B56" s="51">
        <v>69</v>
      </c>
      <c r="C56" s="2" t="s">
        <v>32</v>
      </c>
      <c r="D56" s="56">
        <v>1986</v>
      </c>
      <c r="E56" s="17">
        <f t="shared" si="15"/>
        <v>104.5</v>
      </c>
      <c r="F56" s="55" t="s">
        <v>406</v>
      </c>
      <c r="G56" s="55"/>
      <c r="H56" s="55" t="s">
        <v>476</v>
      </c>
      <c r="I56" s="55"/>
      <c r="J56" s="28">
        <f t="shared" si="24"/>
        <v>0</v>
      </c>
      <c r="K56" s="29"/>
      <c r="L56" s="30"/>
      <c r="M56" s="31"/>
      <c r="N56" s="30"/>
      <c r="O56" s="31"/>
      <c r="P56" s="32"/>
      <c r="Q56" s="28">
        <f t="shared" si="25"/>
        <v>0</v>
      </c>
      <c r="R56" s="29"/>
      <c r="S56" s="32"/>
      <c r="T56" s="28">
        <f t="shared" si="26"/>
        <v>0</v>
      </c>
      <c r="U56" s="29"/>
      <c r="V56" s="30"/>
      <c r="W56" s="31"/>
      <c r="X56" s="32"/>
      <c r="Y56" s="33">
        <f>AA56+AC56+AE56+AG56+AI56+AK56+AM56+AO56</f>
        <v>49.5</v>
      </c>
      <c r="Z56" s="34"/>
      <c r="AA56" s="35"/>
      <c r="AB56" s="34"/>
      <c r="AC56" s="35"/>
      <c r="AD56" s="34"/>
      <c r="AE56" s="35"/>
      <c r="AF56" s="34"/>
      <c r="AG56" s="35"/>
      <c r="AH56" s="34"/>
      <c r="AI56" s="35"/>
      <c r="AJ56" s="34"/>
      <c r="AK56" s="35"/>
      <c r="AL56" s="83">
        <v>1</v>
      </c>
      <c r="AM56" s="35">
        <f>55*0.9</f>
        <v>49.5</v>
      </c>
      <c r="AN56" s="34"/>
      <c r="AO56" s="62"/>
      <c r="AP56" s="33">
        <f t="shared" si="27"/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33">
        <f t="shared" si="28"/>
        <v>0</v>
      </c>
      <c r="BD56" s="31"/>
      <c r="BE56" s="30"/>
      <c r="BF56" s="31"/>
      <c r="BG56" s="30"/>
      <c r="BH56" s="31"/>
      <c r="BI56" s="30"/>
      <c r="BJ56" s="31"/>
      <c r="BK56" s="30"/>
      <c r="BL56" s="31"/>
      <c r="BM56" s="32"/>
      <c r="BN56" s="33">
        <f>BP56+BR56+BT56+BV56+BX56+BZ56</f>
        <v>0</v>
      </c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103"/>
      <c r="CA56" s="33">
        <f>CC56+CE56+CG56+CI56+CK56+CM56+CO56+CQ56</f>
        <v>55</v>
      </c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>
        <v>1</v>
      </c>
      <c r="CQ56" s="103">
        <f>55</f>
        <v>55</v>
      </c>
      <c r="CR56" s="33">
        <f>CT56+CV56+CX56+CZ56+DB56+DD56</f>
        <v>0</v>
      </c>
      <c r="CS56" s="31"/>
      <c r="CT56" s="30"/>
      <c r="CU56" s="31"/>
      <c r="CV56" s="30"/>
      <c r="CW56" s="31"/>
      <c r="CX56" s="30"/>
      <c r="CY56" s="31"/>
      <c r="CZ56" s="30"/>
      <c r="DA56" s="30"/>
      <c r="DB56" s="30"/>
      <c r="DC56" s="31"/>
      <c r="DD56" s="32"/>
      <c r="DE56" s="108">
        <f t="shared" si="29"/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>
        <f t="shared" si="30"/>
        <v>0</v>
      </c>
      <c r="DQ56" s="31"/>
      <c r="DR56" s="30"/>
      <c r="DS56" s="31"/>
      <c r="DT56" s="30"/>
      <c r="DU56" s="31"/>
      <c r="DV56" s="30"/>
      <c r="DW56" s="31"/>
      <c r="DX56" s="103"/>
      <c r="DY56" s="33">
        <f t="shared" si="31"/>
        <v>0</v>
      </c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108">
        <f t="shared" si="16"/>
        <v>0</v>
      </c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0"/>
      <c r="FG56" s="30"/>
      <c r="FH56" s="30"/>
      <c r="FI56" s="31"/>
      <c r="FJ56" s="32"/>
    </row>
    <row r="57" spans="1:166" s="1" customFormat="1" ht="15" hidden="1" customHeight="1" x14ac:dyDescent="0.3">
      <c r="A57" s="5">
        <f t="shared" si="0"/>
        <v>9</v>
      </c>
      <c r="B57" s="15">
        <v>1466</v>
      </c>
      <c r="C57" s="8" t="s">
        <v>49</v>
      </c>
      <c r="D57" s="16">
        <v>1997</v>
      </c>
      <c r="E57" s="17">
        <f t="shared" si="15"/>
        <v>100.5</v>
      </c>
      <c r="F57" s="55" t="s">
        <v>420</v>
      </c>
      <c r="G57" s="55"/>
      <c r="H57" s="55" t="s">
        <v>441</v>
      </c>
      <c r="I57" s="55" t="s">
        <v>458</v>
      </c>
      <c r="J57" s="28">
        <f t="shared" si="24"/>
        <v>0</v>
      </c>
      <c r="K57" s="29"/>
      <c r="L57" s="30"/>
      <c r="M57" s="31"/>
      <c r="N57" s="30"/>
      <c r="O57" s="31"/>
      <c r="P57" s="32"/>
      <c r="Q57" s="28">
        <f t="shared" si="25"/>
        <v>0</v>
      </c>
      <c r="R57" s="29"/>
      <c r="S57" s="32"/>
      <c r="T57" s="28">
        <f t="shared" si="26"/>
        <v>0</v>
      </c>
      <c r="U57" s="29"/>
      <c r="V57" s="30"/>
      <c r="W57" s="31"/>
      <c r="X57" s="32"/>
      <c r="Y57" s="33">
        <f>AA57+AC57+AE57+AG57+AI57+AK57+AO57</f>
        <v>40.5</v>
      </c>
      <c r="Z57" s="34"/>
      <c r="AA57" s="35"/>
      <c r="AB57" s="34"/>
      <c r="AC57" s="35"/>
      <c r="AD57" s="34"/>
      <c r="AE57" s="35"/>
      <c r="AF57" s="34">
        <v>3</v>
      </c>
      <c r="AG57" s="35">
        <f>45*0.9</f>
        <v>40.5</v>
      </c>
      <c r="AH57" s="34"/>
      <c r="AI57" s="35"/>
      <c r="AJ57" s="34"/>
      <c r="AK57" s="35"/>
      <c r="AL57" s="68">
        <v>3</v>
      </c>
      <c r="AM57" s="69">
        <f>30*0.9</f>
        <v>27</v>
      </c>
      <c r="AN57" s="34"/>
      <c r="AO57" s="62"/>
      <c r="AP57" s="33">
        <f t="shared" si="27"/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 t="shared" si="28"/>
        <v>0</v>
      </c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>
        <f>BP57+BR57+BT57+BV57+BX57+BZ57</f>
        <v>0</v>
      </c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103"/>
      <c r="CA57" s="33">
        <f>CC57+CE57+CG57+CI57+CK57+CM57+CO57</f>
        <v>60</v>
      </c>
      <c r="CB57" s="31"/>
      <c r="CC57" s="30"/>
      <c r="CD57" s="31"/>
      <c r="CE57" s="30"/>
      <c r="CF57" s="31"/>
      <c r="CG57" s="30"/>
      <c r="CH57" s="31"/>
      <c r="CI57" s="30"/>
      <c r="CJ57" s="31">
        <v>2</v>
      </c>
      <c r="CK57" s="30">
        <f>60</f>
        <v>60</v>
      </c>
      <c r="CL57" s="31"/>
      <c r="CM57" s="30"/>
      <c r="CN57" s="31"/>
      <c r="CO57" s="30"/>
      <c r="CP57" s="58">
        <v>3</v>
      </c>
      <c r="CQ57" s="105">
        <f>30</f>
        <v>30</v>
      </c>
      <c r="CR57" s="33">
        <f>CT57+CV57+CX57+CZ57+DB57+DD57</f>
        <v>0</v>
      </c>
      <c r="CS57" s="31"/>
      <c r="CT57" s="30"/>
      <c r="CU57" s="31"/>
      <c r="CV57" s="30"/>
      <c r="CW57" s="31"/>
      <c r="CX57" s="30"/>
      <c r="CY57" s="31"/>
      <c r="CZ57" s="30"/>
      <c r="DA57" s="30"/>
      <c r="DB57" s="30"/>
      <c r="DC57" s="31"/>
      <c r="DD57" s="32"/>
      <c r="DE57" s="108">
        <f t="shared" si="29"/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 t="shared" si="30"/>
        <v>0</v>
      </c>
      <c r="DQ57" s="31"/>
      <c r="DR57" s="30"/>
      <c r="DS57" s="31"/>
      <c r="DT57" s="30"/>
      <c r="DU57" s="31"/>
      <c r="DV57" s="30"/>
      <c r="DW57" s="31"/>
      <c r="DX57" s="103"/>
      <c r="DY57" s="33">
        <f t="shared" si="31"/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108">
        <f t="shared" si="16"/>
        <v>0</v>
      </c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0"/>
      <c r="FG57" s="30"/>
      <c r="FH57" s="30"/>
      <c r="FI57" s="31"/>
      <c r="FJ57" s="32"/>
    </row>
    <row r="58" spans="1:166" s="1" customFormat="1" ht="15" hidden="1" customHeight="1" x14ac:dyDescent="0.3">
      <c r="A58" s="5">
        <f t="shared" si="0"/>
        <v>10</v>
      </c>
      <c r="B58" s="15">
        <v>232</v>
      </c>
      <c r="C58" s="8" t="s">
        <v>41</v>
      </c>
      <c r="D58" s="16">
        <v>1995</v>
      </c>
      <c r="E58" s="17">
        <f t="shared" si="15"/>
        <v>100.5</v>
      </c>
      <c r="F58" s="55" t="s">
        <v>420</v>
      </c>
      <c r="G58" s="55"/>
      <c r="H58" s="55" t="s">
        <v>459</v>
      </c>
      <c r="I58" s="55" t="s">
        <v>460</v>
      </c>
      <c r="J58" s="28">
        <f t="shared" si="24"/>
        <v>0</v>
      </c>
      <c r="K58" s="29"/>
      <c r="L58" s="30"/>
      <c r="M58" s="31"/>
      <c r="N58" s="30"/>
      <c r="O58" s="31"/>
      <c r="P58" s="32"/>
      <c r="Q58" s="28">
        <f t="shared" si="25"/>
        <v>0</v>
      </c>
      <c r="R58" s="29"/>
      <c r="S58" s="32"/>
      <c r="T58" s="28">
        <f t="shared" si="26"/>
        <v>0</v>
      </c>
      <c r="U58" s="29"/>
      <c r="V58" s="30"/>
      <c r="W58" s="31"/>
      <c r="X58" s="32"/>
      <c r="Y58" s="33">
        <f>AA58+AC58+AE58+AG58+AI58+AK58+AO58</f>
        <v>40.5</v>
      </c>
      <c r="Z58" s="92"/>
      <c r="AA58" s="35"/>
      <c r="AB58" s="92"/>
      <c r="AC58" s="35"/>
      <c r="AD58" s="92"/>
      <c r="AE58" s="35"/>
      <c r="AF58" s="92">
        <v>3</v>
      </c>
      <c r="AG58" s="35">
        <f>45*0.9</f>
        <v>40.5</v>
      </c>
      <c r="AH58" s="92"/>
      <c r="AI58" s="35"/>
      <c r="AJ58" s="92"/>
      <c r="AK58" s="35"/>
      <c r="AL58" s="68">
        <v>3</v>
      </c>
      <c r="AM58" s="69">
        <f>30*0.9</f>
        <v>27</v>
      </c>
      <c r="AN58" s="92"/>
      <c r="AO58" s="93"/>
      <c r="AP58" s="33">
        <f t="shared" si="27"/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 t="shared" si="28"/>
        <v>0</v>
      </c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>
        <f>BP58+BR58+BT58+BV58+BX58+BZ58</f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103"/>
      <c r="CA58" s="33">
        <f>CC58+CE58+CG58+CI58+CK58+CM58+CO58</f>
        <v>60</v>
      </c>
      <c r="CB58" s="31"/>
      <c r="CC58" s="30"/>
      <c r="CD58" s="31"/>
      <c r="CE58" s="30"/>
      <c r="CF58" s="31"/>
      <c r="CG58" s="30"/>
      <c r="CH58" s="31"/>
      <c r="CI58" s="30"/>
      <c r="CJ58" s="31">
        <v>2</v>
      </c>
      <c r="CK58" s="30">
        <f>60</f>
        <v>60</v>
      </c>
      <c r="CL58" s="31"/>
      <c r="CM58" s="30"/>
      <c r="CN58" s="31"/>
      <c r="CO58" s="30"/>
      <c r="CP58" s="58">
        <v>3</v>
      </c>
      <c r="CQ58" s="105">
        <f>30</f>
        <v>30</v>
      </c>
      <c r="CR58" s="33">
        <f>CT58+CV58+CX58+CZ58+DB58+DD58</f>
        <v>0</v>
      </c>
      <c r="CS58" s="31"/>
      <c r="CT58" s="30"/>
      <c r="CU58" s="31"/>
      <c r="CV58" s="30"/>
      <c r="CW58" s="31"/>
      <c r="CX58" s="30"/>
      <c r="CY58" s="31"/>
      <c r="CZ58" s="30"/>
      <c r="DA58" s="30"/>
      <c r="DB58" s="30"/>
      <c r="DC58" s="31"/>
      <c r="DD58" s="32"/>
      <c r="DE58" s="108">
        <f t="shared" si="29"/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 t="shared" si="30"/>
        <v>0</v>
      </c>
      <c r="DQ58" s="31"/>
      <c r="DR58" s="30"/>
      <c r="DS58" s="31"/>
      <c r="DT58" s="30"/>
      <c r="DU58" s="31"/>
      <c r="DV58" s="30"/>
      <c r="DW58" s="31"/>
      <c r="DX58" s="103"/>
      <c r="DY58" s="33">
        <f t="shared" si="31"/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108">
        <f t="shared" si="16"/>
        <v>0</v>
      </c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0"/>
      <c r="FG58" s="30"/>
      <c r="FH58" s="30"/>
      <c r="FI58" s="31"/>
      <c r="FJ58" s="32"/>
    </row>
    <row r="59" spans="1:166" s="1" customFormat="1" ht="15" hidden="1" customHeight="1" x14ac:dyDescent="0.3">
      <c r="A59" s="5">
        <f t="shared" si="0"/>
        <v>11</v>
      </c>
      <c r="B59" s="15">
        <v>4464</v>
      </c>
      <c r="C59" s="8" t="s">
        <v>26</v>
      </c>
      <c r="D59" s="16">
        <v>2005</v>
      </c>
      <c r="E59" s="17">
        <f t="shared" si="15"/>
        <v>100</v>
      </c>
      <c r="F59" s="55" t="s">
        <v>403</v>
      </c>
      <c r="G59" s="55"/>
      <c r="H59" s="55" t="s">
        <v>404</v>
      </c>
      <c r="I59" s="55" t="s">
        <v>485</v>
      </c>
      <c r="J59" s="28">
        <f t="shared" si="24"/>
        <v>0</v>
      </c>
      <c r="K59" s="29"/>
      <c r="L59" s="30"/>
      <c r="M59" s="31"/>
      <c r="N59" s="30"/>
      <c r="O59" s="31"/>
      <c r="P59" s="32"/>
      <c r="Q59" s="28">
        <f t="shared" si="25"/>
        <v>0</v>
      </c>
      <c r="R59" s="29"/>
      <c r="S59" s="32"/>
      <c r="T59" s="28">
        <f t="shared" si="26"/>
        <v>0</v>
      </c>
      <c r="U59" s="29"/>
      <c r="V59" s="30"/>
      <c r="W59" s="31"/>
      <c r="X59" s="32"/>
      <c r="Y59" s="33">
        <f>AA59+AC59+AE59+AG59+AI59+AK59+AO59</f>
        <v>0</v>
      </c>
      <c r="Z59" s="34"/>
      <c r="AA59" s="35"/>
      <c r="AB59" s="34"/>
      <c r="AC59" s="35"/>
      <c r="AD59" s="34"/>
      <c r="AE59" s="35"/>
      <c r="AF59" s="34"/>
      <c r="AG59" s="35"/>
      <c r="AH59" s="34"/>
      <c r="AI59" s="35"/>
      <c r="AJ59" s="34"/>
      <c r="AK59" s="35"/>
      <c r="AL59" s="68">
        <v>7</v>
      </c>
      <c r="AM59" s="68" t="s">
        <v>287</v>
      </c>
      <c r="AN59" s="34"/>
      <c r="AO59" s="62"/>
      <c r="AP59" s="33">
        <f t="shared" si="27"/>
        <v>0</v>
      </c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>
        <f t="shared" si="28"/>
        <v>32</v>
      </c>
      <c r="BD59" s="31">
        <v>4</v>
      </c>
      <c r="BE59" s="30">
        <f>40*0.8</f>
        <v>32</v>
      </c>
      <c r="BF59" s="31"/>
      <c r="BG59" s="30"/>
      <c r="BH59" s="31"/>
      <c r="BI59" s="30"/>
      <c r="BJ59" s="31"/>
      <c r="BK59" s="30"/>
      <c r="BL59" s="31"/>
      <c r="BM59" s="32"/>
      <c r="BN59" s="33">
        <f>BP59+BR59+BT59+BV59+BX59+BZ59</f>
        <v>0</v>
      </c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103"/>
      <c r="CA59" s="33">
        <f>CC59+CE59+CG59+CI59+CK59+CM59+CO59+CQ59</f>
        <v>20</v>
      </c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31">
        <v>4</v>
      </c>
      <c r="CQ59" s="103">
        <f>20</f>
        <v>20</v>
      </c>
      <c r="CR59" s="33">
        <f>CT59+CV59+CX59+CZ59</f>
        <v>48</v>
      </c>
      <c r="CS59" s="31">
        <v>3</v>
      </c>
      <c r="CT59" s="30">
        <f>60*0.8</f>
        <v>48</v>
      </c>
      <c r="CU59" s="31"/>
      <c r="CV59" s="30"/>
      <c r="CW59" s="31"/>
      <c r="CX59" s="30"/>
      <c r="CY59" s="31"/>
      <c r="CZ59" s="30"/>
      <c r="DA59" s="58">
        <v>1</v>
      </c>
      <c r="DB59" s="59">
        <f>55*0.8</f>
        <v>44</v>
      </c>
      <c r="DC59" s="58">
        <v>2</v>
      </c>
      <c r="DD59" s="61">
        <f>40*0.8</f>
        <v>32</v>
      </c>
      <c r="DE59" s="108">
        <f t="shared" si="29"/>
        <v>0</v>
      </c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33">
        <f t="shared" si="30"/>
        <v>0</v>
      </c>
      <c r="DQ59" s="31"/>
      <c r="DR59" s="30"/>
      <c r="DS59" s="31"/>
      <c r="DT59" s="30"/>
      <c r="DU59" s="31"/>
      <c r="DV59" s="30"/>
      <c r="DW59" s="31"/>
      <c r="DX59" s="103"/>
      <c r="DY59" s="33">
        <f t="shared" si="31"/>
        <v>0</v>
      </c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108">
        <f t="shared" si="16"/>
        <v>0</v>
      </c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0"/>
      <c r="FG59" s="30"/>
      <c r="FH59" s="30"/>
      <c r="FI59" s="31"/>
      <c r="FJ59" s="32"/>
    </row>
    <row r="60" spans="1:166" s="1" customFormat="1" ht="15" customHeight="1" x14ac:dyDescent="0.3">
      <c r="A60" s="5">
        <v>6</v>
      </c>
      <c r="B60" s="15">
        <v>7351</v>
      </c>
      <c r="C60" s="8" t="s">
        <v>189</v>
      </c>
      <c r="D60" s="16">
        <v>2010</v>
      </c>
      <c r="E60" s="17">
        <f t="shared" si="15"/>
        <v>94</v>
      </c>
      <c r="F60" s="55" t="s">
        <v>393</v>
      </c>
      <c r="G60" s="55"/>
      <c r="H60" s="55" t="s">
        <v>394</v>
      </c>
      <c r="I60" s="55"/>
      <c r="J60" s="28"/>
      <c r="K60" s="29"/>
      <c r="L60" s="30"/>
      <c r="M60" s="31"/>
      <c r="N60" s="30"/>
      <c r="O60" s="31"/>
      <c r="P60" s="32"/>
      <c r="Q60" s="28"/>
      <c r="R60" s="29"/>
      <c r="S60" s="32"/>
      <c r="T60" s="28"/>
      <c r="U60" s="29"/>
      <c r="V60" s="30"/>
      <c r="W60" s="31"/>
      <c r="X60" s="32"/>
      <c r="Y60" s="33"/>
      <c r="Z60" s="34"/>
      <c r="AA60" s="35"/>
      <c r="AB60" s="34"/>
      <c r="AC60" s="35"/>
      <c r="AD60" s="34"/>
      <c r="AE60" s="35"/>
      <c r="AF60" s="34"/>
      <c r="AG60" s="35"/>
      <c r="AH60" s="34"/>
      <c r="AI60" s="35"/>
      <c r="AJ60" s="34"/>
      <c r="AK60" s="35"/>
      <c r="AL60" s="92"/>
      <c r="AM60" s="35"/>
      <c r="AN60" s="34"/>
      <c r="AO60" s="62"/>
      <c r="AP60" s="33"/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/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/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103"/>
      <c r="CA60" s="33"/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31"/>
      <c r="CM60" s="30"/>
      <c r="CN60" s="31"/>
      <c r="CO60" s="30"/>
      <c r="CP60" s="31"/>
      <c r="CQ60" s="103"/>
      <c r="CR60" s="33"/>
      <c r="CS60" s="31"/>
      <c r="CT60" s="30"/>
      <c r="CU60" s="31"/>
      <c r="CV60" s="30"/>
      <c r="CW60" s="31"/>
      <c r="CX60" s="30"/>
      <c r="CY60" s="31"/>
      <c r="CZ60" s="30"/>
      <c r="DA60" s="31"/>
      <c r="DB60" s="30"/>
      <c r="DC60" s="31"/>
      <c r="DD60" s="32"/>
      <c r="DE60" s="108"/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/>
      <c r="DQ60" s="31"/>
      <c r="DR60" s="30"/>
      <c r="DS60" s="31"/>
      <c r="DT60" s="30"/>
      <c r="DU60" s="31"/>
      <c r="DV60" s="30"/>
      <c r="DW60" s="31"/>
      <c r="DX60" s="103"/>
      <c r="DY60" s="33"/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108">
        <f t="shared" si="16"/>
        <v>94</v>
      </c>
      <c r="EQ60" s="31"/>
      <c r="ER60" s="30"/>
      <c r="ES60" s="31">
        <v>3</v>
      </c>
      <c r="ET60" s="30">
        <f>60*0.4</f>
        <v>24</v>
      </c>
      <c r="EU60" s="31"/>
      <c r="EV60" s="30"/>
      <c r="EW60" s="31"/>
      <c r="EX60" s="30"/>
      <c r="EY60" s="31"/>
      <c r="EZ60" s="30"/>
      <c r="FA60" s="77">
        <v>1</v>
      </c>
      <c r="FB60" s="78">
        <f>80*0.4*1.5</f>
        <v>48</v>
      </c>
      <c r="FC60" s="31"/>
      <c r="FD60" s="30"/>
      <c r="FE60" s="31"/>
      <c r="FF60" s="30"/>
      <c r="FG60" s="89"/>
      <c r="FH60" s="30"/>
      <c r="FI60" s="31">
        <v>1</v>
      </c>
      <c r="FJ60" s="32">
        <f>55*0.4</f>
        <v>22</v>
      </c>
    </row>
    <row r="61" spans="1:166" s="1" customFormat="1" ht="15" customHeight="1" x14ac:dyDescent="0.3">
      <c r="A61" s="115">
        <v>7</v>
      </c>
      <c r="B61" s="116">
        <v>7421</v>
      </c>
      <c r="C61" s="117" t="s">
        <v>184</v>
      </c>
      <c r="D61" s="118">
        <v>2010</v>
      </c>
      <c r="E61" s="119">
        <f t="shared" si="15"/>
        <v>78.8</v>
      </c>
      <c r="F61" s="120" t="s">
        <v>406</v>
      </c>
      <c r="G61" s="55"/>
      <c r="H61" s="55" t="s">
        <v>513</v>
      </c>
      <c r="I61" s="55"/>
      <c r="J61" s="28"/>
      <c r="K61" s="29"/>
      <c r="L61" s="30"/>
      <c r="M61" s="31"/>
      <c r="N61" s="30"/>
      <c r="O61" s="31"/>
      <c r="P61" s="32"/>
      <c r="Q61" s="28"/>
      <c r="R61" s="29"/>
      <c r="S61" s="32"/>
      <c r="T61" s="28"/>
      <c r="U61" s="29"/>
      <c r="V61" s="30"/>
      <c r="W61" s="31"/>
      <c r="X61" s="32"/>
      <c r="Y61" s="33"/>
      <c r="Z61" s="34"/>
      <c r="AA61" s="35"/>
      <c r="AB61" s="34"/>
      <c r="AC61" s="35"/>
      <c r="AD61" s="34"/>
      <c r="AE61" s="35"/>
      <c r="AF61" s="34"/>
      <c r="AG61" s="35"/>
      <c r="AH61" s="34"/>
      <c r="AI61" s="35"/>
      <c r="AJ61" s="34"/>
      <c r="AK61" s="35"/>
      <c r="AL61" s="92"/>
      <c r="AM61" s="35"/>
      <c r="AN61" s="34"/>
      <c r="AO61" s="62"/>
      <c r="AP61" s="33"/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33"/>
      <c r="BD61" s="31"/>
      <c r="BE61" s="30"/>
      <c r="BF61" s="31"/>
      <c r="BG61" s="30"/>
      <c r="BH61" s="31"/>
      <c r="BI61" s="30"/>
      <c r="BJ61" s="31"/>
      <c r="BK61" s="30"/>
      <c r="BL61" s="31"/>
      <c r="BM61" s="32"/>
      <c r="BN61" s="33"/>
      <c r="BO61" s="31"/>
      <c r="BP61" s="30"/>
      <c r="BQ61" s="31"/>
      <c r="BR61" s="30"/>
      <c r="BS61" s="31"/>
      <c r="BT61" s="30"/>
      <c r="BU61" s="77"/>
      <c r="BV61" s="78"/>
      <c r="BW61" s="31"/>
      <c r="BX61" s="30"/>
      <c r="BY61" s="31"/>
      <c r="BZ61" s="103"/>
      <c r="CA61" s="33"/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/>
      <c r="CQ61" s="103"/>
      <c r="CR61" s="33"/>
      <c r="CS61" s="31"/>
      <c r="CT61" s="30"/>
      <c r="CU61" s="31"/>
      <c r="CV61" s="30"/>
      <c r="CW61" s="31"/>
      <c r="CX61" s="30"/>
      <c r="CY61" s="31"/>
      <c r="CZ61" s="30"/>
      <c r="DA61" s="31"/>
      <c r="DB61" s="30"/>
      <c r="DC61" s="31"/>
      <c r="DD61" s="32"/>
      <c r="DE61" s="108"/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/>
      <c r="DQ61" s="31"/>
      <c r="DR61" s="30"/>
      <c r="DS61" s="31"/>
      <c r="DT61" s="30"/>
      <c r="DU61" s="31"/>
      <c r="DV61" s="30"/>
      <c r="DW61" s="31"/>
      <c r="DX61" s="103"/>
      <c r="DY61" s="33"/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  <c r="EP61" s="121">
        <f t="shared" si="16"/>
        <v>78.8</v>
      </c>
      <c r="EQ61" s="31">
        <v>7</v>
      </c>
      <c r="ER61" s="30">
        <f>25*0.4</f>
        <v>10</v>
      </c>
      <c r="ES61" s="31">
        <v>2</v>
      </c>
      <c r="ET61" s="30">
        <f>80*0.4</f>
        <v>32</v>
      </c>
      <c r="EU61" s="31"/>
      <c r="EV61" s="30"/>
      <c r="EW61" s="31"/>
      <c r="EX61" s="30"/>
      <c r="EY61" s="31"/>
      <c r="EZ61" s="30"/>
      <c r="FA61" s="31"/>
      <c r="FB61" s="30"/>
      <c r="FC61" s="31">
        <v>1</v>
      </c>
      <c r="FD61" s="30">
        <f>80*0.4</f>
        <v>32</v>
      </c>
      <c r="FE61" s="31"/>
      <c r="FF61" s="30"/>
      <c r="FG61" s="89">
        <v>7</v>
      </c>
      <c r="FH61" s="30">
        <f>12*0.4</f>
        <v>4.8000000000000007</v>
      </c>
      <c r="FI61" s="31"/>
      <c r="FJ61" s="32"/>
    </row>
    <row r="62" spans="1:166" s="1" customFormat="1" ht="15" hidden="1" customHeight="1" x14ac:dyDescent="0.3">
      <c r="A62" s="5">
        <f t="shared" si="0"/>
        <v>8</v>
      </c>
      <c r="B62" s="15">
        <v>6265</v>
      </c>
      <c r="C62" s="8" t="s">
        <v>122</v>
      </c>
      <c r="D62" s="16">
        <v>2007</v>
      </c>
      <c r="E62" s="17">
        <f t="shared" si="15"/>
        <v>95</v>
      </c>
      <c r="F62" s="55" t="s">
        <v>381</v>
      </c>
      <c r="G62" s="55"/>
      <c r="H62" s="55" t="s">
        <v>382</v>
      </c>
      <c r="I62" s="55" t="s">
        <v>385</v>
      </c>
      <c r="J62" s="28">
        <f>P62</f>
        <v>32</v>
      </c>
      <c r="K62" s="60">
        <v>8</v>
      </c>
      <c r="L62" s="59">
        <f>20*0.4</f>
        <v>8</v>
      </c>
      <c r="M62" s="58">
        <v>4</v>
      </c>
      <c r="N62" s="59">
        <f>40*0.4</f>
        <v>16</v>
      </c>
      <c r="O62" s="31">
        <v>2</v>
      </c>
      <c r="P62" s="32">
        <f>80*0.4</f>
        <v>32</v>
      </c>
      <c r="Q62" s="28">
        <f>S62</f>
        <v>0</v>
      </c>
      <c r="R62" s="29"/>
      <c r="S62" s="32"/>
      <c r="T62" s="28">
        <f>V62+X62</f>
        <v>0</v>
      </c>
      <c r="U62" s="29"/>
      <c r="V62" s="30"/>
      <c r="W62" s="31"/>
      <c r="X62" s="32"/>
      <c r="Y62" s="33">
        <f>AA62+AC62+AE62+AG62+AI62+AK62+AM62+AO62</f>
        <v>0</v>
      </c>
      <c r="Z62" s="34"/>
      <c r="AA62" s="35"/>
      <c r="AB62" s="34"/>
      <c r="AC62" s="35"/>
      <c r="AD62" s="34"/>
      <c r="AE62" s="35"/>
      <c r="AF62" s="34"/>
      <c r="AG62" s="35"/>
      <c r="AH62" s="34"/>
      <c r="AI62" s="35"/>
      <c r="AJ62" s="34"/>
      <c r="AK62" s="35"/>
      <c r="AL62" s="34"/>
      <c r="AM62" s="35"/>
      <c r="AN62" s="34"/>
      <c r="AO62" s="62"/>
      <c r="AP62" s="33">
        <f>AR62+AT62+AV62+AX62+AZ62+BB62</f>
        <v>0</v>
      </c>
      <c r="AQ62" s="34"/>
      <c r="AR62" s="35"/>
      <c r="AS62" s="34"/>
      <c r="AT62" s="35"/>
      <c r="AU62" s="34"/>
      <c r="AV62" s="35"/>
      <c r="AW62" s="34"/>
      <c r="AX62" s="35"/>
      <c r="AY62" s="34"/>
      <c r="AZ62" s="35"/>
      <c r="BA62" s="34"/>
      <c r="BB62" s="75"/>
      <c r="BC62" s="33">
        <f>BE62+BG62+BI62+BK62+BM62</f>
        <v>0</v>
      </c>
      <c r="BD62" s="31"/>
      <c r="BE62" s="30"/>
      <c r="BF62" s="31"/>
      <c r="BG62" s="30"/>
      <c r="BH62" s="31"/>
      <c r="BI62" s="30"/>
      <c r="BJ62" s="31"/>
      <c r="BK62" s="30"/>
      <c r="BL62" s="31"/>
      <c r="BM62" s="32"/>
      <c r="BN62" s="33">
        <f>BP62+BR62+BT62+BV62+BZ62</f>
        <v>63</v>
      </c>
      <c r="BO62" s="31"/>
      <c r="BP62" s="30"/>
      <c r="BQ62" s="31">
        <v>6</v>
      </c>
      <c r="BR62" s="30">
        <f>30*0.7</f>
        <v>21</v>
      </c>
      <c r="BS62" s="77">
        <v>4</v>
      </c>
      <c r="BT62" s="78">
        <f>40*0.7*1.5</f>
        <v>42</v>
      </c>
      <c r="BU62" s="31"/>
      <c r="BV62" s="30"/>
      <c r="BW62" s="58">
        <v>6</v>
      </c>
      <c r="BX62" s="59">
        <f>22*0.7</f>
        <v>15.399999999999999</v>
      </c>
      <c r="BY62" s="31"/>
      <c r="BZ62" s="103"/>
      <c r="CA62" s="33">
        <f>CC62+CE62+CG62+CI62+CK62+CM62+CO62+CQ62</f>
        <v>0</v>
      </c>
      <c r="CB62" s="31"/>
      <c r="CC62" s="30"/>
      <c r="CD62" s="31"/>
      <c r="CE62" s="30"/>
      <c r="CF62" s="31"/>
      <c r="CG62" s="30"/>
      <c r="CH62" s="31"/>
      <c r="CI62" s="30"/>
      <c r="CJ62" s="31"/>
      <c r="CK62" s="30"/>
      <c r="CL62" s="31"/>
      <c r="CM62" s="30"/>
      <c r="CN62" s="31"/>
      <c r="CO62" s="30"/>
      <c r="CP62" s="31"/>
      <c r="CQ62" s="103"/>
      <c r="CR62" s="33">
        <f>CT62+CV62+CX62+CZ62+DB62+DD62</f>
        <v>0</v>
      </c>
      <c r="CS62" s="31"/>
      <c r="CT62" s="30"/>
      <c r="CU62" s="31"/>
      <c r="CV62" s="30"/>
      <c r="CW62" s="31"/>
      <c r="CX62" s="30"/>
      <c r="CY62" s="31"/>
      <c r="CZ62" s="30"/>
      <c r="DA62" s="31"/>
      <c r="DB62" s="30"/>
      <c r="DC62" s="31"/>
      <c r="DD62" s="32"/>
      <c r="DE62" s="108">
        <f>DG62+DI62+DK62+DM62+DO62</f>
        <v>0</v>
      </c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>
        <f>DR62+DT62+DV62+DX62</f>
        <v>0</v>
      </c>
      <c r="DQ62" s="31"/>
      <c r="DR62" s="30"/>
      <c r="DS62" s="31"/>
      <c r="DT62" s="30"/>
      <c r="DU62" s="31"/>
      <c r="DV62" s="30"/>
      <c r="DW62" s="31"/>
      <c r="DX62" s="103"/>
      <c r="DY62" s="33">
        <f>EA62+EC62+EE62+EG62+EI62+EK62+EM62+EO62</f>
        <v>0</v>
      </c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08">
        <f t="shared" si="16"/>
        <v>0</v>
      </c>
      <c r="EQ62" s="31"/>
      <c r="ER62" s="30"/>
      <c r="ES62" s="31"/>
      <c r="ET62" s="30"/>
      <c r="EU62" s="31"/>
      <c r="EV62" s="30"/>
      <c r="EW62" s="30"/>
      <c r="EX62" s="30"/>
      <c r="EY62" s="30"/>
      <c r="EZ62" s="30"/>
      <c r="FA62" s="30"/>
      <c r="FB62" s="30"/>
      <c r="FC62" s="31"/>
      <c r="FD62" s="30"/>
      <c r="FE62" s="30"/>
      <c r="FF62" s="30"/>
      <c r="FG62" s="30"/>
      <c r="FH62" s="30"/>
      <c r="FI62" s="31"/>
      <c r="FJ62" s="32"/>
    </row>
    <row r="63" spans="1:166" s="1" customFormat="1" ht="15" customHeight="1" x14ac:dyDescent="0.3">
      <c r="A63" s="5">
        <v>8</v>
      </c>
      <c r="B63" s="15">
        <v>6447</v>
      </c>
      <c r="C63" s="8" t="s">
        <v>182</v>
      </c>
      <c r="D63" s="16">
        <v>2009</v>
      </c>
      <c r="E63" s="17">
        <f t="shared" si="15"/>
        <v>66</v>
      </c>
      <c r="F63" s="55" t="s">
        <v>508</v>
      </c>
      <c r="G63" s="55"/>
      <c r="H63" s="55" t="s">
        <v>511</v>
      </c>
      <c r="I63" s="55" t="s">
        <v>512</v>
      </c>
      <c r="J63" s="28"/>
      <c r="K63" s="29"/>
      <c r="L63" s="30"/>
      <c r="M63" s="31"/>
      <c r="N63" s="30"/>
      <c r="O63" s="31"/>
      <c r="P63" s="32"/>
      <c r="Q63" s="28"/>
      <c r="R63" s="29"/>
      <c r="S63" s="32"/>
      <c r="T63" s="28"/>
      <c r="U63" s="29"/>
      <c r="V63" s="30"/>
      <c r="W63" s="31"/>
      <c r="X63" s="32"/>
      <c r="Y63" s="33"/>
      <c r="Z63" s="112"/>
      <c r="AA63" s="35"/>
      <c r="AB63" s="112"/>
      <c r="AC63" s="35"/>
      <c r="AD63" s="112"/>
      <c r="AE63" s="35"/>
      <c r="AF63" s="112"/>
      <c r="AG63" s="35"/>
      <c r="AH63" s="112"/>
      <c r="AI63" s="35"/>
      <c r="AJ63" s="112"/>
      <c r="AK63" s="35"/>
      <c r="AL63" s="112"/>
      <c r="AM63" s="35"/>
      <c r="AN63" s="112"/>
      <c r="AO63" s="113"/>
      <c r="AP63" s="33"/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33"/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/>
      <c r="BO63" s="31"/>
      <c r="BP63" s="30"/>
      <c r="BQ63" s="31"/>
      <c r="BR63" s="30"/>
      <c r="BS63" s="31"/>
      <c r="BT63" s="30"/>
      <c r="BU63" s="77"/>
      <c r="BV63" s="78"/>
      <c r="BW63" s="31"/>
      <c r="BX63" s="30"/>
      <c r="BY63" s="31"/>
      <c r="BZ63" s="103"/>
      <c r="CA63" s="33"/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/>
      <c r="CO63" s="30"/>
      <c r="CP63" s="31"/>
      <c r="CQ63" s="103"/>
      <c r="CR63" s="33"/>
      <c r="CS63" s="31"/>
      <c r="CT63" s="30"/>
      <c r="CU63" s="31"/>
      <c r="CV63" s="30"/>
      <c r="CW63" s="31"/>
      <c r="CX63" s="30"/>
      <c r="CY63" s="31"/>
      <c r="CZ63" s="30"/>
      <c r="DA63" s="31"/>
      <c r="DB63" s="30"/>
      <c r="DC63" s="31"/>
      <c r="DD63" s="32"/>
      <c r="DE63" s="108"/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/>
      <c r="DQ63" s="31"/>
      <c r="DR63" s="30"/>
      <c r="DS63" s="31"/>
      <c r="DT63" s="30"/>
      <c r="DU63" s="31"/>
      <c r="DV63" s="30"/>
      <c r="DW63" s="31"/>
      <c r="DX63" s="103"/>
      <c r="DY63" s="33"/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  <c r="EP63" s="108">
        <f t="shared" si="16"/>
        <v>66</v>
      </c>
      <c r="EQ63" s="31">
        <v>9</v>
      </c>
      <c r="ER63" s="30">
        <f>10*0.4</f>
        <v>4</v>
      </c>
      <c r="ES63" s="31">
        <v>5</v>
      </c>
      <c r="ET63" s="30">
        <f>35*0.4</f>
        <v>14</v>
      </c>
      <c r="EU63" s="77">
        <v>2</v>
      </c>
      <c r="EV63" s="78">
        <f>80*0.4*1.5</f>
        <v>48</v>
      </c>
      <c r="EW63" s="31"/>
      <c r="EX63" s="30"/>
      <c r="EY63" s="31"/>
      <c r="EZ63" s="30"/>
      <c r="FA63" s="31"/>
      <c r="FB63" s="30"/>
      <c r="FC63" s="31"/>
      <c r="FD63" s="30"/>
      <c r="FE63" s="31"/>
      <c r="FF63" s="30"/>
      <c r="FG63" s="89"/>
      <c r="FH63" s="30"/>
      <c r="FI63" s="31"/>
      <c r="FJ63" s="32"/>
    </row>
    <row r="64" spans="1:166" s="1" customFormat="1" ht="15" hidden="1" customHeight="1" x14ac:dyDescent="0.3">
      <c r="A64" s="5">
        <f t="shared" si="0"/>
        <v>9</v>
      </c>
      <c r="B64" s="15">
        <v>4027</v>
      </c>
      <c r="C64" s="8" t="s">
        <v>42</v>
      </c>
      <c r="D64" s="16">
        <v>2003</v>
      </c>
      <c r="E64" s="17">
        <f t="shared" si="15"/>
        <v>90.6</v>
      </c>
      <c r="F64" s="55" t="s">
        <v>445</v>
      </c>
      <c r="G64" s="55"/>
      <c r="H64" s="55" t="s">
        <v>477</v>
      </c>
      <c r="I64" s="55" t="s">
        <v>478</v>
      </c>
      <c r="J64" s="28">
        <f>L64+N64+P64</f>
        <v>0</v>
      </c>
      <c r="K64" s="29"/>
      <c r="L64" s="30"/>
      <c r="M64" s="31"/>
      <c r="N64" s="30"/>
      <c r="O64" s="31"/>
      <c r="P64" s="32"/>
      <c r="Q64" s="28">
        <f>S64</f>
        <v>0</v>
      </c>
      <c r="R64" s="29"/>
      <c r="S64" s="32"/>
      <c r="T64" s="28">
        <f>V64+X64</f>
        <v>0</v>
      </c>
      <c r="U64" s="29"/>
      <c r="V64" s="30"/>
      <c r="W64" s="31"/>
      <c r="X64" s="32"/>
      <c r="Y64" s="33">
        <f>AA64+AC64+AE64+AG64+AI64+AK64+AM64+AO64</f>
        <v>18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34">
        <v>4</v>
      </c>
      <c r="AM64" s="35">
        <f>20*0.9</f>
        <v>18</v>
      </c>
      <c r="AN64" s="34"/>
      <c r="AO64" s="62"/>
      <c r="AP64" s="33">
        <f>AR64+AT64+AV64+AX64+AZ64+BB64</f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>
        <f>BE64+BG64+BI64+BK64+BM64</f>
        <v>37.6</v>
      </c>
      <c r="BD64" s="31">
        <v>8</v>
      </c>
      <c r="BE64" s="30">
        <f>20*0.8</f>
        <v>16</v>
      </c>
      <c r="BF64" s="31"/>
      <c r="BG64" s="30"/>
      <c r="BH64" s="31"/>
      <c r="BI64" s="30"/>
      <c r="BJ64" s="77">
        <v>7</v>
      </c>
      <c r="BK64" s="78">
        <f>18*0.8*1.5</f>
        <v>21.6</v>
      </c>
      <c r="BL64" s="31"/>
      <c r="BM64" s="32"/>
      <c r="BN64" s="33">
        <f>BP64+BR64+BT64+BV64+BX64+BZ64</f>
        <v>0</v>
      </c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103"/>
      <c r="CA64" s="33">
        <f>CC64+CE64+CG64+CI64+CK64+CM64+CO64+CQ64</f>
        <v>15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/>
      <c r="CO64" s="30"/>
      <c r="CP64" s="31">
        <v>6</v>
      </c>
      <c r="CQ64" s="103">
        <f>15</f>
        <v>15</v>
      </c>
      <c r="CR64" s="33">
        <f>CT64+CV64+CX64+CZ64+DB64+DD64</f>
        <v>20</v>
      </c>
      <c r="CS64" s="31">
        <v>7</v>
      </c>
      <c r="CT64" s="30">
        <f>25*0.8</f>
        <v>20</v>
      </c>
      <c r="CU64" s="31"/>
      <c r="CV64" s="30"/>
      <c r="CW64" s="31"/>
      <c r="CX64" s="30"/>
      <c r="CY64" s="31"/>
      <c r="CZ64" s="30"/>
      <c r="DA64" s="31"/>
      <c r="DB64" s="30"/>
      <c r="DC64" s="31"/>
      <c r="DD64" s="32"/>
      <c r="DE64" s="108">
        <f>DG64+DI64+DK64+DM64+DO64</f>
        <v>0</v>
      </c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>
        <f>DR64+DT64+DV64+DX64</f>
        <v>0</v>
      </c>
      <c r="DQ64" s="31"/>
      <c r="DR64" s="30"/>
      <c r="DS64" s="31"/>
      <c r="DT64" s="30"/>
      <c r="DU64" s="31"/>
      <c r="DV64" s="30"/>
      <c r="DW64" s="31"/>
      <c r="DX64" s="103"/>
      <c r="DY64" s="33">
        <f>EA64+EC64+EE64+EG64+EI64+EK64+EM64+EO64</f>
        <v>0</v>
      </c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  <c r="EP64" s="108">
        <f t="shared" si="16"/>
        <v>0</v>
      </c>
      <c r="EQ64" s="31"/>
      <c r="ER64" s="30"/>
      <c r="ES64" s="31"/>
      <c r="ET64" s="30"/>
      <c r="EU64" s="31"/>
      <c r="EV64" s="30"/>
      <c r="EW64" s="30"/>
      <c r="EX64" s="30"/>
      <c r="EY64" s="30"/>
      <c r="EZ64" s="30"/>
      <c r="FA64" s="30"/>
      <c r="FB64" s="30"/>
      <c r="FC64" s="31"/>
      <c r="FD64" s="30"/>
      <c r="FE64" s="30"/>
      <c r="FF64" s="30"/>
      <c r="FG64" s="30"/>
      <c r="FH64" s="30"/>
      <c r="FI64" s="31"/>
      <c r="FJ64" s="32"/>
    </row>
    <row r="65" spans="1:166" s="1" customFormat="1" ht="15" hidden="1" customHeight="1" x14ac:dyDescent="0.3">
      <c r="A65" s="5">
        <f t="shared" si="0"/>
        <v>10</v>
      </c>
      <c r="B65" s="15">
        <v>4616</v>
      </c>
      <c r="C65" s="8" t="s">
        <v>21</v>
      </c>
      <c r="D65" s="16">
        <v>2005</v>
      </c>
      <c r="E65" s="17">
        <f t="shared" si="15"/>
        <v>90.2</v>
      </c>
      <c r="F65" s="55" t="s">
        <v>420</v>
      </c>
      <c r="G65" s="55"/>
      <c r="H65" s="55" t="s">
        <v>480</v>
      </c>
      <c r="I65" s="55" t="s">
        <v>481</v>
      </c>
      <c r="J65" s="28">
        <f>L65+N65+P65</f>
        <v>0</v>
      </c>
      <c r="K65" s="29"/>
      <c r="L65" s="30"/>
      <c r="M65" s="31"/>
      <c r="N65" s="30"/>
      <c r="O65" s="31"/>
      <c r="P65" s="32"/>
      <c r="Q65" s="28">
        <f>S65</f>
        <v>0</v>
      </c>
      <c r="R65" s="29"/>
      <c r="S65" s="32"/>
      <c r="T65" s="28">
        <f>V65+X65</f>
        <v>0</v>
      </c>
      <c r="U65" s="29"/>
      <c r="V65" s="30"/>
      <c r="W65" s="31"/>
      <c r="X65" s="32"/>
      <c r="Y65" s="33">
        <f>AA65+AC65+AE65+AG65+AI65+AK65+AO65</f>
        <v>19.8</v>
      </c>
      <c r="Z65" s="34"/>
      <c r="AA65" s="35"/>
      <c r="AB65" s="34"/>
      <c r="AC65" s="35"/>
      <c r="AD65" s="34"/>
      <c r="AE65" s="35"/>
      <c r="AF65" s="34"/>
      <c r="AG65" s="35"/>
      <c r="AH65" s="34"/>
      <c r="AI65" s="35"/>
      <c r="AJ65" s="34">
        <v>6</v>
      </c>
      <c r="AK65" s="35">
        <f>22*0.9</f>
        <v>19.8</v>
      </c>
      <c r="AL65" s="68">
        <v>5</v>
      </c>
      <c r="AM65" s="69">
        <f>18*0.9</f>
        <v>16.2</v>
      </c>
      <c r="AN65" s="34"/>
      <c r="AO65" s="62"/>
      <c r="AP65" s="33">
        <f>AR65+AT65+AV65+AX65+AZ65+BB65</f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>
        <f>BE65+BG65+BI65+BK65+BM65</f>
        <v>26.400000000000002</v>
      </c>
      <c r="BD65" s="31"/>
      <c r="BE65" s="30"/>
      <c r="BF65" s="31"/>
      <c r="BG65" s="30"/>
      <c r="BH65" s="31"/>
      <c r="BI65" s="30"/>
      <c r="BJ65" s="77">
        <v>6</v>
      </c>
      <c r="BK65" s="78">
        <f>22*0.8*1.5</f>
        <v>26.400000000000002</v>
      </c>
      <c r="BL65" s="31"/>
      <c r="BM65" s="32"/>
      <c r="BN65" s="33">
        <f>BP65+BR65+BT65+BV65+BX65+BZ65</f>
        <v>0</v>
      </c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103"/>
      <c r="CA65" s="33">
        <f>CC65+CE65+CG65+CI65+CK65+CM65+CO65</f>
        <v>20</v>
      </c>
      <c r="CB65" s="31"/>
      <c r="CC65" s="30"/>
      <c r="CD65" s="31"/>
      <c r="CE65" s="30"/>
      <c r="CF65" s="31"/>
      <c r="CG65" s="30"/>
      <c r="CH65" s="31">
        <v>8</v>
      </c>
      <c r="CI65" s="30">
        <f>20</f>
        <v>20</v>
      </c>
      <c r="CJ65" s="31"/>
      <c r="CK65" s="30"/>
      <c r="CL65" s="31"/>
      <c r="CM65" s="30"/>
      <c r="CN65" s="31"/>
      <c r="CO65" s="30"/>
      <c r="CP65" s="58">
        <v>8</v>
      </c>
      <c r="CQ65" s="106" t="s">
        <v>287</v>
      </c>
      <c r="CR65" s="33">
        <f>CT65+CV65+CX65+CZ65</f>
        <v>24</v>
      </c>
      <c r="CS65" s="31"/>
      <c r="CT65" s="30"/>
      <c r="CU65" s="31"/>
      <c r="CV65" s="30"/>
      <c r="CW65" s="31"/>
      <c r="CX65" s="30"/>
      <c r="CY65" s="31">
        <v>4</v>
      </c>
      <c r="CZ65" s="30">
        <f>30*0.8</f>
        <v>24</v>
      </c>
      <c r="DA65" s="58">
        <v>4</v>
      </c>
      <c r="DB65" s="59">
        <f>20*0.8</f>
        <v>16</v>
      </c>
      <c r="DC65" s="58">
        <v>6</v>
      </c>
      <c r="DD65" s="61">
        <f>15*0.8</f>
        <v>12</v>
      </c>
      <c r="DE65" s="108">
        <f>DG65+DI65+DK65+DM65+DO65</f>
        <v>0</v>
      </c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>
        <f>DR65+DT65+DV65+DX65</f>
        <v>0</v>
      </c>
      <c r="DQ65" s="31"/>
      <c r="DR65" s="30"/>
      <c r="DS65" s="31"/>
      <c r="DT65" s="30"/>
      <c r="DU65" s="31"/>
      <c r="DV65" s="30"/>
      <c r="DW65" s="31"/>
      <c r="DX65" s="103"/>
      <c r="DY65" s="33">
        <f>EA65+EC65+EE65+EG65+EI65+EK65+EM65+EO65</f>
        <v>0</v>
      </c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08">
        <f t="shared" si="16"/>
        <v>0</v>
      </c>
      <c r="EQ65" s="31"/>
      <c r="ER65" s="30"/>
      <c r="ES65" s="31"/>
      <c r="ET65" s="30"/>
      <c r="EU65" s="31"/>
      <c r="EV65" s="30"/>
      <c r="EW65" s="30"/>
      <c r="EX65" s="30"/>
      <c r="EY65" s="30"/>
      <c r="EZ65" s="30"/>
      <c r="FA65" s="30"/>
      <c r="FB65" s="30"/>
      <c r="FC65" s="31"/>
      <c r="FD65" s="30"/>
      <c r="FE65" s="30"/>
      <c r="FF65" s="30"/>
      <c r="FG65" s="30"/>
      <c r="FH65" s="30"/>
      <c r="FI65" s="31"/>
      <c r="FJ65" s="32"/>
    </row>
    <row r="66" spans="1:166" s="1" customFormat="1" ht="15" hidden="1" customHeight="1" x14ac:dyDescent="0.3">
      <c r="A66" s="5">
        <f t="shared" si="0"/>
        <v>11</v>
      </c>
      <c r="B66" s="15">
        <v>4489</v>
      </c>
      <c r="C66" s="8" t="s">
        <v>102</v>
      </c>
      <c r="D66" s="16">
        <v>2004</v>
      </c>
      <c r="E66" s="17">
        <f t="shared" si="15"/>
        <v>88.199999999999989</v>
      </c>
      <c r="F66" s="55" t="s">
        <v>437</v>
      </c>
      <c r="G66" s="55"/>
      <c r="H66" s="55" t="s">
        <v>473</v>
      </c>
      <c r="I66" s="55" t="s">
        <v>439</v>
      </c>
      <c r="J66" s="28">
        <f>L66+N66+P66</f>
        <v>0</v>
      </c>
      <c r="K66" s="29"/>
      <c r="L66" s="30"/>
      <c r="M66" s="31"/>
      <c r="N66" s="30"/>
      <c r="O66" s="31"/>
      <c r="P66" s="32"/>
      <c r="Q66" s="28">
        <f>S66</f>
        <v>0</v>
      </c>
      <c r="R66" s="29"/>
      <c r="S66" s="32"/>
      <c r="T66" s="28">
        <f>V66+X66</f>
        <v>0</v>
      </c>
      <c r="U66" s="29"/>
      <c r="V66" s="30"/>
      <c r="W66" s="31"/>
      <c r="X66" s="32"/>
      <c r="Y66" s="33">
        <f>AA66+AC66+AE66+AG66+AI66+AK66+AM66+AO66</f>
        <v>27</v>
      </c>
      <c r="Z66" s="34"/>
      <c r="AA66" s="35"/>
      <c r="AB66" s="34"/>
      <c r="AC66" s="35"/>
      <c r="AD66" s="34"/>
      <c r="AE66" s="35"/>
      <c r="AF66" s="34"/>
      <c r="AG66" s="35"/>
      <c r="AH66" s="66">
        <v>9</v>
      </c>
      <c r="AI66" s="67">
        <f>8*0.9*1.5</f>
        <v>10.8</v>
      </c>
      <c r="AJ66" s="34"/>
      <c r="AK66" s="35"/>
      <c r="AL66" s="92">
        <v>5</v>
      </c>
      <c r="AM66" s="35">
        <f>18*0.9</f>
        <v>16.2</v>
      </c>
      <c r="AN66" s="34"/>
      <c r="AO66" s="62"/>
      <c r="AP66" s="33">
        <f>AR66+AT66+AV66+AX66+AZ66+BB66</f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>BE66+BG66+BI66+BK66</f>
        <v>33.6</v>
      </c>
      <c r="BD66" s="31">
        <v>6</v>
      </c>
      <c r="BE66" s="30">
        <f>30*0.8</f>
        <v>24</v>
      </c>
      <c r="BF66" s="31"/>
      <c r="BG66" s="30"/>
      <c r="BH66" s="31"/>
      <c r="BI66" s="30"/>
      <c r="BJ66" s="77">
        <v>9</v>
      </c>
      <c r="BK66" s="78">
        <f>8*0.8*1.5</f>
        <v>9.6000000000000014</v>
      </c>
      <c r="BL66" s="58">
        <v>5</v>
      </c>
      <c r="BM66" s="61">
        <f>26*0.8</f>
        <v>20.8</v>
      </c>
      <c r="BN66" s="33">
        <f>BP66+BR66+BT66+BV66+BX66+BZ66</f>
        <v>0</v>
      </c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103"/>
      <c r="CA66" s="33">
        <f>CC66+CE66+CG66+CI66+CK66+CM66+CO66</f>
        <v>18</v>
      </c>
      <c r="CB66" s="31"/>
      <c r="CC66" s="30"/>
      <c r="CD66" s="31"/>
      <c r="CE66" s="30"/>
      <c r="CF66" s="31"/>
      <c r="CG66" s="30"/>
      <c r="CH66" s="31"/>
      <c r="CI66" s="30"/>
      <c r="CJ66" s="31">
        <v>7</v>
      </c>
      <c r="CK66" s="30">
        <f>18</f>
        <v>18</v>
      </c>
      <c r="CL66" s="31"/>
      <c r="CM66" s="30"/>
      <c r="CN66" s="31"/>
      <c r="CO66" s="30"/>
      <c r="CP66" s="58">
        <v>8</v>
      </c>
      <c r="CQ66" s="106" t="s">
        <v>287</v>
      </c>
      <c r="CR66" s="33">
        <f>CV66+CZ66+DD66</f>
        <v>9.6000000000000014</v>
      </c>
      <c r="CS66" s="58">
        <v>9</v>
      </c>
      <c r="CT66" s="59">
        <f>10*0.8</f>
        <v>8</v>
      </c>
      <c r="CU66" s="31"/>
      <c r="CV66" s="30"/>
      <c r="CW66" s="58">
        <v>9</v>
      </c>
      <c r="CX66" s="59">
        <f>8*0.8</f>
        <v>6.4</v>
      </c>
      <c r="CY66" s="31"/>
      <c r="CZ66" s="30"/>
      <c r="DA66" s="58">
        <v>9</v>
      </c>
      <c r="DB66" s="59">
        <f>5*0.8</f>
        <v>4</v>
      </c>
      <c r="DC66" s="31">
        <v>7</v>
      </c>
      <c r="DD66" s="32">
        <f>12*0.8</f>
        <v>9.6000000000000014</v>
      </c>
      <c r="DE66" s="108">
        <f>DG66+DI66+DK66+DM66+DO66</f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>DR66+DT66+DV66+DX66</f>
        <v>0</v>
      </c>
      <c r="DQ66" s="31"/>
      <c r="DR66" s="30"/>
      <c r="DS66" s="31"/>
      <c r="DT66" s="30"/>
      <c r="DU66" s="31"/>
      <c r="DV66" s="30"/>
      <c r="DW66" s="31"/>
      <c r="DX66" s="103"/>
      <c r="DY66" s="33">
        <f>EA66+EC66+EE66+EG66+EI66+EK66+EM66+EO66</f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08">
        <f t="shared" si="16"/>
        <v>0</v>
      </c>
      <c r="EQ66" s="31"/>
      <c r="ER66" s="30"/>
      <c r="ES66" s="31"/>
      <c r="ET66" s="30"/>
      <c r="EU66" s="31"/>
      <c r="EV66" s="30"/>
      <c r="EW66" s="30"/>
      <c r="EX66" s="30"/>
      <c r="EY66" s="30"/>
      <c r="EZ66" s="30"/>
      <c r="FA66" s="30"/>
      <c r="FB66" s="30"/>
      <c r="FC66" s="31"/>
      <c r="FD66" s="30"/>
      <c r="FE66" s="30"/>
      <c r="FF66" s="30"/>
      <c r="FG66" s="30"/>
      <c r="FH66" s="30"/>
      <c r="FI66" s="31"/>
      <c r="FJ66" s="32"/>
    </row>
    <row r="67" spans="1:166" s="1" customFormat="1" ht="15" customHeight="1" x14ac:dyDescent="0.3">
      <c r="A67" s="115">
        <v>9</v>
      </c>
      <c r="B67" s="116">
        <v>9774</v>
      </c>
      <c r="C67" s="117" t="s">
        <v>374</v>
      </c>
      <c r="D67" s="118">
        <v>2010</v>
      </c>
      <c r="E67" s="119">
        <f t="shared" si="15"/>
        <v>64</v>
      </c>
      <c r="F67" s="120" t="s">
        <v>393</v>
      </c>
      <c r="G67" s="55"/>
      <c r="H67" s="55" t="s">
        <v>448</v>
      </c>
      <c r="I67" s="55" t="s">
        <v>434</v>
      </c>
      <c r="J67" s="28"/>
      <c r="K67" s="36"/>
      <c r="L67" s="37"/>
      <c r="M67" s="38"/>
      <c r="N67" s="37"/>
      <c r="O67" s="38"/>
      <c r="P67" s="39"/>
      <c r="Q67" s="28"/>
      <c r="R67" s="36"/>
      <c r="S67" s="39"/>
      <c r="T67" s="28"/>
      <c r="U67" s="36"/>
      <c r="V67" s="37"/>
      <c r="W67" s="38"/>
      <c r="X67" s="39"/>
      <c r="Y67" s="33"/>
      <c r="Z67" s="40"/>
      <c r="AA67" s="41"/>
      <c r="AB67" s="40"/>
      <c r="AC67" s="41"/>
      <c r="AD67" s="40"/>
      <c r="AE67" s="41"/>
      <c r="AF67" s="40"/>
      <c r="AG67" s="41"/>
      <c r="AH67" s="40"/>
      <c r="AI67" s="41"/>
      <c r="AJ67" s="40"/>
      <c r="AK67" s="41"/>
      <c r="AL67" s="40"/>
      <c r="AM67" s="41"/>
      <c r="AN67" s="40"/>
      <c r="AO67" s="63"/>
      <c r="AP67" s="33"/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/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/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103"/>
      <c r="CA67" s="33"/>
      <c r="CB67" s="38"/>
      <c r="CC67" s="37"/>
      <c r="CD67" s="38"/>
      <c r="CE67" s="37"/>
      <c r="CF67" s="38"/>
      <c r="CG67" s="37"/>
      <c r="CH67" s="38"/>
      <c r="CI67" s="37"/>
      <c r="CJ67" s="38"/>
      <c r="CK67" s="37"/>
      <c r="CL67" s="31"/>
      <c r="CM67" s="30"/>
      <c r="CN67" s="31"/>
      <c r="CO67" s="30"/>
      <c r="CP67" s="31"/>
      <c r="CQ67" s="103"/>
      <c r="CR67" s="33"/>
      <c r="CS67" s="38"/>
      <c r="CT67" s="37"/>
      <c r="CU67" s="38"/>
      <c r="CV67" s="37"/>
      <c r="CW67" s="38"/>
      <c r="CX67" s="37"/>
      <c r="CY67" s="31"/>
      <c r="CZ67" s="30"/>
      <c r="DA67" s="31"/>
      <c r="DB67" s="30"/>
      <c r="DC67" s="31"/>
      <c r="DD67" s="32"/>
      <c r="DE67" s="108"/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/>
      <c r="DQ67" s="38"/>
      <c r="DR67" s="37"/>
      <c r="DS67" s="38"/>
      <c r="DT67" s="37"/>
      <c r="DU67" s="38"/>
      <c r="DV67" s="37"/>
      <c r="DW67" s="31"/>
      <c r="DX67" s="103"/>
      <c r="DY67" s="33"/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  <c r="EP67" s="121">
        <f t="shared" si="16"/>
        <v>64</v>
      </c>
      <c r="EQ67" s="38"/>
      <c r="ER67" s="37"/>
      <c r="ES67" s="38"/>
      <c r="ET67" s="37"/>
      <c r="EU67" s="109">
        <v>4</v>
      </c>
      <c r="EV67" s="110">
        <f>40*0.4*1.5</f>
        <v>24</v>
      </c>
      <c r="EW67" s="38">
        <v>2</v>
      </c>
      <c r="EX67" s="37">
        <f>80*0.4</f>
        <v>32</v>
      </c>
      <c r="EY67" s="38"/>
      <c r="EZ67" s="37"/>
      <c r="FA67" s="38"/>
      <c r="FB67" s="37"/>
      <c r="FC67" s="38"/>
      <c r="FD67" s="37"/>
      <c r="FE67" s="38"/>
      <c r="FF67" s="37"/>
      <c r="FG67" s="111">
        <v>4</v>
      </c>
      <c r="FH67" s="37">
        <f>20*0.4</f>
        <v>8</v>
      </c>
      <c r="FI67" s="31"/>
      <c r="FJ67" s="32"/>
    </row>
    <row r="68" spans="1:166" s="1" customFormat="1" ht="15" hidden="1" customHeight="1" x14ac:dyDescent="0.3">
      <c r="A68" s="5">
        <f t="shared" si="0"/>
        <v>10</v>
      </c>
      <c r="B68" s="15">
        <v>3990</v>
      </c>
      <c r="C68" s="8" t="s">
        <v>65</v>
      </c>
      <c r="D68" s="16">
        <v>2004</v>
      </c>
      <c r="E68" s="17">
        <f t="shared" si="15"/>
        <v>79.5</v>
      </c>
      <c r="F68" s="55" t="s">
        <v>406</v>
      </c>
      <c r="G68" s="55" t="s">
        <v>393</v>
      </c>
      <c r="H68" s="55" t="s">
        <v>407</v>
      </c>
      <c r="I68" s="55" t="s">
        <v>434</v>
      </c>
      <c r="J68" s="28">
        <f t="shared" ref="J68:J74" si="32">L68+N68+P68</f>
        <v>0</v>
      </c>
      <c r="K68" s="29"/>
      <c r="L68" s="30"/>
      <c r="M68" s="31"/>
      <c r="N68" s="30"/>
      <c r="O68" s="31"/>
      <c r="P68" s="32"/>
      <c r="Q68" s="28">
        <f t="shared" ref="Q68:Q74" si="33">S68</f>
        <v>0</v>
      </c>
      <c r="R68" s="29"/>
      <c r="S68" s="32"/>
      <c r="T68" s="28">
        <f>X68</f>
        <v>17.5</v>
      </c>
      <c r="U68" s="60">
        <v>8</v>
      </c>
      <c r="V68" s="59">
        <f>20*0.7</f>
        <v>14</v>
      </c>
      <c r="W68" s="31">
        <v>7</v>
      </c>
      <c r="X68" s="32">
        <f>25*0.7</f>
        <v>17.5</v>
      </c>
      <c r="Y68" s="33">
        <f>AA68+AC68+AE68+AG68+AI68+AK68+AM68+AO68</f>
        <v>18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>
        <v>4</v>
      </c>
      <c r="AM68" s="35">
        <f>20*0.9</f>
        <v>18</v>
      </c>
      <c r="AN68" s="34"/>
      <c r="AO68" s="62"/>
      <c r="AP68" s="33">
        <f t="shared" ref="AP68:AP74" si="34">AR68+AT68+AV68+AX68+AZ68+BB68</f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33">
        <f t="shared" ref="BC68:BC74" si="35">BE68+BG68+BI68+BK68+BM68</f>
        <v>0</v>
      </c>
      <c r="BD68" s="31"/>
      <c r="BE68" s="30"/>
      <c r="BF68" s="31"/>
      <c r="BG68" s="30"/>
      <c r="BH68" s="31"/>
      <c r="BI68" s="30"/>
      <c r="BJ68" s="31"/>
      <c r="BK68" s="30"/>
      <c r="BL68" s="31"/>
      <c r="BM68" s="32"/>
      <c r="BN68" s="33">
        <f>BP68+BR68+BT68+BV68+BX68+BZ68</f>
        <v>0</v>
      </c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103"/>
      <c r="CA68" s="33">
        <f>CC68+CE68+CG68+CI68+CK68+CM68+CO68</f>
        <v>0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/>
      <c r="CO68" s="30"/>
      <c r="CP68" s="58">
        <v>7</v>
      </c>
      <c r="CQ68" s="106" t="s">
        <v>287</v>
      </c>
      <c r="CR68" s="33">
        <f>CT68+CV68+CX68+DD68</f>
        <v>44</v>
      </c>
      <c r="CS68" s="31"/>
      <c r="CT68" s="30"/>
      <c r="CU68" s="31"/>
      <c r="CV68" s="30"/>
      <c r="CW68" s="31"/>
      <c r="CX68" s="30"/>
      <c r="CY68" s="58">
        <v>8</v>
      </c>
      <c r="CZ68" s="59">
        <f>15*0.8</f>
        <v>12</v>
      </c>
      <c r="DA68" s="58">
        <v>2</v>
      </c>
      <c r="DB68" s="59">
        <f>40*0.8</f>
        <v>32</v>
      </c>
      <c r="DC68" s="31">
        <v>1</v>
      </c>
      <c r="DD68" s="32">
        <f>55*0.8</f>
        <v>44</v>
      </c>
      <c r="DE68" s="108">
        <f t="shared" ref="DE68:DE74" si="36">DG68+DI68+DK68+DM68+DO68</f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>
        <f t="shared" ref="DP68:DP74" si="37">DR68+DT68+DV68+DX68</f>
        <v>0</v>
      </c>
      <c r="DQ68" s="31"/>
      <c r="DR68" s="30"/>
      <c r="DS68" s="31"/>
      <c r="DT68" s="30"/>
      <c r="DU68" s="31"/>
      <c r="DV68" s="30"/>
      <c r="DW68" s="31"/>
      <c r="DX68" s="103"/>
      <c r="DY68" s="33">
        <f t="shared" ref="DY68:DY74" si="38">EA68+EC68+EE68+EG68+EI68+EK68+EM68+EO68</f>
        <v>0</v>
      </c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108">
        <f t="shared" si="16"/>
        <v>0</v>
      </c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0"/>
      <c r="FG68" s="30"/>
      <c r="FH68" s="30"/>
      <c r="FI68" s="31"/>
      <c r="FJ68" s="32"/>
    </row>
    <row r="69" spans="1:166" s="1" customFormat="1" ht="15" hidden="1" customHeight="1" x14ac:dyDescent="0.3">
      <c r="A69" s="5">
        <f t="shared" si="0"/>
        <v>11</v>
      </c>
      <c r="B69" s="15">
        <v>6075</v>
      </c>
      <c r="C69" s="8" t="s">
        <v>238</v>
      </c>
      <c r="D69" s="16">
        <v>2006</v>
      </c>
      <c r="E69" s="17">
        <f t="shared" si="15"/>
        <v>78.400000000000006</v>
      </c>
      <c r="F69" s="55" t="s">
        <v>403</v>
      </c>
      <c r="G69" s="55"/>
      <c r="H69" s="55" t="s">
        <v>404</v>
      </c>
      <c r="I69" s="55"/>
      <c r="J69" s="28">
        <f t="shared" si="32"/>
        <v>0</v>
      </c>
      <c r="K69" s="29"/>
      <c r="L69" s="30"/>
      <c r="M69" s="31"/>
      <c r="N69" s="30"/>
      <c r="O69" s="31"/>
      <c r="P69" s="32"/>
      <c r="Q69" s="28">
        <f t="shared" si="33"/>
        <v>0</v>
      </c>
      <c r="R69" s="29"/>
      <c r="S69" s="32"/>
      <c r="T69" s="28">
        <f t="shared" ref="T69:T74" si="39">V69+X69</f>
        <v>0</v>
      </c>
      <c r="U69" s="29"/>
      <c r="V69" s="30"/>
      <c r="W69" s="31"/>
      <c r="X69" s="32"/>
      <c r="Y69" s="33">
        <f>AA69+AC69+AE69+AG69+AI69+AK69+AO69</f>
        <v>0</v>
      </c>
      <c r="Z69" s="34"/>
      <c r="AA69" s="35"/>
      <c r="AB69" s="34"/>
      <c r="AC69" s="35"/>
      <c r="AD69" s="34"/>
      <c r="AE69" s="35"/>
      <c r="AF69" s="83"/>
      <c r="AG69" s="35"/>
      <c r="AH69" s="34"/>
      <c r="AI69" s="35"/>
      <c r="AJ69" s="34"/>
      <c r="AK69" s="35"/>
      <c r="AL69" s="68">
        <v>8</v>
      </c>
      <c r="AM69" s="68" t="s">
        <v>287</v>
      </c>
      <c r="AN69" s="34"/>
      <c r="AO69" s="62"/>
      <c r="AP69" s="33">
        <f t="shared" si="34"/>
        <v>0</v>
      </c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>
        <f t="shared" si="35"/>
        <v>14.4</v>
      </c>
      <c r="BD69" s="31"/>
      <c r="BE69" s="30"/>
      <c r="BF69" s="31"/>
      <c r="BG69" s="30"/>
      <c r="BH69" s="31"/>
      <c r="BI69" s="30"/>
      <c r="BJ69" s="31"/>
      <c r="BK69" s="30"/>
      <c r="BL69" s="31">
        <v>7</v>
      </c>
      <c r="BM69" s="32">
        <f>18*0.8</f>
        <v>14.4</v>
      </c>
      <c r="BN69" s="33">
        <f>BP69+BR69+BT69+BV69+BX69+BZ69</f>
        <v>0</v>
      </c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103"/>
      <c r="CA69" s="33">
        <f>CC69+CE69+CG69+CI69+CK69+CM69+CO69+CQ69</f>
        <v>20</v>
      </c>
      <c r="CB69" s="31"/>
      <c r="CC69" s="30"/>
      <c r="CD69" s="31"/>
      <c r="CE69" s="30"/>
      <c r="CF69" s="31"/>
      <c r="CG69" s="30"/>
      <c r="CH69" s="31"/>
      <c r="CI69" s="30"/>
      <c r="CJ69" s="31"/>
      <c r="CK69" s="30"/>
      <c r="CL69" s="31"/>
      <c r="CM69" s="30"/>
      <c r="CN69" s="31"/>
      <c r="CO69" s="30"/>
      <c r="CP69" s="31">
        <v>4</v>
      </c>
      <c r="CQ69" s="103">
        <f>20</f>
        <v>20</v>
      </c>
      <c r="CR69" s="33">
        <f>CT69+CV69+CZ69+DB69</f>
        <v>44</v>
      </c>
      <c r="CS69" s="31"/>
      <c r="CT69" s="30"/>
      <c r="CU69" s="31"/>
      <c r="CV69" s="30"/>
      <c r="CW69" s="58">
        <v>7</v>
      </c>
      <c r="CX69" s="59">
        <f>18*0.8</f>
        <v>14.4</v>
      </c>
      <c r="CY69" s="31"/>
      <c r="CZ69" s="30"/>
      <c r="DA69" s="31">
        <v>1</v>
      </c>
      <c r="DB69" s="30">
        <f>55*0.8</f>
        <v>44</v>
      </c>
      <c r="DC69" s="58">
        <v>2</v>
      </c>
      <c r="DD69" s="61">
        <f>40*0.8</f>
        <v>32</v>
      </c>
      <c r="DE69" s="108">
        <f t="shared" si="36"/>
        <v>0</v>
      </c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33">
        <f t="shared" si="37"/>
        <v>0</v>
      </c>
      <c r="DQ69" s="31"/>
      <c r="DR69" s="30"/>
      <c r="DS69" s="31"/>
      <c r="DT69" s="30"/>
      <c r="DU69" s="31"/>
      <c r="DV69" s="30"/>
      <c r="DW69" s="31"/>
      <c r="DX69" s="103"/>
      <c r="DY69" s="33">
        <f t="shared" si="38"/>
        <v>0</v>
      </c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108">
        <f t="shared" si="16"/>
        <v>0</v>
      </c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0"/>
      <c r="FG69" s="30"/>
      <c r="FH69" s="30"/>
      <c r="FI69" s="31"/>
      <c r="FJ69" s="32"/>
    </row>
    <row r="70" spans="1:166" s="1" customFormat="1" ht="15" hidden="1" customHeight="1" x14ac:dyDescent="0.3">
      <c r="A70" s="5">
        <f t="shared" si="0"/>
        <v>12</v>
      </c>
      <c r="B70" s="15">
        <v>4495</v>
      </c>
      <c r="C70" s="8" t="s">
        <v>68</v>
      </c>
      <c r="D70" s="16">
        <v>2005</v>
      </c>
      <c r="E70" s="17">
        <f t="shared" si="15"/>
        <v>78.400000000000006</v>
      </c>
      <c r="F70" s="55" t="s">
        <v>403</v>
      </c>
      <c r="G70" s="55"/>
      <c r="H70" s="55" t="s">
        <v>455</v>
      </c>
      <c r="I70" s="55" t="s">
        <v>484</v>
      </c>
      <c r="J70" s="28">
        <f t="shared" si="32"/>
        <v>0</v>
      </c>
      <c r="K70" s="29"/>
      <c r="L70" s="30"/>
      <c r="M70" s="31"/>
      <c r="N70" s="30"/>
      <c r="O70" s="31"/>
      <c r="P70" s="32"/>
      <c r="Q70" s="28">
        <f t="shared" si="33"/>
        <v>0</v>
      </c>
      <c r="R70" s="29"/>
      <c r="S70" s="32"/>
      <c r="T70" s="28">
        <f t="shared" si="39"/>
        <v>0</v>
      </c>
      <c r="U70" s="29"/>
      <c r="V70" s="30"/>
      <c r="W70" s="31"/>
      <c r="X70" s="32"/>
      <c r="Y70" s="33">
        <f>AA70+AC70+AE70+AG70+AI70+AK70+AO70</f>
        <v>0</v>
      </c>
      <c r="Z70" s="34"/>
      <c r="AA70" s="35"/>
      <c r="AB70" s="34"/>
      <c r="AC70" s="35"/>
      <c r="AD70" s="34"/>
      <c r="AE70" s="35"/>
      <c r="AF70" s="34"/>
      <c r="AG70" s="35"/>
      <c r="AH70" s="34"/>
      <c r="AI70" s="35"/>
      <c r="AJ70" s="34"/>
      <c r="AK70" s="35"/>
      <c r="AL70" s="68">
        <v>8</v>
      </c>
      <c r="AM70" s="68" t="s">
        <v>287</v>
      </c>
      <c r="AN70" s="34"/>
      <c r="AO70" s="62"/>
      <c r="AP70" s="33">
        <f t="shared" si="34"/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33">
        <f t="shared" si="35"/>
        <v>14.4</v>
      </c>
      <c r="BD70" s="31"/>
      <c r="BE70" s="30"/>
      <c r="BF70" s="31"/>
      <c r="BG70" s="30"/>
      <c r="BH70" s="31"/>
      <c r="BI70" s="30"/>
      <c r="BJ70" s="31"/>
      <c r="BK70" s="30"/>
      <c r="BL70" s="31">
        <v>7</v>
      </c>
      <c r="BM70" s="32">
        <f>18*0.8</f>
        <v>14.4</v>
      </c>
      <c r="BN70" s="33">
        <f>BP70+BR70+BT70+BV70+BX70+BZ70</f>
        <v>0</v>
      </c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103"/>
      <c r="CA70" s="33">
        <f>CC70+CE70+CG70+CI70+CK70+CM70+CO70+CQ70</f>
        <v>20</v>
      </c>
      <c r="CB70" s="31"/>
      <c r="CC70" s="30"/>
      <c r="CD70" s="31"/>
      <c r="CE70" s="30"/>
      <c r="CF70" s="31"/>
      <c r="CG70" s="30"/>
      <c r="CH70" s="31"/>
      <c r="CI70" s="30"/>
      <c r="CJ70" s="31"/>
      <c r="CK70" s="30"/>
      <c r="CL70" s="31"/>
      <c r="CM70" s="30"/>
      <c r="CN70" s="31"/>
      <c r="CO70" s="30"/>
      <c r="CP70" s="31">
        <v>4</v>
      </c>
      <c r="CQ70" s="103">
        <f>20</f>
        <v>20</v>
      </c>
      <c r="CR70" s="33">
        <f>CT70+CV70+CZ70+DB70</f>
        <v>44</v>
      </c>
      <c r="CS70" s="31"/>
      <c r="CT70" s="30"/>
      <c r="CU70" s="31"/>
      <c r="CV70" s="30"/>
      <c r="CW70" s="58">
        <v>7</v>
      </c>
      <c r="CX70" s="59">
        <f>18*0.8</f>
        <v>14.4</v>
      </c>
      <c r="CY70" s="31"/>
      <c r="CZ70" s="30"/>
      <c r="DA70" s="31">
        <v>1</v>
      </c>
      <c r="DB70" s="30">
        <f>55*0.8</f>
        <v>44</v>
      </c>
      <c r="DC70" s="58">
        <v>2</v>
      </c>
      <c r="DD70" s="61">
        <f>40*0.8</f>
        <v>32</v>
      </c>
      <c r="DE70" s="108">
        <f t="shared" si="36"/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>
        <f t="shared" si="37"/>
        <v>0</v>
      </c>
      <c r="DQ70" s="31"/>
      <c r="DR70" s="30"/>
      <c r="DS70" s="31"/>
      <c r="DT70" s="30"/>
      <c r="DU70" s="31"/>
      <c r="DV70" s="30"/>
      <c r="DW70" s="31"/>
      <c r="DX70" s="103"/>
      <c r="DY70" s="33">
        <f t="shared" si="38"/>
        <v>0</v>
      </c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08">
        <f t="shared" si="16"/>
        <v>0</v>
      </c>
      <c r="EQ70" s="31"/>
      <c r="ER70" s="30"/>
      <c r="ES70" s="31"/>
      <c r="ET70" s="30"/>
      <c r="EU70" s="31"/>
      <c r="EV70" s="30"/>
      <c r="EW70" s="30"/>
      <c r="EX70" s="30"/>
      <c r="EY70" s="30"/>
      <c r="EZ70" s="30"/>
      <c r="FA70" s="30"/>
      <c r="FB70" s="30"/>
      <c r="FC70" s="31"/>
      <c r="FD70" s="30"/>
      <c r="FE70" s="30"/>
      <c r="FF70" s="30"/>
      <c r="FG70" s="30"/>
      <c r="FH70" s="30"/>
      <c r="FI70" s="31"/>
      <c r="FJ70" s="32"/>
    </row>
    <row r="71" spans="1:166" s="1" customFormat="1" ht="15" hidden="1" customHeight="1" x14ac:dyDescent="0.3">
      <c r="A71" s="5">
        <f t="shared" si="0"/>
        <v>13</v>
      </c>
      <c r="B71" s="15">
        <v>4493</v>
      </c>
      <c r="C71" s="8" t="s">
        <v>101</v>
      </c>
      <c r="D71" s="16">
        <v>2003</v>
      </c>
      <c r="E71" s="17">
        <f t="shared" si="15"/>
        <v>74.199999999999989</v>
      </c>
      <c r="F71" s="55" t="s">
        <v>437</v>
      </c>
      <c r="G71" s="55"/>
      <c r="H71" s="55" t="s">
        <v>473</v>
      </c>
      <c r="I71" s="55"/>
      <c r="J71" s="28">
        <f t="shared" si="32"/>
        <v>0</v>
      </c>
      <c r="K71" s="29"/>
      <c r="L71" s="30"/>
      <c r="M71" s="31"/>
      <c r="N71" s="30"/>
      <c r="O71" s="31"/>
      <c r="P71" s="32"/>
      <c r="Q71" s="28">
        <f t="shared" si="33"/>
        <v>0</v>
      </c>
      <c r="R71" s="29"/>
      <c r="S71" s="32"/>
      <c r="T71" s="28">
        <f t="shared" si="39"/>
        <v>0</v>
      </c>
      <c r="U71" s="29"/>
      <c r="V71" s="30"/>
      <c r="W71" s="31"/>
      <c r="X71" s="32"/>
      <c r="Y71" s="33">
        <f>AA71+AC71+AE71+AG71+AI71+AK71+AM71+AO71</f>
        <v>16.2</v>
      </c>
      <c r="Z71" s="34"/>
      <c r="AA71" s="35"/>
      <c r="AB71" s="34"/>
      <c r="AC71" s="35"/>
      <c r="AD71" s="34"/>
      <c r="AE71" s="35"/>
      <c r="AF71" s="34"/>
      <c r="AG71" s="35"/>
      <c r="AH71" s="34"/>
      <c r="AI71" s="35"/>
      <c r="AJ71" s="34"/>
      <c r="AK71" s="35"/>
      <c r="AL71" s="92">
        <v>5</v>
      </c>
      <c r="AM71" s="35">
        <f>18*0.9</f>
        <v>16.2</v>
      </c>
      <c r="AN71" s="34"/>
      <c r="AO71" s="62"/>
      <c r="AP71" s="33">
        <f t="shared" si="34"/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>
        <f t="shared" si="35"/>
        <v>30.400000000000002</v>
      </c>
      <c r="BD71" s="31"/>
      <c r="BE71" s="30"/>
      <c r="BF71" s="31"/>
      <c r="BG71" s="30"/>
      <c r="BH71" s="31"/>
      <c r="BI71" s="30"/>
      <c r="BJ71" s="77">
        <v>9</v>
      </c>
      <c r="BK71" s="78">
        <f>8*0.8*1.5</f>
        <v>9.6000000000000014</v>
      </c>
      <c r="BL71" s="31">
        <v>5</v>
      </c>
      <c r="BM71" s="32">
        <f>26*0.8</f>
        <v>20.8</v>
      </c>
      <c r="BN71" s="33">
        <f>BP71+BR71+BT71+BV71+BX71+BZ71</f>
        <v>0</v>
      </c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103"/>
      <c r="CA71" s="33">
        <f>CC71+CE71+CG71+CI71+CK71+CM71+CO71</f>
        <v>18</v>
      </c>
      <c r="CB71" s="31"/>
      <c r="CC71" s="30"/>
      <c r="CD71" s="31"/>
      <c r="CE71" s="30"/>
      <c r="CF71" s="31"/>
      <c r="CG71" s="30"/>
      <c r="CH71" s="31"/>
      <c r="CI71" s="30"/>
      <c r="CJ71" s="31">
        <v>7</v>
      </c>
      <c r="CK71" s="30">
        <f>18</f>
        <v>18</v>
      </c>
      <c r="CL71" s="31"/>
      <c r="CM71" s="30"/>
      <c r="CN71" s="31"/>
      <c r="CO71" s="30"/>
      <c r="CP71" s="58">
        <v>8</v>
      </c>
      <c r="CQ71" s="106" t="s">
        <v>287</v>
      </c>
      <c r="CR71" s="33">
        <f>CT71+CV71+CZ71+DD71</f>
        <v>9.6000000000000014</v>
      </c>
      <c r="CS71" s="31"/>
      <c r="CT71" s="30"/>
      <c r="CU71" s="31"/>
      <c r="CV71" s="30"/>
      <c r="CW71" s="58">
        <v>9</v>
      </c>
      <c r="CX71" s="59">
        <f>8*0.8</f>
        <v>6.4</v>
      </c>
      <c r="CY71" s="31"/>
      <c r="CZ71" s="30"/>
      <c r="DA71" s="58">
        <v>9</v>
      </c>
      <c r="DB71" s="59">
        <f>5*0.8</f>
        <v>4</v>
      </c>
      <c r="DC71" s="31">
        <v>7</v>
      </c>
      <c r="DD71" s="32">
        <f>12*0.8</f>
        <v>9.6000000000000014</v>
      </c>
      <c r="DE71" s="108">
        <f t="shared" si="36"/>
        <v>0</v>
      </c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>
        <f t="shared" si="37"/>
        <v>0</v>
      </c>
      <c r="DQ71" s="31"/>
      <c r="DR71" s="30"/>
      <c r="DS71" s="31"/>
      <c r="DT71" s="30"/>
      <c r="DU71" s="31"/>
      <c r="DV71" s="30"/>
      <c r="DW71" s="31"/>
      <c r="DX71" s="103"/>
      <c r="DY71" s="33">
        <f t="shared" si="38"/>
        <v>0</v>
      </c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  <c r="EP71" s="108">
        <f t="shared" si="16"/>
        <v>0</v>
      </c>
      <c r="EQ71" s="31"/>
      <c r="ER71" s="30"/>
      <c r="ES71" s="31"/>
      <c r="ET71" s="30"/>
      <c r="EU71" s="31"/>
      <c r="EV71" s="30"/>
      <c r="EW71" s="30"/>
      <c r="EX71" s="30"/>
      <c r="EY71" s="30"/>
      <c r="EZ71" s="30"/>
      <c r="FA71" s="30"/>
      <c r="FB71" s="30"/>
      <c r="FC71" s="31"/>
      <c r="FD71" s="30"/>
      <c r="FE71" s="30"/>
      <c r="FF71" s="30"/>
      <c r="FG71" s="30"/>
      <c r="FH71" s="30"/>
      <c r="FI71" s="31"/>
      <c r="FJ71" s="32"/>
    </row>
    <row r="72" spans="1:166" s="1" customFormat="1" ht="15" hidden="1" customHeight="1" x14ac:dyDescent="0.3">
      <c r="A72" s="5">
        <f t="shared" si="0"/>
        <v>14</v>
      </c>
      <c r="B72" s="15">
        <v>5282</v>
      </c>
      <c r="C72" s="8" t="s">
        <v>60</v>
      </c>
      <c r="D72" s="16">
        <v>2006</v>
      </c>
      <c r="E72" s="17">
        <f t="shared" si="15"/>
        <v>71.2</v>
      </c>
      <c r="F72" s="55" t="s">
        <v>406</v>
      </c>
      <c r="G72" s="55"/>
      <c r="H72" s="55" t="s">
        <v>407</v>
      </c>
      <c r="I72" s="55"/>
      <c r="J72" s="28">
        <f t="shared" si="32"/>
        <v>0</v>
      </c>
      <c r="K72" s="29"/>
      <c r="L72" s="30"/>
      <c r="M72" s="31"/>
      <c r="N72" s="30"/>
      <c r="O72" s="31"/>
      <c r="P72" s="32"/>
      <c r="Q72" s="28">
        <f t="shared" si="33"/>
        <v>0</v>
      </c>
      <c r="R72" s="29"/>
      <c r="S72" s="32"/>
      <c r="T72" s="28">
        <f t="shared" si="39"/>
        <v>0</v>
      </c>
      <c r="U72" s="29"/>
      <c r="V72" s="30"/>
      <c r="W72" s="31"/>
      <c r="X72" s="32"/>
      <c r="Y72" s="33">
        <f>AA72+AC72+AE72+AG72+AI72+AK72+AM72+AO72</f>
        <v>7.2</v>
      </c>
      <c r="Z72" s="34"/>
      <c r="AA72" s="35"/>
      <c r="AB72" s="34"/>
      <c r="AC72" s="35"/>
      <c r="AD72" s="34"/>
      <c r="AE72" s="35"/>
      <c r="AF72" s="34">
        <v>9</v>
      </c>
      <c r="AG72" s="35">
        <f>8*0.9</f>
        <v>7.2</v>
      </c>
      <c r="AH72" s="34"/>
      <c r="AI72" s="35"/>
      <c r="AJ72" s="34"/>
      <c r="AK72" s="35"/>
      <c r="AL72" s="92"/>
      <c r="AM72" s="35"/>
      <c r="AN72" s="34"/>
      <c r="AO72" s="62"/>
      <c r="AP72" s="33">
        <f t="shared" si="34"/>
        <v>0</v>
      </c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33">
        <f t="shared" si="35"/>
        <v>0</v>
      </c>
      <c r="BD72" s="31"/>
      <c r="BE72" s="30"/>
      <c r="BF72" s="31"/>
      <c r="BG72" s="30"/>
      <c r="BH72" s="31"/>
      <c r="BI72" s="30"/>
      <c r="BJ72" s="31"/>
      <c r="BK72" s="30"/>
      <c r="BL72" s="31"/>
      <c r="BM72" s="32"/>
      <c r="BN72" s="33">
        <f>BP72+BR72+BT72+BV72+BX72+BZ72</f>
        <v>0</v>
      </c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31"/>
      <c r="BZ72" s="103"/>
      <c r="CA72" s="33">
        <f>CC72+CE72+CG72+CI72+CK72+CM72+CO72+CQ72</f>
        <v>0</v>
      </c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31"/>
      <c r="CQ72" s="103"/>
      <c r="CR72" s="33">
        <f>CT72+CV72+CX72</f>
        <v>64</v>
      </c>
      <c r="CS72" s="31"/>
      <c r="CT72" s="30"/>
      <c r="CU72" s="31"/>
      <c r="CV72" s="30"/>
      <c r="CW72" s="31">
        <v>1</v>
      </c>
      <c r="CX72" s="30">
        <f>80*0.8</f>
        <v>64</v>
      </c>
      <c r="CY72" s="58">
        <v>9</v>
      </c>
      <c r="CZ72" s="59">
        <f>8*0.8</f>
        <v>6.4</v>
      </c>
      <c r="DA72" s="58">
        <v>3</v>
      </c>
      <c r="DB72" s="59">
        <f>30*0.8</f>
        <v>24</v>
      </c>
      <c r="DC72" s="58">
        <v>3</v>
      </c>
      <c r="DD72" s="61">
        <f>30*0.8</f>
        <v>24</v>
      </c>
      <c r="DE72" s="108">
        <f t="shared" si="36"/>
        <v>0</v>
      </c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>
        <f t="shared" si="37"/>
        <v>0</v>
      </c>
      <c r="DQ72" s="31"/>
      <c r="DR72" s="30"/>
      <c r="DS72" s="31"/>
      <c r="DT72" s="30"/>
      <c r="DU72" s="31"/>
      <c r="DV72" s="30"/>
      <c r="DW72" s="31"/>
      <c r="DX72" s="103"/>
      <c r="DY72" s="33">
        <f t="shared" si="38"/>
        <v>0</v>
      </c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  <c r="EP72" s="108">
        <f t="shared" si="16"/>
        <v>0</v>
      </c>
      <c r="EQ72" s="31"/>
      <c r="ER72" s="30"/>
      <c r="ES72" s="31"/>
      <c r="ET72" s="30"/>
      <c r="EU72" s="31"/>
      <c r="EV72" s="30"/>
      <c r="EW72" s="30"/>
      <c r="EX72" s="30"/>
      <c r="EY72" s="30"/>
      <c r="EZ72" s="30"/>
      <c r="FA72" s="30"/>
      <c r="FB72" s="30"/>
      <c r="FC72" s="31"/>
      <c r="FD72" s="30"/>
      <c r="FE72" s="30"/>
      <c r="FF72" s="30"/>
      <c r="FG72" s="30"/>
      <c r="FH72" s="30"/>
      <c r="FI72" s="31"/>
      <c r="FJ72" s="32"/>
    </row>
    <row r="73" spans="1:166" s="1" customFormat="1" ht="15" hidden="1" customHeight="1" x14ac:dyDescent="0.3">
      <c r="A73" s="5">
        <f t="shared" ref="A73:A134" si="40">A72+1</f>
        <v>15</v>
      </c>
      <c r="B73" s="15">
        <v>6699</v>
      </c>
      <c r="C73" s="8" t="s">
        <v>252</v>
      </c>
      <c r="D73" s="16">
        <v>2008</v>
      </c>
      <c r="E73" s="17">
        <f t="shared" si="15"/>
        <v>68.5</v>
      </c>
      <c r="F73" s="55" t="s">
        <v>420</v>
      </c>
      <c r="G73" s="55"/>
      <c r="H73" s="55" t="s">
        <v>486</v>
      </c>
      <c r="I73" s="55" t="s">
        <v>430</v>
      </c>
      <c r="J73" s="28">
        <f t="shared" si="32"/>
        <v>0</v>
      </c>
      <c r="K73" s="29"/>
      <c r="L73" s="30"/>
      <c r="M73" s="31"/>
      <c r="N73" s="30"/>
      <c r="O73" s="31"/>
      <c r="P73" s="32"/>
      <c r="Q73" s="28">
        <f t="shared" si="33"/>
        <v>0</v>
      </c>
      <c r="R73" s="29"/>
      <c r="S73" s="32"/>
      <c r="T73" s="28">
        <f t="shared" si="39"/>
        <v>0</v>
      </c>
      <c r="U73" s="29"/>
      <c r="V73" s="30"/>
      <c r="W73" s="31"/>
      <c r="X73" s="32"/>
      <c r="Y73" s="33">
        <f>AA73+AC73+AE73+AG73+AI73+AK73+AM73+AO73</f>
        <v>0</v>
      </c>
      <c r="Z73" s="83"/>
      <c r="AA73" s="35"/>
      <c r="AB73" s="83"/>
      <c r="AC73" s="35"/>
      <c r="AD73" s="83"/>
      <c r="AE73" s="35"/>
      <c r="AF73" s="83"/>
      <c r="AG73" s="35"/>
      <c r="AH73" s="83"/>
      <c r="AI73" s="35"/>
      <c r="AJ73" s="83"/>
      <c r="AK73" s="35"/>
      <c r="AL73" s="83"/>
      <c r="AM73" s="35"/>
      <c r="AN73" s="83"/>
      <c r="AO73" s="62"/>
      <c r="AP73" s="33">
        <f t="shared" si="34"/>
        <v>0</v>
      </c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>
        <f t="shared" si="35"/>
        <v>0</v>
      </c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33">
        <f>BP73+BT73+BV73+BX73</f>
        <v>52.5</v>
      </c>
      <c r="BO73" s="31"/>
      <c r="BP73" s="30"/>
      <c r="BQ73" s="58">
        <v>9</v>
      </c>
      <c r="BR73" s="59">
        <f>10*0.7</f>
        <v>7</v>
      </c>
      <c r="BS73" s="31"/>
      <c r="BT73" s="30"/>
      <c r="BU73" s="77">
        <v>4</v>
      </c>
      <c r="BV73" s="78">
        <f>30*0.7*1.5</f>
        <v>31.5</v>
      </c>
      <c r="BW73" s="31">
        <v>4</v>
      </c>
      <c r="BX73" s="30">
        <f>30*0.7</f>
        <v>21</v>
      </c>
      <c r="BY73" s="58">
        <v>4</v>
      </c>
      <c r="BZ73" s="105">
        <f>20*0.7</f>
        <v>14</v>
      </c>
      <c r="CA73" s="33">
        <f>CC73+CE73+CG73+CI73+CK73+CM73+CO73+CQ73</f>
        <v>0</v>
      </c>
      <c r="CB73" s="31"/>
      <c r="CC73" s="30"/>
      <c r="CD73" s="31"/>
      <c r="CE73" s="30"/>
      <c r="CF73" s="31"/>
      <c r="CG73" s="30"/>
      <c r="CH73" s="31"/>
      <c r="CI73" s="30"/>
      <c r="CJ73" s="31"/>
      <c r="CK73" s="30"/>
      <c r="CL73" s="31"/>
      <c r="CM73" s="30"/>
      <c r="CN73" s="31"/>
      <c r="CO73" s="30"/>
      <c r="CP73" s="31"/>
      <c r="CQ73" s="103"/>
      <c r="CR73" s="33">
        <f>CT73+CV73+CX73+CZ73+DB73</f>
        <v>16</v>
      </c>
      <c r="CS73" s="31"/>
      <c r="CT73" s="30"/>
      <c r="CU73" s="31"/>
      <c r="CV73" s="30"/>
      <c r="CW73" s="31"/>
      <c r="CX73" s="30"/>
      <c r="CY73" s="31"/>
      <c r="CZ73" s="30"/>
      <c r="DA73" s="31">
        <v>4</v>
      </c>
      <c r="DB73" s="30">
        <f>20*0.8</f>
        <v>16</v>
      </c>
      <c r="DC73" s="58">
        <v>6</v>
      </c>
      <c r="DD73" s="61">
        <f>15*0.8</f>
        <v>12</v>
      </c>
      <c r="DE73" s="108">
        <f t="shared" si="36"/>
        <v>0</v>
      </c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33">
        <f t="shared" si="37"/>
        <v>0</v>
      </c>
      <c r="DQ73" s="31"/>
      <c r="DR73" s="30"/>
      <c r="DS73" s="31"/>
      <c r="DT73" s="30"/>
      <c r="DU73" s="31"/>
      <c r="DV73" s="30"/>
      <c r="DW73" s="31"/>
      <c r="DX73" s="103"/>
      <c r="DY73" s="33">
        <f t="shared" si="38"/>
        <v>0</v>
      </c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  <c r="EP73" s="108">
        <f t="shared" si="16"/>
        <v>0</v>
      </c>
      <c r="EQ73" s="31"/>
      <c r="ER73" s="30"/>
      <c r="ES73" s="31"/>
      <c r="ET73" s="30"/>
      <c r="EU73" s="31"/>
      <c r="EV73" s="30"/>
      <c r="EW73" s="30"/>
      <c r="EX73" s="30"/>
      <c r="EY73" s="30"/>
      <c r="EZ73" s="30"/>
      <c r="FA73" s="30"/>
      <c r="FB73" s="30"/>
      <c r="FC73" s="31"/>
      <c r="FD73" s="30"/>
      <c r="FE73" s="30"/>
      <c r="FF73" s="30"/>
      <c r="FG73" s="30"/>
      <c r="FH73" s="30"/>
      <c r="FI73" s="31"/>
      <c r="FJ73" s="32"/>
    </row>
    <row r="74" spans="1:166" s="1" customFormat="1" ht="15" hidden="1" customHeight="1" x14ac:dyDescent="0.3">
      <c r="A74" s="5">
        <f t="shared" si="40"/>
        <v>16</v>
      </c>
      <c r="B74" s="15">
        <v>6062</v>
      </c>
      <c r="C74" s="8" t="s">
        <v>157</v>
      </c>
      <c r="D74" s="16">
        <v>2008</v>
      </c>
      <c r="E74" s="17">
        <f t="shared" si="15"/>
        <v>68.5</v>
      </c>
      <c r="F74" s="55" t="s">
        <v>420</v>
      </c>
      <c r="G74" s="55"/>
      <c r="H74" s="55" t="s">
        <v>501</v>
      </c>
      <c r="I74" s="55"/>
      <c r="J74" s="28">
        <f t="shared" si="32"/>
        <v>0</v>
      </c>
      <c r="K74" s="29"/>
      <c r="L74" s="30"/>
      <c r="M74" s="31"/>
      <c r="N74" s="30"/>
      <c r="O74" s="31"/>
      <c r="P74" s="32"/>
      <c r="Q74" s="28">
        <f t="shared" si="33"/>
        <v>0</v>
      </c>
      <c r="R74" s="29"/>
      <c r="S74" s="32"/>
      <c r="T74" s="28">
        <f t="shared" si="39"/>
        <v>0</v>
      </c>
      <c r="U74" s="29"/>
      <c r="V74" s="30"/>
      <c r="W74" s="31"/>
      <c r="X74" s="32"/>
      <c r="Y74" s="33">
        <f>AA74+AC74+AE74+AG74+AI74+AK74+AM74+AO74</f>
        <v>0</v>
      </c>
      <c r="Z74" s="34"/>
      <c r="AA74" s="35"/>
      <c r="AB74" s="34"/>
      <c r="AC74" s="35"/>
      <c r="AD74" s="34"/>
      <c r="AE74" s="35"/>
      <c r="AF74" s="34"/>
      <c r="AG74" s="35"/>
      <c r="AH74" s="34"/>
      <c r="AI74" s="35"/>
      <c r="AJ74" s="83"/>
      <c r="AK74" s="35"/>
      <c r="AL74" s="34"/>
      <c r="AM74" s="35"/>
      <c r="AN74" s="34"/>
      <c r="AO74" s="62"/>
      <c r="AP74" s="33">
        <f t="shared" si="34"/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 t="shared" si="35"/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</f>
        <v>52.5</v>
      </c>
      <c r="BO74" s="31"/>
      <c r="BP74" s="30"/>
      <c r="BQ74" s="31"/>
      <c r="BR74" s="30"/>
      <c r="BS74" s="31"/>
      <c r="BT74" s="30"/>
      <c r="BU74" s="77">
        <v>4</v>
      </c>
      <c r="BV74" s="78">
        <f>30*0.7*1.5</f>
        <v>31.5</v>
      </c>
      <c r="BW74" s="31">
        <v>4</v>
      </c>
      <c r="BX74" s="30">
        <f>30*0.7</f>
        <v>21</v>
      </c>
      <c r="BY74" s="58">
        <v>4</v>
      </c>
      <c r="BZ74" s="105">
        <f>20*0.7</f>
        <v>14</v>
      </c>
      <c r="CA74" s="33">
        <f>CC74+CE74+CG74+CI74+CK74+CM74+CO74+CQ74</f>
        <v>0</v>
      </c>
      <c r="CB74" s="31"/>
      <c r="CC74" s="30"/>
      <c r="CD74" s="31"/>
      <c r="CE74" s="30"/>
      <c r="CF74" s="31"/>
      <c r="CG74" s="30"/>
      <c r="CH74" s="31"/>
      <c r="CI74" s="30"/>
      <c r="CJ74" s="31"/>
      <c r="CK74" s="30"/>
      <c r="CL74" s="31"/>
      <c r="CM74" s="30"/>
      <c r="CN74" s="31"/>
      <c r="CO74" s="30"/>
      <c r="CP74" s="31"/>
      <c r="CQ74" s="103"/>
      <c r="CR74" s="33">
        <f>CT74+CV74+CX74+CZ74+DB74</f>
        <v>16</v>
      </c>
      <c r="CS74" s="31"/>
      <c r="CT74" s="30"/>
      <c r="CU74" s="31"/>
      <c r="CV74" s="30"/>
      <c r="CW74" s="31"/>
      <c r="CX74" s="30"/>
      <c r="CY74" s="31"/>
      <c r="CZ74" s="30"/>
      <c r="DA74" s="31">
        <v>4</v>
      </c>
      <c r="DB74" s="30">
        <f>20*0.8</f>
        <v>16</v>
      </c>
      <c r="DC74" s="58">
        <v>6</v>
      </c>
      <c r="DD74" s="61">
        <f>15*0.8</f>
        <v>12</v>
      </c>
      <c r="DE74" s="108">
        <f t="shared" si="36"/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 t="shared" si="37"/>
        <v>0</v>
      </c>
      <c r="DQ74" s="31"/>
      <c r="DR74" s="30"/>
      <c r="DS74" s="31"/>
      <c r="DT74" s="30"/>
      <c r="DU74" s="31"/>
      <c r="DV74" s="30"/>
      <c r="DW74" s="31"/>
      <c r="DX74" s="103"/>
      <c r="DY74" s="33">
        <f t="shared" si="38"/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108">
        <f t="shared" si="16"/>
        <v>0</v>
      </c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0"/>
      <c r="FG74" s="30"/>
      <c r="FH74" s="30"/>
      <c r="FI74" s="31"/>
      <c r="FJ74" s="32"/>
    </row>
    <row r="75" spans="1:166" s="1" customFormat="1" ht="15" customHeight="1" x14ac:dyDescent="0.3">
      <c r="A75" s="5"/>
      <c r="B75" s="15">
        <v>7027</v>
      </c>
      <c r="C75" s="8" t="s">
        <v>193</v>
      </c>
      <c r="D75" s="16">
        <v>2009</v>
      </c>
      <c r="E75" s="17">
        <f t="shared" si="15"/>
        <v>64</v>
      </c>
      <c r="F75" s="55" t="s">
        <v>403</v>
      </c>
      <c r="G75" s="55"/>
      <c r="H75" s="55" t="s">
        <v>527</v>
      </c>
      <c r="I75" s="55" t="s">
        <v>642</v>
      </c>
      <c r="J75" s="28"/>
      <c r="K75" s="29"/>
      <c r="L75" s="30"/>
      <c r="M75" s="31"/>
      <c r="N75" s="30"/>
      <c r="O75" s="31"/>
      <c r="P75" s="32"/>
      <c r="Q75" s="28"/>
      <c r="R75" s="29"/>
      <c r="S75" s="32"/>
      <c r="T75" s="28"/>
      <c r="U75" s="29"/>
      <c r="V75" s="30"/>
      <c r="W75" s="31"/>
      <c r="X75" s="32"/>
      <c r="Y75" s="33"/>
      <c r="Z75" s="83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34"/>
      <c r="AM75" s="35"/>
      <c r="AN75" s="34"/>
      <c r="AO75" s="62"/>
      <c r="AP75" s="33"/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/>
      <c r="BD75" s="31"/>
      <c r="BE75" s="30"/>
      <c r="BF75" s="31"/>
      <c r="BG75" s="30"/>
      <c r="BH75" s="31"/>
      <c r="BI75" s="30"/>
      <c r="BJ75" s="31"/>
      <c r="BK75" s="30"/>
      <c r="BL75" s="31"/>
      <c r="BM75" s="32"/>
      <c r="BN75" s="33"/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103"/>
      <c r="CA75" s="33"/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103"/>
      <c r="CR75" s="33"/>
      <c r="CS75" s="31"/>
      <c r="CT75" s="30"/>
      <c r="CU75" s="31"/>
      <c r="CV75" s="30"/>
      <c r="CW75" s="31"/>
      <c r="CX75" s="30"/>
      <c r="CY75" s="31"/>
      <c r="CZ75" s="30"/>
      <c r="DA75" s="31"/>
      <c r="DB75" s="30"/>
      <c r="DC75" s="31"/>
      <c r="DD75" s="32"/>
      <c r="DE75" s="108"/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/>
      <c r="DQ75" s="31"/>
      <c r="DR75" s="30"/>
      <c r="DS75" s="31"/>
      <c r="DT75" s="30"/>
      <c r="DU75" s="31"/>
      <c r="DV75" s="30"/>
      <c r="DW75" s="31"/>
      <c r="DX75" s="103"/>
      <c r="DY75" s="33"/>
      <c r="DZ75" s="31"/>
      <c r="EA75" s="30"/>
      <c r="EB75" s="31"/>
      <c r="EC75" s="30"/>
      <c r="ED75" s="31"/>
      <c r="EE75" s="30"/>
      <c r="EF75" s="30"/>
      <c r="EG75" s="30"/>
      <c r="EH75" s="30"/>
      <c r="EI75" s="30"/>
      <c r="EJ75" s="30"/>
      <c r="EK75" s="30"/>
      <c r="EL75" s="31"/>
      <c r="EM75" s="30"/>
      <c r="EN75" s="31"/>
      <c r="EO75" s="32"/>
      <c r="EP75" s="108">
        <f t="shared" si="16"/>
        <v>64</v>
      </c>
      <c r="EQ75" s="31"/>
      <c r="ER75" s="30"/>
      <c r="ES75" s="31"/>
      <c r="ET75" s="30"/>
      <c r="EU75" s="31"/>
      <c r="EV75" s="30"/>
      <c r="EW75" s="31">
        <v>3</v>
      </c>
      <c r="EX75" s="30">
        <f>60*0.4</f>
        <v>24</v>
      </c>
      <c r="EY75" s="31"/>
      <c r="EZ75" s="30"/>
      <c r="FA75" s="77">
        <v>2</v>
      </c>
      <c r="FB75" s="78">
        <f>60*0.4*1.5</f>
        <v>36</v>
      </c>
      <c r="FC75" s="31"/>
      <c r="FD75" s="30"/>
      <c r="FE75" s="31"/>
      <c r="FF75" s="30"/>
      <c r="FG75" s="89">
        <v>8</v>
      </c>
      <c r="FH75" s="30">
        <f>10*0.4</f>
        <v>4</v>
      </c>
      <c r="FI75" s="31"/>
      <c r="FJ75" s="32"/>
    </row>
    <row r="76" spans="1:166" s="1" customFormat="1" ht="15" hidden="1" customHeight="1" x14ac:dyDescent="0.3">
      <c r="A76" s="5">
        <f t="shared" si="40"/>
        <v>1</v>
      </c>
      <c r="B76" s="15">
        <v>5240</v>
      </c>
      <c r="C76" s="8" t="s">
        <v>96</v>
      </c>
      <c r="D76" s="16">
        <v>2005</v>
      </c>
      <c r="E76" s="17">
        <f t="shared" si="15"/>
        <v>65.400000000000006</v>
      </c>
      <c r="F76" s="55" t="s">
        <v>400</v>
      </c>
      <c r="G76" s="55"/>
      <c r="H76" s="55" t="s">
        <v>495</v>
      </c>
      <c r="I76" s="55" t="s">
        <v>416</v>
      </c>
      <c r="J76" s="28">
        <f>L76+N76+P76</f>
        <v>0</v>
      </c>
      <c r="K76" s="29"/>
      <c r="L76" s="30"/>
      <c r="M76" s="31"/>
      <c r="N76" s="30"/>
      <c r="O76" s="31"/>
      <c r="P76" s="32"/>
      <c r="Q76" s="28">
        <f>S76</f>
        <v>0</v>
      </c>
      <c r="R76" s="29"/>
      <c r="S76" s="32"/>
      <c r="T76" s="28">
        <f>V76+X76</f>
        <v>0</v>
      </c>
      <c r="U76" s="29"/>
      <c r="V76" s="30"/>
      <c r="W76" s="31"/>
      <c r="X76" s="32"/>
      <c r="Y76" s="33">
        <f>AA76+AC76+AE76+AG76+AI76+AK76+AM76+AO76</f>
        <v>0</v>
      </c>
      <c r="Z76" s="34"/>
      <c r="AA76" s="35"/>
      <c r="AB76" s="34"/>
      <c r="AC76" s="35"/>
      <c r="AD76" s="34"/>
      <c r="AE76" s="35"/>
      <c r="AF76" s="83"/>
      <c r="AG76" s="35"/>
      <c r="AH76" s="34"/>
      <c r="AI76" s="35"/>
      <c r="AJ76" s="34"/>
      <c r="AK76" s="35"/>
      <c r="AL76" s="34"/>
      <c r="AM76" s="35"/>
      <c r="AN76" s="34"/>
      <c r="AO76" s="62"/>
      <c r="AP76" s="33">
        <f>AR76+AT76+AV76+AX76+AZ76+BB76</f>
        <v>0</v>
      </c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33">
        <f>BE76+BG76+BI76+BK76+BM76</f>
        <v>12</v>
      </c>
      <c r="BD76" s="31"/>
      <c r="BE76" s="30"/>
      <c r="BF76" s="31"/>
      <c r="BG76" s="30"/>
      <c r="BH76" s="31"/>
      <c r="BI76" s="30"/>
      <c r="BJ76" s="31"/>
      <c r="BK76" s="30"/>
      <c r="BL76" s="31">
        <v>8</v>
      </c>
      <c r="BM76" s="32">
        <f>15*0.8</f>
        <v>12</v>
      </c>
      <c r="BN76" s="33">
        <f>BP76+BR76+BT76+BV76+BX76+BZ76</f>
        <v>0</v>
      </c>
      <c r="BO76" s="31"/>
      <c r="BP76" s="30"/>
      <c r="BQ76" s="31"/>
      <c r="BR76" s="30"/>
      <c r="BS76" s="31"/>
      <c r="BT76" s="30"/>
      <c r="BU76" s="31"/>
      <c r="BV76" s="30"/>
      <c r="BW76" s="31"/>
      <c r="BX76" s="30"/>
      <c r="BY76" s="31"/>
      <c r="BZ76" s="103"/>
      <c r="CA76" s="33">
        <f>CC76+CE76+CG76+CI76+CK76+CM76+CO76+CQ76</f>
        <v>15</v>
      </c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>
        <v>8</v>
      </c>
      <c r="CO76" s="30">
        <f>15</f>
        <v>15</v>
      </c>
      <c r="CP76" s="31"/>
      <c r="CQ76" s="103"/>
      <c r="CR76" s="33">
        <f>CT76+CV76+CX76+CZ76+DD76</f>
        <v>38.4</v>
      </c>
      <c r="CS76" s="31"/>
      <c r="CT76" s="30"/>
      <c r="CU76" s="77">
        <v>8</v>
      </c>
      <c r="CV76" s="78">
        <f>20*0.8*1.5</f>
        <v>24</v>
      </c>
      <c r="CW76" s="31"/>
      <c r="CX76" s="30"/>
      <c r="CY76" s="31"/>
      <c r="CZ76" s="30"/>
      <c r="DA76" s="58">
        <v>6</v>
      </c>
      <c r="DB76" s="59">
        <f>15*0.8</f>
        <v>12</v>
      </c>
      <c r="DC76" s="31">
        <v>5</v>
      </c>
      <c r="DD76" s="32">
        <f>18*0.8</f>
        <v>14.4</v>
      </c>
      <c r="DE76" s="108">
        <f>DG76+DI76+DK76+DM76+DO76</f>
        <v>0</v>
      </c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>
        <f>DR76+DT76+DV76+DX76</f>
        <v>0</v>
      </c>
      <c r="DQ76" s="31"/>
      <c r="DR76" s="30"/>
      <c r="DS76" s="31"/>
      <c r="DT76" s="30"/>
      <c r="DU76" s="31"/>
      <c r="DV76" s="30"/>
      <c r="DW76" s="31"/>
      <c r="DX76" s="103"/>
      <c r="DY76" s="33">
        <f>EA76+EC76+EE76+EG76+EI76+EK76+EM76+EO76</f>
        <v>0</v>
      </c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108">
        <f t="shared" si="16"/>
        <v>0</v>
      </c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0"/>
      <c r="FG76" s="30"/>
      <c r="FH76" s="30"/>
      <c r="FI76" s="31"/>
      <c r="FJ76" s="32"/>
    </row>
    <row r="77" spans="1:166" s="1" customFormat="1" ht="15" hidden="1" customHeight="1" x14ac:dyDescent="0.3">
      <c r="A77" s="5">
        <f t="shared" si="40"/>
        <v>2</v>
      </c>
      <c r="B77" s="15">
        <v>7470</v>
      </c>
      <c r="C77" s="8" t="s">
        <v>258</v>
      </c>
      <c r="D77" s="16">
        <v>2000</v>
      </c>
      <c r="E77" s="17">
        <f t="shared" si="15"/>
        <v>64.5</v>
      </c>
      <c r="F77" s="55" t="s">
        <v>420</v>
      </c>
      <c r="G77" s="55"/>
      <c r="H77" s="55" t="s">
        <v>486</v>
      </c>
      <c r="I77" s="55" t="s">
        <v>487</v>
      </c>
      <c r="J77" s="28">
        <f>L77+N77+P77</f>
        <v>0</v>
      </c>
      <c r="K77" s="29"/>
      <c r="L77" s="30"/>
      <c r="M77" s="31"/>
      <c r="N77" s="30"/>
      <c r="O77" s="31"/>
      <c r="P77" s="32"/>
      <c r="Q77" s="28">
        <f>S77</f>
        <v>0</v>
      </c>
      <c r="R77" s="29"/>
      <c r="S77" s="32"/>
      <c r="T77" s="28">
        <f>V77+X77</f>
        <v>0</v>
      </c>
      <c r="U77" s="29"/>
      <c r="V77" s="30"/>
      <c r="W77" s="31"/>
      <c r="X77" s="32"/>
      <c r="Y77" s="33">
        <f>AA77+AC77+AE77+AG77+AI77+AK77+AM77+AO77</f>
        <v>31.5</v>
      </c>
      <c r="Z77" s="92"/>
      <c r="AA77" s="35"/>
      <c r="AB77" s="92"/>
      <c r="AC77" s="35"/>
      <c r="AD77" s="92"/>
      <c r="AE77" s="35"/>
      <c r="AF77" s="92"/>
      <c r="AG77" s="35"/>
      <c r="AH77" s="92"/>
      <c r="AI77" s="35"/>
      <c r="AJ77" s="92"/>
      <c r="AK77" s="35"/>
      <c r="AL77" s="92"/>
      <c r="AM77" s="35"/>
      <c r="AN77" s="92">
        <v>5</v>
      </c>
      <c r="AO77" s="93">
        <f>35*0.9</f>
        <v>31.5</v>
      </c>
      <c r="AP77" s="33">
        <f>AR77+AT77+AV77+AX77+AZ77+BB77</f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>BE77+BG77+BI77+BK77+BM77</f>
        <v>0</v>
      </c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103"/>
      <c r="CA77" s="33">
        <f>CC77+CE77+CG77+CI77+CK77+CM77+CO77+CQ77</f>
        <v>33</v>
      </c>
      <c r="CB77" s="31"/>
      <c r="CC77" s="30"/>
      <c r="CD77" s="31"/>
      <c r="CE77" s="30"/>
      <c r="CF77" s="31"/>
      <c r="CG77" s="30"/>
      <c r="CH77" s="31"/>
      <c r="CI77" s="30"/>
      <c r="CJ77" s="31"/>
      <c r="CK77" s="30"/>
      <c r="CL77" s="77">
        <v>6</v>
      </c>
      <c r="CM77" s="78">
        <f>22*1.5</f>
        <v>33</v>
      </c>
      <c r="CN77" s="31"/>
      <c r="CO77" s="30"/>
      <c r="CP77" s="31"/>
      <c r="CQ77" s="103"/>
      <c r="CR77" s="33">
        <f>CT77+CV77+CX77+CZ77+DB77+DD77</f>
        <v>0</v>
      </c>
      <c r="CS77" s="31"/>
      <c r="CT77" s="30"/>
      <c r="CU77" s="31"/>
      <c r="CV77" s="30"/>
      <c r="CW77" s="31"/>
      <c r="CX77" s="30"/>
      <c r="CY77" s="31"/>
      <c r="CZ77" s="30"/>
      <c r="DA77" s="30"/>
      <c r="DB77" s="30"/>
      <c r="DC77" s="31"/>
      <c r="DD77" s="32"/>
      <c r="DE77" s="108">
        <f>DG77+DI77+DK77+DM77+DO77</f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32"/>
      <c r="DP77" s="33">
        <f>DR77+DT77+DV77+DX77</f>
        <v>0</v>
      </c>
      <c r="DQ77" s="31"/>
      <c r="DR77" s="30"/>
      <c r="DS77" s="31"/>
      <c r="DT77" s="30"/>
      <c r="DU77" s="31"/>
      <c r="DV77" s="30"/>
      <c r="DW77" s="31"/>
      <c r="DX77" s="103"/>
      <c r="DY77" s="33">
        <f>EA77+EC77+EE77+EG77+EI77+EK77+EM77+EO77</f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32"/>
      <c r="EP77" s="108">
        <f t="shared" si="16"/>
        <v>0</v>
      </c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0"/>
      <c r="FG77" s="30"/>
      <c r="FH77" s="30"/>
      <c r="FI77" s="31"/>
      <c r="FJ77" s="32"/>
    </row>
    <row r="78" spans="1:166" s="1" customFormat="1" ht="15" customHeight="1" x14ac:dyDescent="0.3">
      <c r="A78" s="115">
        <v>11</v>
      </c>
      <c r="B78" s="116">
        <v>9496</v>
      </c>
      <c r="C78" s="117" t="s">
        <v>359</v>
      </c>
      <c r="D78" s="118">
        <v>2010</v>
      </c>
      <c r="E78" s="119">
        <f t="shared" si="15"/>
        <v>63.599999999999994</v>
      </c>
      <c r="F78" s="120" t="s">
        <v>406</v>
      </c>
      <c r="G78" s="55"/>
      <c r="H78" s="55" t="s">
        <v>630</v>
      </c>
      <c r="I78" s="55" t="s">
        <v>513</v>
      </c>
      <c r="J78" s="28"/>
      <c r="K78" s="29"/>
      <c r="L78" s="30"/>
      <c r="M78" s="31"/>
      <c r="N78" s="30"/>
      <c r="O78" s="31"/>
      <c r="P78" s="32"/>
      <c r="Q78" s="28"/>
      <c r="R78" s="29"/>
      <c r="S78" s="32"/>
      <c r="T78" s="28"/>
      <c r="U78" s="29"/>
      <c r="V78" s="30"/>
      <c r="W78" s="31"/>
      <c r="X78" s="32"/>
      <c r="Y78" s="33"/>
      <c r="Z78" s="92"/>
      <c r="AA78" s="35"/>
      <c r="AB78" s="92"/>
      <c r="AC78" s="35"/>
      <c r="AD78" s="92"/>
      <c r="AE78" s="35"/>
      <c r="AF78" s="92"/>
      <c r="AG78" s="35"/>
      <c r="AH78" s="92"/>
      <c r="AI78" s="35"/>
      <c r="AJ78" s="92"/>
      <c r="AK78" s="35"/>
      <c r="AL78" s="92"/>
      <c r="AM78" s="35"/>
      <c r="AN78" s="92"/>
      <c r="AO78" s="93"/>
      <c r="AP78" s="33"/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/>
      <c r="BD78" s="31"/>
      <c r="BE78" s="30"/>
      <c r="BF78" s="31"/>
      <c r="BG78" s="30"/>
      <c r="BH78" s="31"/>
      <c r="BI78" s="30"/>
      <c r="BJ78" s="31"/>
      <c r="BK78" s="30"/>
      <c r="BL78" s="31"/>
      <c r="BM78" s="32"/>
      <c r="BN78" s="33"/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103"/>
      <c r="CA78" s="33"/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103"/>
      <c r="CR78" s="33"/>
      <c r="CS78" s="31"/>
      <c r="CT78" s="30"/>
      <c r="CU78" s="31"/>
      <c r="CV78" s="30"/>
      <c r="CW78" s="31"/>
      <c r="CX78" s="30"/>
      <c r="CY78" s="31"/>
      <c r="CZ78" s="30"/>
      <c r="DA78" s="31"/>
      <c r="DB78" s="30"/>
      <c r="DC78" s="31"/>
      <c r="DD78" s="32"/>
      <c r="DE78" s="108"/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/>
      <c r="DQ78" s="31"/>
      <c r="DR78" s="30"/>
      <c r="DS78" s="31"/>
      <c r="DT78" s="30"/>
      <c r="DU78" s="31"/>
      <c r="DV78" s="30"/>
      <c r="DW78" s="31"/>
      <c r="DX78" s="103"/>
      <c r="DY78" s="33"/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121">
        <f t="shared" si="16"/>
        <v>63.599999999999994</v>
      </c>
      <c r="EQ78" s="31"/>
      <c r="ER78" s="30"/>
      <c r="ES78" s="31"/>
      <c r="ET78" s="30"/>
      <c r="EU78" s="31"/>
      <c r="EV78" s="30"/>
      <c r="EW78" s="31"/>
      <c r="EX78" s="30"/>
      <c r="EY78" s="31">
        <v>6</v>
      </c>
      <c r="EZ78" s="30">
        <f>22*0.4</f>
        <v>8.8000000000000007</v>
      </c>
      <c r="FA78" s="77">
        <v>4</v>
      </c>
      <c r="FB78" s="78">
        <f>30*0.4*1.5</f>
        <v>18</v>
      </c>
      <c r="FC78" s="31">
        <v>1</v>
      </c>
      <c r="FD78" s="30">
        <f>80*0.4</f>
        <v>32</v>
      </c>
      <c r="FE78" s="31"/>
      <c r="FF78" s="30"/>
      <c r="FG78" s="89">
        <v>7</v>
      </c>
      <c r="FH78" s="30">
        <f>12*0.4</f>
        <v>4.8000000000000007</v>
      </c>
      <c r="FI78" s="31"/>
      <c r="FJ78" s="32"/>
    </row>
    <row r="79" spans="1:166" s="1" customFormat="1" ht="15" customHeight="1" x14ac:dyDescent="0.3">
      <c r="A79" s="5">
        <v>12</v>
      </c>
      <c r="B79" s="15">
        <v>9265</v>
      </c>
      <c r="C79" s="8" t="s">
        <v>311</v>
      </c>
      <c r="D79" s="16">
        <v>2009</v>
      </c>
      <c r="E79" s="17">
        <f t="shared" si="15"/>
        <v>62</v>
      </c>
      <c r="F79" s="55" t="s">
        <v>393</v>
      </c>
      <c r="G79" s="55"/>
      <c r="H79" s="55" t="s">
        <v>651</v>
      </c>
      <c r="I79" s="55"/>
      <c r="J79" s="28"/>
      <c r="K79" s="29"/>
      <c r="L79" s="30"/>
      <c r="M79" s="31"/>
      <c r="N79" s="30"/>
      <c r="O79" s="31"/>
      <c r="P79" s="32"/>
      <c r="Q79" s="28"/>
      <c r="R79" s="29"/>
      <c r="S79" s="32"/>
      <c r="T79" s="28"/>
      <c r="U79" s="29"/>
      <c r="V79" s="30"/>
      <c r="W79" s="31"/>
      <c r="X79" s="32"/>
      <c r="Y79" s="33"/>
      <c r="Z79" s="34"/>
      <c r="AA79" s="35"/>
      <c r="AB79" s="34"/>
      <c r="AC79" s="35"/>
      <c r="AD79" s="34"/>
      <c r="AE79" s="35"/>
      <c r="AF79" s="34"/>
      <c r="AG79" s="35"/>
      <c r="AH79" s="34"/>
      <c r="AI79" s="35"/>
      <c r="AJ79" s="34"/>
      <c r="AK79" s="35"/>
      <c r="AL79" s="83"/>
      <c r="AM79" s="35"/>
      <c r="AN79" s="34"/>
      <c r="AO79" s="62"/>
      <c r="AP79" s="33"/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33"/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33"/>
      <c r="BO79" s="31"/>
      <c r="BP79" s="30"/>
      <c r="BQ79" s="31"/>
      <c r="BR79" s="30"/>
      <c r="BS79" s="31"/>
      <c r="BT79" s="30"/>
      <c r="BU79" s="31"/>
      <c r="BV79" s="30"/>
      <c r="BW79" s="31"/>
      <c r="BX79" s="30"/>
      <c r="BY79" s="31"/>
      <c r="BZ79" s="103"/>
      <c r="CA79" s="33"/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103"/>
      <c r="CR79" s="33"/>
      <c r="CS79" s="31"/>
      <c r="CT79" s="30"/>
      <c r="CU79" s="31"/>
      <c r="CV79" s="30"/>
      <c r="CW79" s="31"/>
      <c r="CX79" s="30"/>
      <c r="CY79" s="31"/>
      <c r="CZ79" s="30"/>
      <c r="DA79" s="31"/>
      <c r="DB79" s="30"/>
      <c r="DC79" s="31"/>
      <c r="DD79" s="32"/>
      <c r="DE79" s="108"/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33"/>
      <c r="DQ79" s="31"/>
      <c r="DR79" s="30"/>
      <c r="DS79" s="31"/>
      <c r="DT79" s="30"/>
      <c r="DU79" s="31"/>
      <c r="DV79" s="30"/>
      <c r="DW79" s="31"/>
      <c r="DX79" s="103"/>
      <c r="DY79" s="33"/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108">
        <f t="shared" si="16"/>
        <v>62</v>
      </c>
      <c r="EQ79" s="31"/>
      <c r="ER79" s="30"/>
      <c r="ES79" s="31"/>
      <c r="ET79" s="30"/>
      <c r="EU79" s="31"/>
      <c r="EV79" s="30"/>
      <c r="EW79" s="31"/>
      <c r="EX79" s="30"/>
      <c r="EY79" s="31">
        <v>1</v>
      </c>
      <c r="EZ79" s="30">
        <f>80*0.4</f>
        <v>32</v>
      </c>
      <c r="FA79" s="31"/>
      <c r="FB79" s="30"/>
      <c r="FC79" s="31"/>
      <c r="FD79" s="30"/>
      <c r="FE79" s="31"/>
      <c r="FF79" s="30"/>
      <c r="FG79" s="89">
        <v>4</v>
      </c>
      <c r="FH79" s="30">
        <f>20*0.4</f>
        <v>8</v>
      </c>
      <c r="FI79" s="31">
        <v>1</v>
      </c>
      <c r="FJ79" s="32">
        <f>55*0.4</f>
        <v>22</v>
      </c>
    </row>
    <row r="80" spans="1:166" s="1" customFormat="1" ht="15" customHeight="1" x14ac:dyDescent="0.3">
      <c r="A80" s="115">
        <v>13</v>
      </c>
      <c r="B80" s="116">
        <v>7356</v>
      </c>
      <c r="C80" s="117" t="s">
        <v>198</v>
      </c>
      <c r="D80" s="118">
        <v>2010</v>
      </c>
      <c r="E80" s="119">
        <f t="shared" si="15"/>
        <v>60</v>
      </c>
      <c r="F80" s="120" t="s">
        <v>393</v>
      </c>
      <c r="G80" s="55"/>
      <c r="H80" s="55" t="s">
        <v>448</v>
      </c>
      <c r="I80" s="55" t="s">
        <v>434</v>
      </c>
      <c r="J80" s="28"/>
      <c r="K80" s="29"/>
      <c r="L80" s="30"/>
      <c r="M80" s="31"/>
      <c r="N80" s="30"/>
      <c r="O80" s="31"/>
      <c r="P80" s="32"/>
      <c r="Q80" s="28"/>
      <c r="R80" s="29"/>
      <c r="S80" s="32"/>
      <c r="T80" s="28"/>
      <c r="U80" s="29"/>
      <c r="V80" s="30"/>
      <c r="W80" s="31"/>
      <c r="X80" s="32"/>
      <c r="Y80" s="33"/>
      <c r="Z80" s="34"/>
      <c r="AA80" s="35"/>
      <c r="AB80" s="34"/>
      <c r="AC80" s="35"/>
      <c r="AD80" s="34"/>
      <c r="AE80" s="35"/>
      <c r="AF80" s="34"/>
      <c r="AG80" s="35"/>
      <c r="AH80" s="34"/>
      <c r="AI80" s="35"/>
      <c r="AJ80" s="34"/>
      <c r="AK80" s="35"/>
      <c r="AL80" s="83"/>
      <c r="AM80" s="35"/>
      <c r="AN80" s="34"/>
      <c r="AO80" s="62"/>
      <c r="AP80" s="33"/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/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/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103"/>
      <c r="CA80" s="33"/>
      <c r="CB80" s="31"/>
      <c r="CC80" s="30"/>
      <c r="CD80" s="31"/>
      <c r="CE80" s="30"/>
      <c r="CF80" s="31"/>
      <c r="CG80" s="30"/>
      <c r="CH80" s="31"/>
      <c r="CI80" s="30"/>
      <c r="CJ80" s="31"/>
      <c r="CK80" s="30"/>
      <c r="CL80" s="31"/>
      <c r="CM80" s="30"/>
      <c r="CN80" s="31"/>
      <c r="CO80" s="30"/>
      <c r="CP80" s="31"/>
      <c r="CQ80" s="103"/>
      <c r="CR80" s="33"/>
      <c r="CS80" s="31"/>
      <c r="CT80" s="30"/>
      <c r="CU80" s="31"/>
      <c r="CV80" s="30"/>
      <c r="CW80" s="31"/>
      <c r="CX80" s="30"/>
      <c r="CY80" s="31"/>
      <c r="CZ80" s="30"/>
      <c r="DA80" s="31"/>
      <c r="DB80" s="30"/>
      <c r="DC80" s="31"/>
      <c r="DD80" s="32"/>
      <c r="DE80" s="108"/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/>
      <c r="DQ80" s="31"/>
      <c r="DR80" s="30"/>
      <c r="DS80" s="31"/>
      <c r="DT80" s="30"/>
      <c r="DU80" s="31"/>
      <c r="DV80" s="30"/>
      <c r="DW80" s="31"/>
      <c r="DX80" s="103"/>
      <c r="DY80" s="33"/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121">
        <f t="shared" si="16"/>
        <v>60</v>
      </c>
      <c r="EQ80" s="31"/>
      <c r="ER80" s="30"/>
      <c r="ES80" s="31">
        <v>6</v>
      </c>
      <c r="ET80" s="30">
        <f>30*0.4</f>
        <v>12</v>
      </c>
      <c r="EU80" s="31"/>
      <c r="EV80" s="30"/>
      <c r="EW80" s="31"/>
      <c r="EX80" s="30"/>
      <c r="EY80" s="31"/>
      <c r="EZ80" s="30"/>
      <c r="FA80" s="31"/>
      <c r="FB80" s="30"/>
      <c r="FC80" s="31">
        <v>2</v>
      </c>
      <c r="FD80" s="30">
        <f>60*0.4</f>
        <v>24</v>
      </c>
      <c r="FE80" s="31">
        <v>2</v>
      </c>
      <c r="FF80" s="30">
        <f>60*0.4</f>
        <v>24</v>
      </c>
      <c r="FG80" s="89"/>
      <c r="FH80" s="30"/>
      <c r="FI80" s="31"/>
      <c r="FJ80" s="32"/>
    </row>
    <row r="81" spans="1:166" s="1" customFormat="1" ht="15" customHeight="1" x14ac:dyDescent="0.3">
      <c r="A81" s="5">
        <v>14</v>
      </c>
      <c r="B81" s="15">
        <v>6403</v>
      </c>
      <c r="C81" s="8" t="s">
        <v>188</v>
      </c>
      <c r="D81" s="16">
        <v>2009</v>
      </c>
      <c r="E81" s="17">
        <f t="shared" si="15"/>
        <v>59</v>
      </c>
      <c r="F81" s="55" t="s">
        <v>386</v>
      </c>
      <c r="G81" s="55"/>
      <c r="H81" s="55" t="s">
        <v>629</v>
      </c>
      <c r="I81" s="55"/>
      <c r="J81" s="28"/>
      <c r="K81" s="29"/>
      <c r="L81" s="30"/>
      <c r="M81" s="31"/>
      <c r="N81" s="30"/>
      <c r="O81" s="31"/>
      <c r="P81" s="32"/>
      <c r="Q81" s="28"/>
      <c r="R81" s="29"/>
      <c r="S81" s="32"/>
      <c r="T81" s="28"/>
      <c r="U81" s="29"/>
      <c r="V81" s="30"/>
      <c r="W81" s="31"/>
      <c r="X81" s="32"/>
      <c r="Y81" s="33"/>
      <c r="Z81" s="34"/>
      <c r="AA81" s="35"/>
      <c r="AB81" s="34"/>
      <c r="AC81" s="35"/>
      <c r="AD81" s="34"/>
      <c r="AE81" s="35"/>
      <c r="AF81" s="34"/>
      <c r="AG81" s="35"/>
      <c r="AH81" s="34"/>
      <c r="AI81" s="35"/>
      <c r="AJ81" s="34"/>
      <c r="AK81" s="35"/>
      <c r="AL81" s="92"/>
      <c r="AM81" s="35"/>
      <c r="AN81" s="34"/>
      <c r="AO81" s="62"/>
      <c r="AP81" s="33"/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/>
      <c r="BD81" s="31"/>
      <c r="BE81" s="30"/>
      <c r="BF81" s="31"/>
      <c r="BG81" s="30"/>
      <c r="BH81" s="31"/>
      <c r="BI81" s="30"/>
      <c r="BJ81" s="31"/>
      <c r="BK81" s="30"/>
      <c r="BL81" s="31"/>
      <c r="BM81" s="32"/>
      <c r="BN81" s="33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103"/>
      <c r="CA81" s="33"/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31"/>
      <c r="CQ81" s="103"/>
      <c r="CR81" s="33"/>
      <c r="CS81" s="31"/>
      <c r="CT81" s="30"/>
      <c r="CU81" s="31"/>
      <c r="CV81" s="30"/>
      <c r="CW81" s="31"/>
      <c r="CX81" s="30"/>
      <c r="CY81" s="31"/>
      <c r="CZ81" s="30"/>
      <c r="DA81" s="31"/>
      <c r="DB81" s="30"/>
      <c r="DC81" s="31"/>
      <c r="DD81" s="32"/>
      <c r="DE81" s="108"/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/>
      <c r="DQ81" s="31"/>
      <c r="DR81" s="30"/>
      <c r="DS81" s="31"/>
      <c r="DT81" s="30"/>
      <c r="DU81" s="31"/>
      <c r="DV81" s="30"/>
      <c r="DW81" s="31"/>
      <c r="DX81" s="103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108">
        <f t="shared" si="16"/>
        <v>59</v>
      </c>
      <c r="EQ81" s="31">
        <v>6</v>
      </c>
      <c r="ER81" s="30">
        <f>30*0.4</f>
        <v>12</v>
      </c>
      <c r="ES81" s="31"/>
      <c r="ET81" s="30"/>
      <c r="EU81" s="77">
        <v>7</v>
      </c>
      <c r="EV81" s="78">
        <f>25*0.4*1.5</f>
        <v>15</v>
      </c>
      <c r="EW81" s="31"/>
      <c r="EX81" s="30"/>
      <c r="EY81" s="31"/>
      <c r="EZ81" s="30"/>
      <c r="FA81" s="31"/>
      <c r="FB81" s="30"/>
      <c r="FC81" s="31"/>
      <c r="FD81" s="30"/>
      <c r="FE81" s="31"/>
      <c r="FF81" s="30"/>
      <c r="FG81" s="89">
        <v>2</v>
      </c>
      <c r="FH81" s="30">
        <f>40*0.4</f>
        <v>16</v>
      </c>
      <c r="FI81" s="31">
        <v>2</v>
      </c>
      <c r="FJ81" s="32">
        <f>40*0.4</f>
        <v>16</v>
      </c>
    </row>
    <row r="82" spans="1:166" s="1" customFormat="1" ht="15" hidden="1" customHeight="1" x14ac:dyDescent="0.3">
      <c r="A82" s="5">
        <f t="shared" si="40"/>
        <v>15</v>
      </c>
      <c r="B82" s="15">
        <v>4300</v>
      </c>
      <c r="C82" s="8" t="s">
        <v>114</v>
      </c>
      <c r="D82" s="16">
        <v>2002</v>
      </c>
      <c r="E82" s="17">
        <f t="shared" si="15"/>
        <v>62</v>
      </c>
      <c r="F82" s="55" t="s">
        <v>393</v>
      </c>
      <c r="G82" s="55"/>
      <c r="H82" s="55" t="s">
        <v>419</v>
      </c>
      <c r="I82" s="55"/>
      <c r="J82" s="28">
        <f>L82+N82+P82</f>
        <v>0</v>
      </c>
      <c r="K82" s="29"/>
      <c r="L82" s="30"/>
      <c r="M82" s="31"/>
      <c r="N82" s="30"/>
      <c r="O82" s="31"/>
      <c r="P82" s="32"/>
      <c r="Q82" s="28">
        <f>S82</f>
        <v>0</v>
      </c>
      <c r="R82" s="29"/>
      <c r="S82" s="32"/>
      <c r="T82" s="28">
        <f>V82+X82</f>
        <v>0</v>
      </c>
      <c r="U82" s="29"/>
      <c r="V82" s="30"/>
      <c r="W82" s="31"/>
      <c r="X82" s="32"/>
      <c r="Y82" s="33">
        <f>AA82+AC82+AE82+AG82+AI82+AK82+AM82+AO82</f>
        <v>0</v>
      </c>
      <c r="Z82" s="34"/>
      <c r="AA82" s="35"/>
      <c r="AB82" s="34"/>
      <c r="AC82" s="35"/>
      <c r="AD82" s="34"/>
      <c r="AE82" s="35"/>
      <c r="AF82" s="34"/>
      <c r="AG82" s="35"/>
      <c r="AH82" s="34"/>
      <c r="AI82" s="35"/>
      <c r="AJ82" s="92"/>
      <c r="AK82" s="35"/>
      <c r="AL82" s="34"/>
      <c r="AM82" s="35"/>
      <c r="AN82" s="34"/>
      <c r="AO82" s="62"/>
      <c r="AP82" s="33">
        <f>AR82+AT82+AV82+AX82+AZ82+BB82</f>
        <v>0</v>
      </c>
      <c r="AQ82" s="34"/>
      <c r="AR82" s="35"/>
      <c r="AS82" s="34"/>
      <c r="AT82" s="35"/>
      <c r="AU82" s="34"/>
      <c r="AV82" s="35"/>
      <c r="AW82" s="34"/>
      <c r="AX82" s="35"/>
      <c r="AY82" s="34"/>
      <c r="AZ82" s="35"/>
      <c r="BA82" s="34"/>
      <c r="BB82" s="75"/>
      <c r="BC82" s="33">
        <f>BE82+BG82+BI82+BK82+BM82</f>
        <v>0</v>
      </c>
      <c r="BD82" s="31"/>
      <c r="BE82" s="30"/>
      <c r="BF82" s="31"/>
      <c r="BG82" s="30"/>
      <c r="BH82" s="31"/>
      <c r="BI82" s="30"/>
      <c r="BJ82" s="31"/>
      <c r="BK82" s="30"/>
      <c r="BL82" s="31"/>
      <c r="BM82" s="32"/>
      <c r="BN82" s="33">
        <f>BP82+BR82+BT82+BV82+BX82+BZ82</f>
        <v>0</v>
      </c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103"/>
      <c r="CA82" s="33">
        <f>CC82+CE82+CG82+CI82+CK82+CM82+CO82</f>
        <v>18</v>
      </c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>
        <v>7</v>
      </c>
      <c r="CO82" s="30">
        <f>18</f>
        <v>18</v>
      </c>
      <c r="CP82" s="58">
        <v>5</v>
      </c>
      <c r="CQ82" s="105">
        <f>18</f>
        <v>18</v>
      </c>
      <c r="CR82" s="33">
        <f>CT82+CV82+CX82+CZ82+DD82</f>
        <v>44</v>
      </c>
      <c r="CS82" s="31"/>
      <c r="CT82" s="30"/>
      <c r="CU82" s="31"/>
      <c r="CV82" s="30"/>
      <c r="CW82" s="31"/>
      <c r="CX82" s="30"/>
      <c r="CY82" s="31"/>
      <c r="CZ82" s="30"/>
      <c r="DA82" s="58">
        <v>2</v>
      </c>
      <c r="DB82" s="59">
        <f>40*0.8</f>
        <v>32</v>
      </c>
      <c r="DC82" s="31">
        <v>1</v>
      </c>
      <c r="DD82" s="32">
        <f>55*0.8</f>
        <v>44</v>
      </c>
      <c r="DE82" s="108">
        <f>DG82+DI82+DK82+DM82+DO82</f>
        <v>0</v>
      </c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33">
        <f>DR82+DT82+DV82+DX82</f>
        <v>0</v>
      </c>
      <c r="DQ82" s="31"/>
      <c r="DR82" s="30"/>
      <c r="DS82" s="31"/>
      <c r="DT82" s="30"/>
      <c r="DU82" s="31"/>
      <c r="DV82" s="30"/>
      <c r="DW82" s="31"/>
      <c r="DX82" s="103"/>
      <c r="DY82" s="33">
        <f>EA82+EC82+EE82+EG82+EI82+EK82+EM82+EO82</f>
        <v>0</v>
      </c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108">
        <f t="shared" si="16"/>
        <v>0</v>
      </c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0"/>
      <c r="FG82" s="30"/>
      <c r="FH82" s="30"/>
      <c r="FI82" s="31"/>
      <c r="FJ82" s="32"/>
    </row>
    <row r="83" spans="1:166" s="1" customFormat="1" ht="15" customHeight="1" x14ac:dyDescent="0.3">
      <c r="A83" s="115">
        <v>15</v>
      </c>
      <c r="B83" s="116">
        <v>7432</v>
      </c>
      <c r="C83" s="117" t="s">
        <v>227</v>
      </c>
      <c r="D83" s="118">
        <v>2009</v>
      </c>
      <c r="E83" s="119">
        <f t="shared" si="15"/>
        <v>58</v>
      </c>
      <c r="F83" s="120" t="s">
        <v>545</v>
      </c>
      <c r="G83" s="55"/>
      <c r="H83" s="55" t="s">
        <v>546</v>
      </c>
      <c r="I83" s="55" t="s">
        <v>547</v>
      </c>
      <c r="J83" s="28"/>
      <c r="K83" s="29"/>
      <c r="L83" s="30"/>
      <c r="M83" s="31"/>
      <c r="N83" s="30"/>
      <c r="O83" s="31"/>
      <c r="P83" s="32"/>
      <c r="Q83" s="28"/>
      <c r="R83" s="29"/>
      <c r="S83" s="32"/>
      <c r="T83" s="28"/>
      <c r="U83" s="29"/>
      <c r="V83" s="30"/>
      <c r="W83" s="31"/>
      <c r="X83" s="32"/>
      <c r="Y83" s="33"/>
      <c r="Z83" s="92"/>
      <c r="AA83" s="35"/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34"/>
      <c r="AM83" s="35"/>
      <c r="AN83" s="34"/>
      <c r="AO83" s="62"/>
      <c r="AP83" s="33"/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/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/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103"/>
      <c r="CA83" s="33"/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31"/>
      <c r="CM83" s="30"/>
      <c r="CN83" s="31"/>
      <c r="CO83" s="30"/>
      <c r="CP83" s="31"/>
      <c r="CQ83" s="103"/>
      <c r="CR83" s="33"/>
      <c r="CS83" s="31"/>
      <c r="CT83" s="30"/>
      <c r="CU83" s="31"/>
      <c r="CV83" s="30"/>
      <c r="CW83" s="31"/>
      <c r="CX83" s="30"/>
      <c r="CY83" s="31"/>
      <c r="CZ83" s="30"/>
      <c r="DA83" s="31"/>
      <c r="DB83" s="30"/>
      <c r="DC83" s="31"/>
      <c r="DD83" s="32"/>
      <c r="DE83" s="108"/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/>
      <c r="DQ83" s="31"/>
      <c r="DR83" s="30"/>
      <c r="DS83" s="31"/>
      <c r="DT83" s="30"/>
      <c r="DU83" s="31"/>
      <c r="DV83" s="30"/>
      <c r="DW83" s="31"/>
      <c r="DX83" s="103"/>
      <c r="DY83" s="33"/>
      <c r="DZ83" s="31"/>
      <c r="EA83" s="30"/>
      <c r="EB83" s="31"/>
      <c r="EC83" s="30"/>
      <c r="ED83" s="31"/>
      <c r="EE83" s="30"/>
      <c r="EF83" s="30"/>
      <c r="EG83" s="30"/>
      <c r="EH83" s="30"/>
      <c r="EI83" s="30"/>
      <c r="EJ83" s="30"/>
      <c r="EK83" s="30"/>
      <c r="EL83" s="31"/>
      <c r="EM83" s="30"/>
      <c r="EN83" s="31"/>
      <c r="EO83" s="32"/>
      <c r="EP83" s="121">
        <f t="shared" si="16"/>
        <v>58</v>
      </c>
      <c r="EQ83" s="31"/>
      <c r="ER83" s="30"/>
      <c r="ES83" s="31">
        <v>7</v>
      </c>
      <c r="ET83" s="30">
        <f>25*0.4</f>
        <v>10</v>
      </c>
      <c r="EU83" s="77">
        <v>3</v>
      </c>
      <c r="EV83" s="78">
        <f>60*0.4*1.5</f>
        <v>36</v>
      </c>
      <c r="EW83" s="31"/>
      <c r="EX83" s="30"/>
      <c r="EY83" s="31"/>
      <c r="EZ83" s="30"/>
      <c r="FA83" s="31"/>
      <c r="FB83" s="30"/>
      <c r="FC83" s="31">
        <v>4</v>
      </c>
      <c r="FD83" s="30">
        <f>30*0.4</f>
        <v>12</v>
      </c>
      <c r="FE83" s="31"/>
      <c r="FF83" s="30"/>
      <c r="FG83" s="89"/>
      <c r="FH83" s="30"/>
      <c r="FI83" s="31"/>
      <c r="FJ83" s="32"/>
    </row>
    <row r="84" spans="1:166" s="1" customFormat="1" ht="15" hidden="1" customHeight="1" x14ac:dyDescent="0.3">
      <c r="A84" s="5">
        <f t="shared" si="40"/>
        <v>16</v>
      </c>
      <c r="B84" s="15">
        <v>199</v>
      </c>
      <c r="C84" s="8" t="s">
        <v>73</v>
      </c>
      <c r="D84" s="16">
        <v>1993</v>
      </c>
      <c r="E84" s="17">
        <f t="shared" si="15"/>
        <v>61.2</v>
      </c>
      <c r="F84" s="55" t="s">
        <v>468</v>
      </c>
      <c r="G84" s="55" t="s">
        <v>393</v>
      </c>
      <c r="H84" s="55" t="s">
        <v>469</v>
      </c>
      <c r="I84" s="55" t="s">
        <v>419</v>
      </c>
      <c r="J84" s="28">
        <f>L84+N84+P84</f>
        <v>0</v>
      </c>
      <c r="K84" s="29"/>
      <c r="L84" s="30"/>
      <c r="M84" s="31"/>
      <c r="N84" s="30"/>
      <c r="O84" s="31"/>
      <c r="P84" s="32"/>
      <c r="Q84" s="28">
        <f>S84</f>
        <v>0</v>
      </c>
      <c r="R84" s="29"/>
      <c r="S84" s="32"/>
      <c r="T84" s="28">
        <f>V84+X84</f>
        <v>0</v>
      </c>
      <c r="U84" s="29"/>
      <c r="V84" s="30"/>
      <c r="W84" s="31"/>
      <c r="X84" s="32"/>
      <c r="Y84" s="33">
        <f>AA84+AC84+AE84+AG84+AI84+AK84+AO84</f>
        <v>16.2</v>
      </c>
      <c r="Z84" s="34"/>
      <c r="AA84" s="35"/>
      <c r="AB84" s="34"/>
      <c r="AC84" s="35"/>
      <c r="AD84" s="34"/>
      <c r="AE84" s="35"/>
      <c r="AF84" s="34">
        <v>7</v>
      </c>
      <c r="AG84" s="35">
        <f>18*0.9</f>
        <v>16.2</v>
      </c>
      <c r="AH84" s="34"/>
      <c r="AI84" s="35"/>
      <c r="AJ84" s="34"/>
      <c r="AK84" s="35"/>
      <c r="AL84" s="68">
        <v>6</v>
      </c>
      <c r="AM84" s="69">
        <f>15*0.9</f>
        <v>13.5</v>
      </c>
      <c r="AN84" s="34"/>
      <c r="AO84" s="62"/>
      <c r="AP84" s="33">
        <f>AR84+AT84+AV84+AX84+AZ84+BB84</f>
        <v>0</v>
      </c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33">
        <f>BE84+BG84+BI84+BK84+BM84</f>
        <v>0</v>
      </c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33">
        <f>BP84+BR84+BT84+BV84+BX84+BZ84</f>
        <v>0</v>
      </c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103"/>
      <c r="CA84" s="33">
        <f>CC84+CE84+CG84+CI84+CK84+CM84+CO84</f>
        <v>45</v>
      </c>
      <c r="CB84" s="31"/>
      <c r="CC84" s="30"/>
      <c r="CD84" s="31"/>
      <c r="CE84" s="30"/>
      <c r="CF84" s="31"/>
      <c r="CG84" s="30"/>
      <c r="CH84" s="31"/>
      <c r="CI84" s="30"/>
      <c r="CJ84" s="31">
        <v>3</v>
      </c>
      <c r="CK84" s="30">
        <f>45</f>
        <v>45</v>
      </c>
      <c r="CL84" s="31"/>
      <c r="CM84" s="30"/>
      <c r="CN84" s="31"/>
      <c r="CO84" s="30"/>
      <c r="CP84" s="58">
        <v>5</v>
      </c>
      <c r="CQ84" s="105">
        <f>18</f>
        <v>18</v>
      </c>
      <c r="CR84" s="33">
        <f>CT84+CV84+CX84+CZ84+DB84+DD84</f>
        <v>0</v>
      </c>
      <c r="CS84" s="31"/>
      <c r="CT84" s="30"/>
      <c r="CU84" s="31"/>
      <c r="CV84" s="30"/>
      <c r="CW84" s="31"/>
      <c r="CX84" s="30"/>
      <c r="CY84" s="31"/>
      <c r="CZ84" s="30"/>
      <c r="DA84" s="30"/>
      <c r="DB84" s="30"/>
      <c r="DC84" s="31"/>
      <c r="DD84" s="32"/>
      <c r="DE84" s="108">
        <f>DG84+DI84+DK84+DM84+DO84</f>
        <v>0</v>
      </c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33">
        <f>DR84+DT84+DV84+DX84</f>
        <v>0</v>
      </c>
      <c r="DQ84" s="31"/>
      <c r="DR84" s="30"/>
      <c r="DS84" s="31"/>
      <c r="DT84" s="30"/>
      <c r="DU84" s="31"/>
      <c r="DV84" s="30"/>
      <c r="DW84" s="31"/>
      <c r="DX84" s="103"/>
      <c r="DY84" s="33">
        <f>EA84+EC84+EE84+EG84+EI84+EK84+EM84+EO84</f>
        <v>0</v>
      </c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108">
        <f t="shared" si="16"/>
        <v>0</v>
      </c>
      <c r="EQ84" s="31"/>
      <c r="ER84" s="30"/>
      <c r="ES84" s="31"/>
      <c r="ET84" s="30"/>
      <c r="EU84" s="31"/>
      <c r="EV84" s="30"/>
      <c r="EW84" s="30"/>
      <c r="EX84" s="30"/>
      <c r="EY84" s="30"/>
      <c r="EZ84" s="30"/>
      <c r="FA84" s="30"/>
      <c r="FB84" s="30"/>
      <c r="FC84" s="31"/>
      <c r="FD84" s="30"/>
      <c r="FE84" s="30"/>
      <c r="FF84" s="30"/>
      <c r="FG84" s="30"/>
      <c r="FH84" s="30"/>
      <c r="FI84" s="31"/>
      <c r="FJ84" s="32"/>
    </row>
    <row r="85" spans="1:166" s="1" customFormat="1" ht="15" hidden="1" customHeight="1" x14ac:dyDescent="0.3">
      <c r="A85" s="5">
        <f t="shared" si="40"/>
        <v>17</v>
      </c>
      <c r="B85" s="15">
        <v>86</v>
      </c>
      <c r="C85" s="8" t="s">
        <v>292</v>
      </c>
      <c r="D85" s="16">
        <v>1990</v>
      </c>
      <c r="E85" s="17">
        <f t="shared" si="15"/>
        <v>61.2</v>
      </c>
      <c r="F85" s="55" t="s">
        <v>389</v>
      </c>
      <c r="G85" s="55"/>
      <c r="H85" s="55" t="s">
        <v>466</v>
      </c>
      <c r="I85" s="55" t="s">
        <v>467</v>
      </c>
      <c r="J85" s="28">
        <f>L85+N85+P85</f>
        <v>0</v>
      </c>
      <c r="K85" s="29"/>
      <c r="L85" s="30"/>
      <c r="M85" s="31"/>
      <c r="N85" s="30"/>
      <c r="O85" s="31"/>
      <c r="P85" s="32"/>
      <c r="Q85" s="28">
        <f>S85</f>
        <v>0</v>
      </c>
      <c r="R85" s="29"/>
      <c r="S85" s="32"/>
      <c r="T85" s="28">
        <f>V85+X85</f>
        <v>0</v>
      </c>
      <c r="U85" s="29"/>
      <c r="V85" s="30"/>
      <c r="W85" s="31"/>
      <c r="X85" s="32"/>
      <c r="Y85" s="33">
        <f>AA85+AC85+AE85+AG85+AI85+AK85+AO85</f>
        <v>16.2</v>
      </c>
      <c r="Z85" s="34"/>
      <c r="AA85" s="35"/>
      <c r="AB85" s="34"/>
      <c r="AC85" s="35"/>
      <c r="AD85" s="34"/>
      <c r="AE85" s="35"/>
      <c r="AF85" s="34">
        <v>7</v>
      </c>
      <c r="AG85" s="35">
        <f>18*0.9</f>
        <v>16.2</v>
      </c>
      <c r="AH85" s="34"/>
      <c r="AI85" s="35"/>
      <c r="AJ85" s="34"/>
      <c r="AK85" s="35"/>
      <c r="AL85" s="68">
        <v>6</v>
      </c>
      <c r="AM85" s="69">
        <f>15*0.9</f>
        <v>13.5</v>
      </c>
      <c r="AN85" s="34"/>
      <c r="AO85" s="62"/>
      <c r="AP85" s="33">
        <f>AR85+AT85+AV85+AX85+AZ85+BB85</f>
        <v>0</v>
      </c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>
        <f>BE85+BG85+BI85+BK85+BM85</f>
        <v>0</v>
      </c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>
        <f>BP85+BR85+BT85+BV85+BX85+BZ85</f>
        <v>0</v>
      </c>
      <c r="BO85" s="31"/>
      <c r="BP85" s="30"/>
      <c r="BQ85" s="31"/>
      <c r="BR85" s="30"/>
      <c r="BS85" s="31"/>
      <c r="BT85" s="30"/>
      <c r="BU85" s="31"/>
      <c r="BV85" s="30"/>
      <c r="BW85" s="31"/>
      <c r="BX85" s="30"/>
      <c r="BY85" s="31"/>
      <c r="BZ85" s="103"/>
      <c r="CA85" s="33">
        <f>CC85+CE85+CG85+CI85+CK85+CM85+CO85</f>
        <v>45</v>
      </c>
      <c r="CB85" s="31"/>
      <c r="CC85" s="30"/>
      <c r="CD85" s="31"/>
      <c r="CE85" s="30"/>
      <c r="CF85" s="31"/>
      <c r="CG85" s="30"/>
      <c r="CH85" s="31"/>
      <c r="CI85" s="30"/>
      <c r="CJ85" s="31">
        <v>3</v>
      </c>
      <c r="CK85" s="30">
        <f>45</f>
        <v>45</v>
      </c>
      <c r="CL85" s="31"/>
      <c r="CM85" s="30"/>
      <c r="CN85" s="31"/>
      <c r="CO85" s="30"/>
      <c r="CP85" s="58">
        <v>5</v>
      </c>
      <c r="CQ85" s="105">
        <f>18</f>
        <v>18</v>
      </c>
      <c r="CR85" s="33">
        <f>CT85+CV85+CX85+CZ85+DB85+DD85</f>
        <v>0</v>
      </c>
      <c r="CS85" s="31"/>
      <c r="CT85" s="30"/>
      <c r="CU85" s="31"/>
      <c r="CV85" s="30"/>
      <c r="CW85" s="31"/>
      <c r="CX85" s="30"/>
      <c r="CY85" s="31"/>
      <c r="CZ85" s="30"/>
      <c r="DA85" s="30"/>
      <c r="DB85" s="30"/>
      <c r="DC85" s="31"/>
      <c r="DD85" s="32"/>
      <c r="DE85" s="108">
        <f>DG85+DI85+DK85+DM85+DO85</f>
        <v>0</v>
      </c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>
        <f>DR85+DT85+DV85+DX85</f>
        <v>0</v>
      </c>
      <c r="DQ85" s="31"/>
      <c r="DR85" s="30"/>
      <c r="DS85" s="31"/>
      <c r="DT85" s="30"/>
      <c r="DU85" s="31"/>
      <c r="DV85" s="30"/>
      <c r="DW85" s="31"/>
      <c r="DX85" s="103"/>
      <c r="DY85" s="33">
        <f>EA85+EC85+EE85+EG85+EI85+EK85+EM85+EO85</f>
        <v>0</v>
      </c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108">
        <f t="shared" si="16"/>
        <v>0</v>
      </c>
      <c r="EQ85" s="31"/>
      <c r="ER85" s="30"/>
      <c r="ES85" s="31"/>
      <c r="ET85" s="30"/>
      <c r="EU85" s="31"/>
      <c r="EV85" s="30"/>
      <c r="EW85" s="30"/>
      <c r="EX85" s="30"/>
      <c r="EY85" s="30"/>
      <c r="EZ85" s="30"/>
      <c r="FA85" s="30"/>
      <c r="FB85" s="30"/>
      <c r="FC85" s="31"/>
      <c r="FD85" s="30"/>
      <c r="FE85" s="30"/>
      <c r="FF85" s="30"/>
      <c r="FG85" s="30"/>
      <c r="FH85" s="30"/>
      <c r="FI85" s="31"/>
      <c r="FJ85" s="32"/>
    </row>
    <row r="86" spans="1:166" s="1" customFormat="1" ht="15" customHeight="1" x14ac:dyDescent="0.3">
      <c r="A86" s="5">
        <v>16</v>
      </c>
      <c r="B86" s="15">
        <v>9779</v>
      </c>
      <c r="C86" s="8" t="s">
        <v>357</v>
      </c>
      <c r="D86" s="16">
        <v>2010</v>
      </c>
      <c r="E86" s="17">
        <f t="shared" si="15"/>
        <v>56</v>
      </c>
      <c r="F86" s="55" t="s">
        <v>393</v>
      </c>
      <c r="G86" s="55"/>
      <c r="H86" s="55" t="s">
        <v>402</v>
      </c>
      <c r="I86" s="55"/>
      <c r="J86" s="28"/>
      <c r="K86" s="29"/>
      <c r="L86" s="30"/>
      <c r="M86" s="31"/>
      <c r="N86" s="30"/>
      <c r="O86" s="31"/>
      <c r="P86" s="32"/>
      <c r="Q86" s="28"/>
      <c r="R86" s="29"/>
      <c r="S86" s="32"/>
      <c r="T86" s="28"/>
      <c r="U86" s="29"/>
      <c r="V86" s="30"/>
      <c r="W86" s="31"/>
      <c r="X86" s="32"/>
      <c r="Y86" s="33"/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92"/>
      <c r="AM86" s="35"/>
      <c r="AN86" s="34"/>
      <c r="AO86" s="62"/>
      <c r="AP86" s="33"/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33"/>
      <c r="BD86" s="31"/>
      <c r="BE86" s="30"/>
      <c r="BF86" s="31"/>
      <c r="BG86" s="30"/>
      <c r="BH86" s="31"/>
      <c r="BI86" s="30"/>
      <c r="BJ86" s="31"/>
      <c r="BK86" s="30"/>
      <c r="BL86" s="31"/>
      <c r="BM86" s="32"/>
      <c r="BN86" s="33"/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103"/>
      <c r="CA86" s="33"/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/>
      <c r="CQ86" s="103"/>
      <c r="CR86" s="33"/>
      <c r="CS86" s="31"/>
      <c r="CT86" s="30"/>
      <c r="CU86" s="31"/>
      <c r="CV86" s="30"/>
      <c r="CW86" s="31"/>
      <c r="CX86" s="30"/>
      <c r="CY86" s="31"/>
      <c r="CZ86" s="30"/>
      <c r="DA86" s="31"/>
      <c r="DB86" s="30"/>
      <c r="DC86" s="31"/>
      <c r="DD86" s="32"/>
      <c r="DE86" s="108"/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/>
      <c r="DQ86" s="31"/>
      <c r="DR86" s="30"/>
      <c r="DS86" s="31"/>
      <c r="DT86" s="30"/>
      <c r="DU86" s="31"/>
      <c r="DV86" s="30"/>
      <c r="DW86" s="31"/>
      <c r="DX86" s="103"/>
      <c r="DY86" s="33"/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08">
        <f t="shared" si="16"/>
        <v>56</v>
      </c>
      <c r="EQ86" s="31"/>
      <c r="ER86" s="30"/>
      <c r="ES86" s="31"/>
      <c r="ET86" s="30"/>
      <c r="EU86" s="31"/>
      <c r="EV86" s="30"/>
      <c r="EW86" s="31"/>
      <c r="EX86" s="30"/>
      <c r="EY86" s="31"/>
      <c r="EZ86" s="30"/>
      <c r="FA86" s="31"/>
      <c r="FB86" s="30"/>
      <c r="FC86" s="31">
        <v>2</v>
      </c>
      <c r="FD86" s="30">
        <f>60*0.4</f>
        <v>24</v>
      </c>
      <c r="FE86" s="31">
        <v>2</v>
      </c>
      <c r="FF86" s="30">
        <f>60*0.4</f>
        <v>24</v>
      </c>
      <c r="FG86" s="89">
        <v>4</v>
      </c>
      <c r="FH86" s="30">
        <f>20*0.4</f>
        <v>8</v>
      </c>
      <c r="FI86" s="31"/>
      <c r="FJ86" s="32"/>
    </row>
    <row r="87" spans="1:166" s="1" customFormat="1" ht="15" customHeight="1" x14ac:dyDescent="0.3">
      <c r="A87" s="115">
        <v>17</v>
      </c>
      <c r="B87" s="116">
        <v>6354</v>
      </c>
      <c r="C87" s="117" t="s">
        <v>175</v>
      </c>
      <c r="D87" s="118">
        <v>2009</v>
      </c>
      <c r="E87" s="119">
        <f t="shared" si="15"/>
        <v>48</v>
      </c>
      <c r="F87" s="120" t="s">
        <v>403</v>
      </c>
      <c r="G87" s="55"/>
      <c r="H87" s="55" t="s">
        <v>404</v>
      </c>
      <c r="I87" s="55" t="s">
        <v>652</v>
      </c>
      <c r="J87" s="28"/>
      <c r="K87" s="29"/>
      <c r="L87" s="30"/>
      <c r="M87" s="31"/>
      <c r="N87" s="30"/>
      <c r="O87" s="31"/>
      <c r="P87" s="32"/>
      <c r="Q87" s="28"/>
      <c r="R87" s="29"/>
      <c r="S87" s="32"/>
      <c r="T87" s="28"/>
      <c r="U87" s="29"/>
      <c r="V87" s="30"/>
      <c r="W87" s="31"/>
      <c r="X87" s="32"/>
      <c r="Y87" s="33"/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34"/>
      <c r="AM87" s="35"/>
      <c r="AN87" s="34"/>
      <c r="AO87" s="62"/>
      <c r="AP87" s="33"/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/>
      <c r="BD87" s="31"/>
      <c r="BE87" s="30"/>
      <c r="BF87" s="31"/>
      <c r="BG87" s="30"/>
      <c r="BH87" s="31"/>
      <c r="BI87" s="30"/>
      <c r="BJ87" s="31"/>
      <c r="BK87" s="30"/>
      <c r="BL87" s="31"/>
      <c r="BM87" s="32"/>
      <c r="BN87" s="33"/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103"/>
      <c r="CA87" s="33"/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/>
      <c r="CQ87" s="103"/>
      <c r="CR87" s="33"/>
      <c r="CS87" s="31"/>
      <c r="CT87" s="30"/>
      <c r="CU87" s="31"/>
      <c r="CV87" s="30"/>
      <c r="CW87" s="31"/>
      <c r="CX87" s="30"/>
      <c r="CY87" s="31"/>
      <c r="CZ87" s="30"/>
      <c r="DA87" s="31"/>
      <c r="DB87" s="30"/>
      <c r="DC87" s="31"/>
      <c r="DD87" s="32"/>
      <c r="DE87" s="108"/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/>
      <c r="DQ87" s="31"/>
      <c r="DR87" s="30"/>
      <c r="DS87" s="31"/>
      <c r="DT87" s="30"/>
      <c r="DU87" s="31"/>
      <c r="DV87" s="30"/>
      <c r="DW87" s="31"/>
      <c r="DX87" s="103"/>
      <c r="DY87" s="33"/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21">
        <f t="shared" si="16"/>
        <v>48</v>
      </c>
      <c r="EQ87" s="31">
        <v>3</v>
      </c>
      <c r="ER87" s="30">
        <f>60*0.4</f>
        <v>24</v>
      </c>
      <c r="ES87" s="31"/>
      <c r="ET87" s="30"/>
      <c r="EU87" s="31"/>
      <c r="EV87" s="30"/>
      <c r="EW87" s="31">
        <v>5</v>
      </c>
      <c r="EX87" s="30">
        <f>35*0.4</f>
        <v>14</v>
      </c>
      <c r="EY87" s="31"/>
      <c r="EZ87" s="30"/>
      <c r="FA87" s="31"/>
      <c r="FB87" s="30"/>
      <c r="FC87" s="31"/>
      <c r="FD87" s="30"/>
      <c r="FE87" s="31"/>
      <c r="FF87" s="30"/>
      <c r="FG87" s="89">
        <v>8</v>
      </c>
      <c r="FH87" s="30">
        <f>10*0.4</f>
        <v>4</v>
      </c>
      <c r="FI87" s="31">
        <v>6</v>
      </c>
      <c r="FJ87" s="32">
        <f>15*0.4</f>
        <v>6</v>
      </c>
    </row>
    <row r="88" spans="1:166" s="1" customFormat="1" ht="15" customHeight="1" x14ac:dyDescent="0.3">
      <c r="A88" s="5">
        <v>18</v>
      </c>
      <c r="B88" s="15">
        <v>9154</v>
      </c>
      <c r="C88" s="8" t="s">
        <v>631</v>
      </c>
      <c r="D88" s="16">
        <v>2009</v>
      </c>
      <c r="E88" s="17">
        <f t="shared" si="15"/>
        <v>46</v>
      </c>
      <c r="F88" s="55" t="s">
        <v>411</v>
      </c>
      <c r="G88" s="65"/>
      <c r="H88" s="55" t="s">
        <v>532</v>
      </c>
      <c r="I88" s="55" t="s">
        <v>533</v>
      </c>
      <c r="J88" s="28"/>
      <c r="K88" s="29"/>
      <c r="L88" s="30"/>
      <c r="M88" s="31"/>
      <c r="N88" s="30"/>
      <c r="O88" s="31"/>
      <c r="P88" s="32"/>
      <c r="Q88" s="28"/>
      <c r="R88" s="29"/>
      <c r="S88" s="32"/>
      <c r="T88" s="28"/>
      <c r="U88" s="29"/>
      <c r="V88" s="30"/>
      <c r="W88" s="31"/>
      <c r="X88" s="32"/>
      <c r="Y88" s="33"/>
      <c r="Z88" s="34"/>
      <c r="AA88" s="35"/>
      <c r="AB88" s="34"/>
      <c r="AC88" s="35"/>
      <c r="AD88" s="34"/>
      <c r="AE88" s="35"/>
      <c r="AF88" s="34"/>
      <c r="AG88" s="35"/>
      <c r="AH88" s="34"/>
      <c r="AI88" s="35"/>
      <c r="AJ88" s="34"/>
      <c r="AK88" s="35"/>
      <c r="AL88" s="34"/>
      <c r="AM88" s="35"/>
      <c r="AN88" s="34"/>
      <c r="AO88" s="62"/>
      <c r="AP88" s="33"/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/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/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103"/>
      <c r="CA88" s="33"/>
      <c r="CB88" s="31"/>
      <c r="CC88" s="30"/>
      <c r="CD88" s="31"/>
      <c r="CE88" s="30"/>
      <c r="CF88" s="31"/>
      <c r="CG88" s="30"/>
      <c r="CH88" s="31"/>
      <c r="CI88" s="30"/>
      <c r="CJ88" s="31"/>
      <c r="CK88" s="30"/>
      <c r="CL88" s="31"/>
      <c r="CM88" s="30"/>
      <c r="CN88" s="31"/>
      <c r="CO88" s="30"/>
      <c r="CP88" s="31"/>
      <c r="CQ88" s="103"/>
      <c r="CR88" s="33"/>
      <c r="CS88" s="31"/>
      <c r="CT88" s="30"/>
      <c r="CU88" s="31"/>
      <c r="CV88" s="30"/>
      <c r="CW88" s="31"/>
      <c r="CX88" s="30"/>
      <c r="CY88" s="31"/>
      <c r="CZ88" s="30"/>
      <c r="DA88" s="31"/>
      <c r="DB88" s="30"/>
      <c r="DC88" s="31"/>
      <c r="DD88" s="32"/>
      <c r="DE88" s="108"/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/>
      <c r="DQ88" s="31"/>
      <c r="DR88" s="30"/>
      <c r="DS88" s="31"/>
      <c r="DT88" s="30"/>
      <c r="DU88" s="31"/>
      <c r="DV88" s="30"/>
      <c r="DW88" s="31"/>
      <c r="DX88" s="103"/>
      <c r="DY88" s="33"/>
      <c r="DZ88" s="31"/>
      <c r="EA88" s="30"/>
      <c r="EB88" s="31"/>
      <c r="EC88" s="30"/>
      <c r="ED88" s="31"/>
      <c r="EE88" s="30"/>
      <c r="EF88" s="31"/>
      <c r="EG88" s="30"/>
      <c r="EH88" s="89"/>
      <c r="EI88" s="30"/>
      <c r="EJ88" s="31"/>
      <c r="EK88" s="30"/>
      <c r="EL88" s="31"/>
      <c r="EM88" s="30"/>
      <c r="EN88" s="31"/>
      <c r="EO88" s="32"/>
      <c r="EP88" s="108">
        <f t="shared" si="16"/>
        <v>46</v>
      </c>
      <c r="EQ88" s="31">
        <v>4</v>
      </c>
      <c r="ER88" s="30">
        <f>40*0.4</f>
        <v>16</v>
      </c>
      <c r="ES88" s="31"/>
      <c r="ET88" s="30"/>
      <c r="EU88" s="31"/>
      <c r="EV88" s="30"/>
      <c r="EW88" s="31"/>
      <c r="EX88" s="30"/>
      <c r="EY88" s="31"/>
      <c r="EZ88" s="30"/>
      <c r="FA88" s="31"/>
      <c r="FB88" s="30"/>
      <c r="FC88" s="31">
        <v>3</v>
      </c>
      <c r="FD88" s="30">
        <f>45*0.4</f>
        <v>18</v>
      </c>
      <c r="FE88" s="31"/>
      <c r="FF88" s="30"/>
      <c r="FG88" s="89">
        <v>3</v>
      </c>
      <c r="FH88" s="30">
        <f>30*0.4</f>
        <v>12</v>
      </c>
      <c r="FI88" s="31"/>
      <c r="FJ88" s="32"/>
    </row>
    <row r="89" spans="1:166" s="1" customFormat="1" ht="15" customHeight="1" x14ac:dyDescent="0.3">
      <c r="A89" s="115"/>
      <c r="B89" s="116">
        <v>7051</v>
      </c>
      <c r="C89" s="117" t="s">
        <v>214</v>
      </c>
      <c r="D89" s="118">
        <v>2009</v>
      </c>
      <c r="E89" s="119">
        <f t="shared" si="15"/>
        <v>46</v>
      </c>
      <c r="F89" s="120" t="s">
        <v>411</v>
      </c>
      <c r="G89" s="55"/>
      <c r="H89" s="55" t="s">
        <v>533</v>
      </c>
      <c r="I89" s="55"/>
      <c r="J89" s="28"/>
      <c r="K89" s="29"/>
      <c r="L89" s="30"/>
      <c r="M89" s="31"/>
      <c r="N89" s="30"/>
      <c r="O89" s="31"/>
      <c r="P89" s="32"/>
      <c r="Q89" s="28"/>
      <c r="R89" s="29"/>
      <c r="S89" s="32"/>
      <c r="T89" s="28"/>
      <c r="U89" s="29"/>
      <c r="V89" s="30"/>
      <c r="W89" s="31"/>
      <c r="X89" s="32"/>
      <c r="Y89" s="33"/>
      <c r="Z89" s="34"/>
      <c r="AA89" s="35"/>
      <c r="AB89" s="34"/>
      <c r="AC89" s="35"/>
      <c r="AD89" s="34"/>
      <c r="AE89" s="35"/>
      <c r="AF89" s="34"/>
      <c r="AG89" s="35"/>
      <c r="AH89" s="34"/>
      <c r="AI89" s="35"/>
      <c r="AJ89" s="34"/>
      <c r="AK89" s="35"/>
      <c r="AL89" s="34"/>
      <c r="AM89" s="35"/>
      <c r="AN89" s="34"/>
      <c r="AO89" s="62"/>
      <c r="AP89" s="33"/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33"/>
      <c r="BD89" s="31"/>
      <c r="BE89" s="30"/>
      <c r="BF89" s="31"/>
      <c r="BG89" s="30"/>
      <c r="BH89" s="31"/>
      <c r="BI89" s="30"/>
      <c r="BJ89" s="31"/>
      <c r="BK89" s="30"/>
      <c r="BL89" s="31"/>
      <c r="BM89" s="32"/>
      <c r="BN89" s="33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103"/>
      <c r="CA89" s="33"/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103"/>
      <c r="CR89" s="33"/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08"/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33"/>
      <c r="DQ89" s="31"/>
      <c r="DR89" s="30"/>
      <c r="DS89" s="31"/>
      <c r="DT89" s="30"/>
      <c r="DU89" s="31"/>
      <c r="DV89" s="30"/>
      <c r="DW89" s="31"/>
      <c r="DX89" s="103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121">
        <f t="shared" si="16"/>
        <v>46</v>
      </c>
      <c r="EQ89" s="31"/>
      <c r="ER89" s="30"/>
      <c r="ES89" s="31"/>
      <c r="ET89" s="30"/>
      <c r="EU89" s="77">
        <v>8</v>
      </c>
      <c r="EV89" s="78">
        <f>20*0.4*1.5</f>
        <v>12</v>
      </c>
      <c r="EW89" s="31">
        <v>4</v>
      </c>
      <c r="EX89" s="30">
        <f>40*0.4</f>
        <v>16</v>
      </c>
      <c r="EY89" s="31"/>
      <c r="EZ89" s="30"/>
      <c r="FA89" s="31"/>
      <c r="FB89" s="30"/>
      <c r="FC89" s="31">
        <v>3</v>
      </c>
      <c r="FD89" s="30">
        <f>45*0.4</f>
        <v>18</v>
      </c>
      <c r="FE89" s="31"/>
      <c r="FF89" s="30"/>
      <c r="FG89" s="89"/>
      <c r="FH89" s="30"/>
      <c r="FI89" s="31"/>
      <c r="FJ89" s="32"/>
    </row>
    <row r="90" spans="1:166" s="1" customFormat="1" ht="15" customHeight="1" x14ac:dyDescent="0.3">
      <c r="A90" s="5">
        <v>20</v>
      </c>
      <c r="B90" s="15">
        <v>9199</v>
      </c>
      <c r="C90" s="8" t="s">
        <v>341</v>
      </c>
      <c r="D90" s="16">
        <v>2011</v>
      </c>
      <c r="E90" s="17">
        <f t="shared" si="15"/>
        <v>42</v>
      </c>
      <c r="F90" s="55" t="s">
        <v>403</v>
      </c>
      <c r="G90" s="65"/>
      <c r="H90" s="85" t="s">
        <v>527</v>
      </c>
      <c r="I90" s="55" t="s">
        <v>537</v>
      </c>
      <c r="J90" s="28"/>
      <c r="K90" s="29"/>
      <c r="L90" s="30"/>
      <c r="M90" s="31"/>
      <c r="N90" s="30"/>
      <c r="O90" s="31"/>
      <c r="P90" s="32"/>
      <c r="Q90" s="28"/>
      <c r="R90" s="29"/>
      <c r="S90" s="32"/>
      <c r="T90" s="28"/>
      <c r="U90" s="29"/>
      <c r="V90" s="30"/>
      <c r="W90" s="31"/>
      <c r="X90" s="32"/>
      <c r="Y90" s="33"/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34"/>
      <c r="AM90" s="35"/>
      <c r="AN90" s="34"/>
      <c r="AO90" s="62"/>
      <c r="AP90" s="33"/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/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/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103"/>
      <c r="CA90" s="33"/>
      <c r="CB90" s="31"/>
      <c r="CC90" s="30"/>
      <c r="CD90" s="31"/>
      <c r="CE90" s="30"/>
      <c r="CF90" s="31"/>
      <c r="CG90" s="30"/>
      <c r="CH90" s="31"/>
      <c r="CI90" s="30"/>
      <c r="CJ90" s="31"/>
      <c r="CK90" s="30"/>
      <c r="CL90" s="31"/>
      <c r="CM90" s="30"/>
      <c r="CN90" s="31"/>
      <c r="CO90" s="30"/>
      <c r="CP90" s="31"/>
      <c r="CQ90" s="103"/>
      <c r="CR90" s="33"/>
      <c r="CS90" s="31"/>
      <c r="CT90" s="30"/>
      <c r="CU90" s="31"/>
      <c r="CV90" s="30"/>
      <c r="CW90" s="31"/>
      <c r="CX90" s="30"/>
      <c r="CY90" s="31"/>
      <c r="CZ90" s="30"/>
      <c r="DA90" s="31"/>
      <c r="DB90" s="30"/>
      <c r="DC90" s="31"/>
      <c r="DD90" s="32"/>
      <c r="DE90" s="108"/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/>
      <c r="DQ90" s="31"/>
      <c r="DR90" s="30"/>
      <c r="DS90" s="31"/>
      <c r="DT90" s="30"/>
      <c r="DU90" s="31"/>
      <c r="DV90" s="30"/>
      <c r="DW90" s="31"/>
      <c r="DX90" s="103"/>
      <c r="DY90" s="33"/>
      <c r="DZ90" s="31"/>
      <c r="EA90" s="30"/>
      <c r="EB90" s="31"/>
      <c r="EC90" s="30"/>
      <c r="ED90" s="77"/>
      <c r="EE90" s="78"/>
      <c r="EF90" s="31"/>
      <c r="EG90" s="30"/>
      <c r="EH90" s="89"/>
      <c r="EI90" s="30"/>
      <c r="EJ90" s="31"/>
      <c r="EK90" s="30"/>
      <c r="EL90" s="31"/>
      <c r="EM90" s="30"/>
      <c r="EN90" s="31"/>
      <c r="EO90" s="32"/>
      <c r="EP90" s="108">
        <f t="shared" si="16"/>
        <v>42</v>
      </c>
      <c r="EQ90" s="31"/>
      <c r="ER90" s="30"/>
      <c r="ES90" s="31"/>
      <c r="ET90" s="30"/>
      <c r="EU90" s="31"/>
      <c r="EV90" s="30"/>
      <c r="EW90" s="31"/>
      <c r="EX90" s="30"/>
      <c r="EY90" s="89"/>
      <c r="EZ90" s="30"/>
      <c r="FA90" s="77">
        <v>2</v>
      </c>
      <c r="FB90" s="78">
        <f>60*0.4*1.5</f>
        <v>36</v>
      </c>
      <c r="FC90" s="31"/>
      <c r="FD90" s="30"/>
      <c r="FE90" s="31"/>
      <c r="FF90" s="30"/>
      <c r="FG90" s="89"/>
      <c r="FH90" s="30"/>
      <c r="FI90" s="31">
        <v>6</v>
      </c>
      <c r="FJ90" s="32">
        <f>15*0.4</f>
        <v>6</v>
      </c>
    </row>
    <row r="91" spans="1:166" s="1" customFormat="1" ht="15" customHeight="1" x14ac:dyDescent="0.3">
      <c r="A91" s="115">
        <v>21</v>
      </c>
      <c r="B91" s="116">
        <v>9692</v>
      </c>
      <c r="C91" s="117" t="s">
        <v>343</v>
      </c>
      <c r="D91" s="118">
        <v>2010</v>
      </c>
      <c r="E91" s="119">
        <f t="shared" si="15"/>
        <v>41.6</v>
      </c>
      <c r="F91" s="120" t="s">
        <v>442</v>
      </c>
      <c r="G91" s="55"/>
      <c r="H91" s="55" t="s">
        <v>472</v>
      </c>
      <c r="I91" s="55"/>
      <c r="J91" s="28"/>
      <c r="K91" s="29"/>
      <c r="L91" s="30"/>
      <c r="M91" s="31"/>
      <c r="N91" s="30"/>
      <c r="O91" s="31"/>
      <c r="P91" s="32"/>
      <c r="Q91" s="28"/>
      <c r="R91" s="29"/>
      <c r="S91" s="32"/>
      <c r="T91" s="28"/>
      <c r="U91" s="29"/>
      <c r="V91" s="30"/>
      <c r="W91" s="31"/>
      <c r="X91" s="32"/>
      <c r="Y91" s="33"/>
      <c r="Z91" s="34"/>
      <c r="AA91" s="35"/>
      <c r="AB91" s="34"/>
      <c r="AC91" s="35"/>
      <c r="AD91" s="34"/>
      <c r="AE91" s="35"/>
      <c r="AF91" s="34"/>
      <c r="AG91" s="35"/>
      <c r="AH91" s="34"/>
      <c r="AI91" s="35"/>
      <c r="AJ91" s="34"/>
      <c r="AK91" s="35"/>
      <c r="AL91" s="34"/>
      <c r="AM91" s="35"/>
      <c r="AN91" s="34"/>
      <c r="AO91" s="62"/>
      <c r="AP91" s="33"/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33"/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33"/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31"/>
      <c r="BZ91" s="103"/>
      <c r="CA91" s="33"/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103"/>
      <c r="CR91" s="33"/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108"/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33"/>
      <c r="DQ91" s="31"/>
      <c r="DR91" s="30"/>
      <c r="DS91" s="31"/>
      <c r="DT91" s="30"/>
      <c r="DU91" s="31"/>
      <c r="DV91" s="30"/>
      <c r="DW91" s="31"/>
      <c r="DX91" s="103"/>
      <c r="DY91" s="33"/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21">
        <f t="shared" si="16"/>
        <v>41.6</v>
      </c>
      <c r="EQ91" s="31"/>
      <c r="ER91" s="30"/>
      <c r="ES91" s="31"/>
      <c r="ET91" s="30"/>
      <c r="EU91" s="31"/>
      <c r="EV91" s="30"/>
      <c r="EW91" s="31"/>
      <c r="EX91" s="30"/>
      <c r="EY91" s="31">
        <v>3</v>
      </c>
      <c r="EZ91" s="30">
        <f>45*0.4</f>
        <v>18</v>
      </c>
      <c r="FA91" s="31"/>
      <c r="FB91" s="30"/>
      <c r="FC91" s="31">
        <v>5</v>
      </c>
      <c r="FD91" s="30">
        <f>26*0.4</f>
        <v>10.4</v>
      </c>
      <c r="FE91" s="31"/>
      <c r="FF91" s="30"/>
      <c r="FG91" s="89">
        <v>6</v>
      </c>
      <c r="FH91" s="30">
        <f>15*0.4</f>
        <v>6</v>
      </c>
      <c r="FI91" s="31">
        <v>5</v>
      </c>
      <c r="FJ91" s="32">
        <f>18*0.4</f>
        <v>7.2</v>
      </c>
    </row>
    <row r="92" spans="1:166" s="1" customFormat="1" ht="15" hidden="1" customHeight="1" x14ac:dyDescent="0.3">
      <c r="A92" s="5">
        <f t="shared" si="40"/>
        <v>22</v>
      </c>
      <c r="B92" s="15">
        <v>5654</v>
      </c>
      <c r="C92" s="8" t="s">
        <v>67</v>
      </c>
      <c r="D92" s="18">
        <v>2008</v>
      </c>
      <c r="E92" s="17">
        <f t="shared" si="15"/>
        <v>56.5</v>
      </c>
      <c r="F92" s="55" t="s">
        <v>496</v>
      </c>
      <c r="G92" s="55"/>
      <c r="H92" s="55" t="s">
        <v>497</v>
      </c>
      <c r="I92" s="55"/>
      <c r="J92" s="28">
        <f>L92+N92+P92</f>
        <v>0</v>
      </c>
      <c r="K92" s="29"/>
      <c r="L92" s="30"/>
      <c r="M92" s="31"/>
      <c r="N92" s="30"/>
      <c r="O92" s="31"/>
      <c r="P92" s="32"/>
      <c r="Q92" s="28">
        <f>S92</f>
        <v>0</v>
      </c>
      <c r="R92" s="29"/>
      <c r="S92" s="32"/>
      <c r="T92" s="28">
        <f>V92+X92</f>
        <v>0</v>
      </c>
      <c r="U92" s="29"/>
      <c r="V92" s="30"/>
      <c r="W92" s="31"/>
      <c r="X92" s="32"/>
      <c r="Y92" s="33">
        <f>AA92+AC92+AE92+AG92+AI92+AK92+AM92+AO92</f>
        <v>0</v>
      </c>
      <c r="Z92" s="34"/>
      <c r="AA92" s="35"/>
      <c r="AB92" s="34"/>
      <c r="AC92" s="35"/>
      <c r="AD92" s="34"/>
      <c r="AE92" s="35"/>
      <c r="AF92" s="34"/>
      <c r="AG92" s="35"/>
      <c r="AH92" s="34"/>
      <c r="AI92" s="35"/>
      <c r="AJ92" s="34"/>
      <c r="AK92" s="35"/>
      <c r="AL92" s="34"/>
      <c r="AM92" s="35"/>
      <c r="AN92" s="34"/>
      <c r="AO92" s="62"/>
      <c r="AP92" s="33">
        <f>AR92+AT92+AV92+AX92+AZ92+BB92</f>
        <v>0</v>
      </c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>
        <f>BE92+BG92+BI92+BK92+BM92</f>
        <v>0</v>
      </c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>
        <f>BT92+BV92+BZ92</f>
        <v>38.5</v>
      </c>
      <c r="BO92" s="58">
        <v>8</v>
      </c>
      <c r="BP92" s="59">
        <f>20*0.7</f>
        <v>14</v>
      </c>
      <c r="BQ92" s="58">
        <v>7</v>
      </c>
      <c r="BR92" s="59">
        <f>25*0.7</f>
        <v>17.5</v>
      </c>
      <c r="BS92" s="31"/>
      <c r="BT92" s="30"/>
      <c r="BU92" s="31"/>
      <c r="BV92" s="30"/>
      <c r="BW92" s="58">
        <v>6</v>
      </c>
      <c r="BX92" s="59">
        <f>22*0.7</f>
        <v>15.399999999999999</v>
      </c>
      <c r="BY92" s="31">
        <v>1</v>
      </c>
      <c r="BZ92" s="103">
        <f>55*0.7</f>
        <v>38.5</v>
      </c>
      <c r="CA92" s="33">
        <f>CC92+CE92+CG92+CI92+CK92+CM92+CO92+CQ92</f>
        <v>0</v>
      </c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103"/>
      <c r="CR92" s="33">
        <f>CT92+CV92+CX92+CZ92+DB92+DD92</f>
        <v>0</v>
      </c>
      <c r="CS92" s="31"/>
      <c r="CT92" s="30"/>
      <c r="CU92" s="31"/>
      <c r="CV92" s="30"/>
      <c r="CW92" s="31"/>
      <c r="CX92" s="30"/>
      <c r="CY92" s="31"/>
      <c r="CZ92" s="30"/>
      <c r="DA92" s="31"/>
      <c r="DB92" s="30"/>
      <c r="DC92" s="31"/>
      <c r="DD92" s="32"/>
      <c r="DE92" s="108">
        <f>DG92+DI92+DK92+DM92+DO92</f>
        <v>0</v>
      </c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>
        <f>DR92+DT92+DV92+DX92</f>
        <v>18</v>
      </c>
      <c r="DQ92" s="31"/>
      <c r="DR92" s="30"/>
      <c r="DS92" s="31"/>
      <c r="DT92" s="30"/>
      <c r="DU92" s="31"/>
      <c r="DV92" s="30"/>
      <c r="DW92" s="31">
        <v>7</v>
      </c>
      <c r="DX92" s="103">
        <f>12*1.5</f>
        <v>18</v>
      </c>
      <c r="DY92" s="33">
        <f>EA92+EC92+EE92+EG92+EI92+EK92+EM92+EO92</f>
        <v>0</v>
      </c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  <c r="EP92" s="108">
        <f t="shared" si="16"/>
        <v>0</v>
      </c>
      <c r="EQ92" s="31"/>
      <c r="ER92" s="30"/>
      <c r="ES92" s="31"/>
      <c r="ET92" s="30"/>
      <c r="EU92" s="31"/>
      <c r="EV92" s="30"/>
      <c r="EW92" s="30"/>
      <c r="EX92" s="30"/>
      <c r="EY92" s="30"/>
      <c r="EZ92" s="30"/>
      <c r="FA92" s="30"/>
      <c r="FB92" s="30"/>
      <c r="FC92" s="31"/>
      <c r="FD92" s="30"/>
      <c r="FE92" s="30"/>
      <c r="FF92" s="30"/>
      <c r="FG92" s="30"/>
      <c r="FH92" s="30"/>
      <c r="FI92" s="31"/>
      <c r="FJ92" s="32"/>
    </row>
    <row r="93" spans="1:166" s="1" customFormat="1" ht="15" customHeight="1" x14ac:dyDescent="0.3">
      <c r="A93" s="5"/>
      <c r="B93" s="15">
        <v>740</v>
      </c>
      <c r="C93" s="8" t="s">
        <v>632</v>
      </c>
      <c r="D93" s="16">
        <v>2009</v>
      </c>
      <c r="E93" s="17">
        <f t="shared" si="15"/>
        <v>41.6</v>
      </c>
      <c r="F93" s="55" t="s">
        <v>442</v>
      </c>
      <c r="G93" s="65"/>
      <c r="H93" s="55" t="s">
        <v>471</v>
      </c>
      <c r="I93" s="55" t="s">
        <v>521</v>
      </c>
      <c r="J93" s="28"/>
      <c r="K93" s="29"/>
      <c r="L93" s="30"/>
      <c r="M93" s="31"/>
      <c r="N93" s="30"/>
      <c r="O93" s="31"/>
      <c r="P93" s="32"/>
      <c r="Q93" s="28"/>
      <c r="R93" s="29"/>
      <c r="S93" s="32"/>
      <c r="T93" s="28"/>
      <c r="U93" s="29"/>
      <c r="V93" s="30"/>
      <c r="W93" s="31"/>
      <c r="X93" s="32"/>
      <c r="Y93" s="33"/>
      <c r="Z93" s="34"/>
      <c r="AA93" s="35"/>
      <c r="AB93" s="34"/>
      <c r="AC93" s="35"/>
      <c r="AD93" s="34"/>
      <c r="AE93" s="35"/>
      <c r="AF93" s="34"/>
      <c r="AG93" s="35"/>
      <c r="AH93" s="34"/>
      <c r="AI93" s="35"/>
      <c r="AJ93" s="34"/>
      <c r="AK93" s="35"/>
      <c r="AL93" s="34"/>
      <c r="AM93" s="35"/>
      <c r="AN93" s="34"/>
      <c r="AO93" s="62"/>
      <c r="AP93" s="33"/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/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/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103"/>
      <c r="CA93" s="33"/>
      <c r="CB93" s="31"/>
      <c r="CC93" s="30"/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31"/>
      <c r="CQ93" s="103"/>
      <c r="CR93" s="33"/>
      <c r="CS93" s="31"/>
      <c r="CT93" s="30"/>
      <c r="CU93" s="31"/>
      <c r="CV93" s="30"/>
      <c r="CW93" s="31"/>
      <c r="CX93" s="30"/>
      <c r="CY93" s="31"/>
      <c r="CZ93" s="30"/>
      <c r="DA93" s="31"/>
      <c r="DB93" s="30"/>
      <c r="DC93" s="31"/>
      <c r="DD93" s="32"/>
      <c r="DE93" s="108"/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/>
      <c r="DQ93" s="31"/>
      <c r="DR93" s="30"/>
      <c r="DS93" s="31"/>
      <c r="DT93" s="30"/>
      <c r="DU93" s="31"/>
      <c r="DV93" s="30"/>
      <c r="DW93" s="31"/>
      <c r="DX93" s="103"/>
      <c r="DY93" s="33"/>
      <c r="DZ93" s="31"/>
      <c r="EA93" s="30"/>
      <c r="EB93" s="31"/>
      <c r="EC93" s="30"/>
      <c r="ED93" s="31"/>
      <c r="EE93" s="30"/>
      <c r="EF93" s="31"/>
      <c r="EG93" s="30"/>
      <c r="EH93" s="89"/>
      <c r="EI93" s="30"/>
      <c r="EJ93" s="31"/>
      <c r="EK93" s="30"/>
      <c r="EL93" s="31"/>
      <c r="EM93" s="30"/>
      <c r="EN93" s="31"/>
      <c r="EO93" s="32"/>
      <c r="EP93" s="108">
        <f t="shared" si="16"/>
        <v>41.6</v>
      </c>
      <c r="EQ93" s="31"/>
      <c r="ER93" s="30"/>
      <c r="ES93" s="31"/>
      <c r="ET93" s="30"/>
      <c r="EU93" s="31"/>
      <c r="EV93" s="30"/>
      <c r="EW93" s="31"/>
      <c r="EX93" s="30"/>
      <c r="EY93" s="31">
        <v>3</v>
      </c>
      <c r="EZ93" s="30">
        <f>45*0.4</f>
        <v>18</v>
      </c>
      <c r="FA93" s="31"/>
      <c r="FB93" s="30"/>
      <c r="FC93" s="31">
        <v>5</v>
      </c>
      <c r="FD93" s="30">
        <f>26*0.4</f>
        <v>10.4</v>
      </c>
      <c r="FE93" s="31"/>
      <c r="FF93" s="30"/>
      <c r="FG93" s="89">
        <v>6</v>
      </c>
      <c r="FH93" s="30">
        <f>15*0.4</f>
        <v>6</v>
      </c>
      <c r="FI93" s="31">
        <v>5</v>
      </c>
      <c r="FJ93" s="32">
        <f>18*0.4</f>
        <v>7.2</v>
      </c>
    </row>
    <row r="94" spans="1:166" s="1" customFormat="1" ht="15" hidden="1" customHeight="1" x14ac:dyDescent="0.3">
      <c r="A94" s="5">
        <f t="shared" si="40"/>
        <v>1</v>
      </c>
      <c r="B94" s="15">
        <v>1919</v>
      </c>
      <c r="C94" s="8" t="s">
        <v>51</v>
      </c>
      <c r="D94" s="16">
        <v>1998</v>
      </c>
      <c r="E94" s="17">
        <f t="shared" ref="E94:E157" si="41">J94+Q94+T94+Y94+AP94+BC94+BN94+CA94+CR94+DE94+DP94+DY94+EP94</f>
        <v>55</v>
      </c>
      <c r="F94" s="55" t="s">
        <v>406</v>
      </c>
      <c r="G94" s="55"/>
      <c r="H94" s="55" t="s">
        <v>407</v>
      </c>
      <c r="I94" s="55" t="s">
        <v>430</v>
      </c>
      <c r="J94" s="28">
        <f>L94+N94+P94</f>
        <v>0</v>
      </c>
      <c r="K94" s="29"/>
      <c r="L94" s="30"/>
      <c r="M94" s="31"/>
      <c r="N94" s="30"/>
      <c r="O94" s="31"/>
      <c r="P94" s="32"/>
      <c r="Q94" s="28">
        <f>S94</f>
        <v>0</v>
      </c>
      <c r="R94" s="29"/>
      <c r="S94" s="32"/>
      <c r="T94" s="28">
        <f>X94</f>
        <v>28</v>
      </c>
      <c r="U94" s="60">
        <v>6</v>
      </c>
      <c r="V94" s="59">
        <f>30*0.7</f>
        <v>21</v>
      </c>
      <c r="W94" s="31">
        <v>4</v>
      </c>
      <c r="X94" s="32">
        <f>40*0.7</f>
        <v>28</v>
      </c>
      <c r="Y94" s="33">
        <f>AA94+AC94+AE94+AG94+AI94+AK94+AM94+AO94</f>
        <v>27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>
        <v>4</v>
      </c>
      <c r="AK94" s="35">
        <f>30*0.9</f>
        <v>27</v>
      </c>
      <c r="AL94" s="68" t="s">
        <v>286</v>
      </c>
      <c r="AM94" s="35"/>
      <c r="AN94" s="34"/>
      <c r="AO94" s="62"/>
      <c r="AP94" s="33">
        <f>AR94+AT94+AV94+AX94+AZ94+BB94</f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>
        <f>BE94+BG94+BI94+BK94+BM94</f>
        <v>0</v>
      </c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>
        <f>BP94+BR94+BT94+BV94+BX94+BZ94</f>
        <v>0</v>
      </c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103"/>
      <c r="CA94" s="33">
        <f>CC94+CE94+CG94+CI94+CK94+CM94+CO94+CQ94</f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103"/>
      <c r="CR94" s="33">
        <f>CT94+CV94+CX94+CZ94+DB94+DD94</f>
        <v>0</v>
      </c>
      <c r="CS94" s="31"/>
      <c r="CT94" s="30"/>
      <c r="CU94" s="31"/>
      <c r="CV94" s="30"/>
      <c r="CW94" s="31"/>
      <c r="CX94" s="30"/>
      <c r="CY94" s="31"/>
      <c r="CZ94" s="30"/>
      <c r="DA94" s="30"/>
      <c r="DB94" s="30"/>
      <c r="DC94" s="31"/>
      <c r="DD94" s="32"/>
      <c r="DE94" s="108">
        <f>DG94+DI94+DK94+DM94+DO94</f>
        <v>0</v>
      </c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>
        <f>DR94+DT94+DV94+DX94</f>
        <v>0</v>
      </c>
      <c r="DQ94" s="31"/>
      <c r="DR94" s="30"/>
      <c r="DS94" s="31"/>
      <c r="DT94" s="30"/>
      <c r="DU94" s="31"/>
      <c r="DV94" s="30"/>
      <c r="DW94" s="31"/>
      <c r="DX94" s="103"/>
      <c r="DY94" s="33">
        <f>EA94+EC94+EE94+EG94+EI94+EK94+EM94+EO94</f>
        <v>0</v>
      </c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08">
        <f t="shared" ref="EP94:EP157" si="42">ER94+ET94+EV94+EX94+EZ94+FB94+FD94+FF94+FH94+FJ94</f>
        <v>0</v>
      </c>
      <c r="EQ94" s="31"/>
      <c r="ER94" s="30"/>
      <c r="ES94" s="31"/>
      <c r="ET94" s="30"/>
      <c r="EU94" s="31"/>
      <c r="EV94" s="30"/>
      <c r="EW94" s="30"/>
      <c r="EX94" s="30"/>
      <c r="EY94" s="30"/>
      <c r="EZ94" s="30"/>
      <c r="FA94" s="30"/>
      <c r="FB94" s="30"/>
      <c r="FC94" s="31"/>
      <c r="FD94" s="30"/>
      <c r="FE94" s="30"/>
      <c r="FF94" s="30"/>
      <c r="FG94" s="30"/>
      <c r="FH94" s="30"/>
      <c r="FI94" s="31"/>
      <c r="FJ94" s="32"/>
    </row>
    <row r="95" spans="1:166" s="1" customFormat="1" ht="15" hidden="1" customHeight="1" x14ac:dyDescent="0.3">
      <c r="A95" s="5">
        <f t="shared" si="40"/>
        <v>2</v>
      </c>
      <c r="B95" s="15">
        <v>7233</v>
      </c>
      <c r="C95" s="8" t="s">
        <v>135</v>
      </c>
      <c r="D95" s="16">
        <v>2007</v>
      </c>
      <c r="E95" s="17">
        <f t="shared" si="41"/>
        <v>54.95</v>
      </c>
      <c r="F95" s="55" t="s">
        <v>431</v>
      </c>
      <c r="G95" s="55"/>
      <c r="H95" s="55" t="s">
        <v>499</v>
      </c>
      <c r="I95" s="55"/>
      <c r="J95" s="28">
        <f>L95+N95+P95</f>
        <v>0</v>
      </c>
      <c r="K95" s="29"/>
      <c r="L95" s="30"/>
      <c r="M95" s="31"/>
      <c r="N95" s="30"/>
      <c r="O95" s="31"/>
      <c r="P95" s="32"/>
      <c r="Q95" s="28">
        <f>S95</f>
        <v>0</v>
      </c>
      <c r="R95" s="29"/>
      <c r="S95" s="32"/>
      <c r="T95" s="28">
        <f>V95+X95</f>
        <v>0</v>
      </c>
      <c r="U95" s="29"/>
      <c r="V95" s="30"/>
      <c r="W95" s="31"/>
      <c r="X95" s="32"/>
      <c r="Y95" s="33">
        <f>AA95+AC95+AE95+AG95+AI95+AK95+AM95+AO95</f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92"/>
      <c r="AM95" s="35"/>
      <c r="AN95" s="34"/>
      <c r="AO95" s="62"/>
      <c r="AP95" s="33">
        <f>AR95+AT95+AV95+AX95+AZ95+BB95</f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>
        <f>BE95+BG95+BI95+BK95+BM95</f>
        <v>0</v>
      </c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>
        <f>BP95+BR95+BT95+BV95+BX95</f>
        <v>54.95</v>
      </c>
      <c r="BO95" s="31"/>
      <c r="BP95" s="30"/>
      <c r="BQ95" s="31"/>
      <c r="BR95" s="30"/>
      <c r="BS95" s="77">
        <v>5</v>
      </c>
      <c r="BT95" s="78">
        <f>35*0.7*1.5</f>
        <v>36.75</v>
      </c>
      <c r="BU95" s="31"/>
      <c r="BV95" s="30"/>
      <c r="BW95" s="31">
        <v>5</v>
      </c>
      <c r="BX95" s="30">
        <f>26*0.7</f>
        <v>18.2</v>
      </c>
      <c r="BY95" s="58">
        <v>4</v>
      </c>
      <c r="BZ95" s="105">
        <f>20*0.7</f>
        <v>14</v>
      </c>
      <c r="CA95" s="33">
        <f>CC95+CE95+CG95+CI95+CK95+CM95+CO95+CQ95</f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103"/>
      <c r="CR95" s="33">
        <f>CT95+CV95+CX95+CZ95+DB95+DD95</f>
        <v>0</v>
      </c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108">
        <f>DG95+DI95+DK95+DM95+DO95</f>
        <v>0</v>
      </c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>
        <f>DR95+DT95+DV95+DX95</f>
        <v>0</v>
      </c>
      <c r="DQ95" s="31"/>
      <c r="DR95" s="30"/>
      <c r="DS95" s="31"/>
      <c r="DT95" s="30"/>
      <c r="DU95" s="31"/>
      <c r="DV95" s="30"/>
      <c r="DW95" s="31"/>
      <c r="DX95" s="103"/>
      <c r="DY95" s="33">
        <f>EA95+EC95+EE95+EG95+EI95+EK95+EM95+EO95</f>
        <v>0</v>
      </c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108">
        <f t="shared" si="42"/>
        <v>0</v>
      </c>
      <c r="EQ95" s="31"/>
      <c r="ER95" s="30"/>
      <c r="ES95" s="31"/>
      <c r="ET95" s="30"/>
      <c r="EU95" s="31"/>
      <c r="EV95" s="30"/>
      <c r="EW95" s="30"/>
      <c r="EX95" s="30"/>
      <c r="EY95" s="30"/>
      <c r="EZ95" s="30"/>
      <c r="FA95" s="30"/>
      <c r="FB95" s="30"/>
      <c r="FC95" s="31"/>
      <c r="FD95" s="30"/>
      <c r="FE95" s="30"/>
      <c r="FF95" s="30"/>
      <c r="FG95" s="30"/>
      <c r="FH95" s="30"/>
      <c r="FI95" s="31"/>
      <c r="FJ95" s="32"/>
    </row>
    <row r="96" spans="1:166" s="1" customFormat="1" ht="15" hidden="1" customHeight="1" x14ac:dyDescent="0.3">
      <c r="A96" s="5">
        <f t="shared" si="40"/>
        <v>3</v>
      </c>
      <c r="B96" s="15">
        <v>982</v>
      </c>
      <c r="C96" s="8" t="s">
        <v>551</v>
      </c>
      <c r="D96" s="16">
        <v>2012</v>
      </c>
      <c r="E96" s="17">
        <f t="shared" si="41"/>
        <v>54.75</v>
      </c>
      <c r="F96" s="55" t="s">
        <v>403</v>
      </c>
      <c r="G96" s="65"/>
      <c r="H96" s="55" t="s">
        <v>552</v>
      </c>
      <c r="I96" s="55" t="s">
        <v>553</v>
      </c>
      <c r="J96" s="28">
        <f>L96+N96+P96</f>
        <v>0</v>
      </c>
      <c r="K96" s="29"/>
      <c r="L96" s="30"/>
      <c r="M96" s="31"/>
      <c r="N96" s="30"/>
      <c r="O96" s="31"/>
      <c r="P96" s="32"/>
      <c r="Q96" s="28">
        <f>S96</f>
        <v>0</v>
      </c>
      <c r="R96" s="29"/>
      <c r="S96" s="32"/>
      <c r="T96" s="28">
        <f>V96+X96</f>
        <v>0</v>
      </c>
      <c r="U96" s="29"/>
      <c r="V96" s="30"/>
      <c r="W96" s="31"/>
      <c r="X96" s="32"/>
      <c r="Y96" s="33">
        <f>AA96+AC96+AE96+AG96+AI96+AK96+AM96+AO96</f>
        <v>0</v>
      </c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34"/>
      <c r="AM96" s="35"/>
      <c r="AN96" s="34"/>
      <c r="AO96" s="62"/>
      <c r="AP96" s="33">
        <f>AR96+AT96+AV96+AX96+AZ96+BB96</f>
        <v>0</v>
      </c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33">
        <f>BE96+BG96+BI96+BK96+BM96</f>
        <v>0</v>
      </c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33">
        <f>BP96+BR96+BT96+BV96+BX96+BZ96</f>
        <v>0</v>
      </c>
      <c r="BO96" s="31"/>
      <c r="BP96" s="30"/>
      <c r="BQ96" s="31"/>
      <c r="BR96" s="30"/>
      <c r="BS96" s="31"/>
      <c r="BT96" s="30"/>
      <c r="BU96" s="31"/>
      <c r="BV96" s="30"/>
      <c r="BW96" s="31"/>
      <c r="BX96" s="30"/>
      <c r="BY96" s="31"/>
      <c r="BZ96" s="103"/>
      <c r="CA96" s="33">
        <f>CC96+CE96+CG96+CI96+CK96+CM96+CO96+CQ96</f>
        <v>0</v>
      </c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103"/>
      <c r="CR96" s="33">
        <f>CT96+CV96+CX96+CZ96+DB96+DD96</f>
        <v>0</v>
      </c>
      <c r="CS96" s="31"/>
      <c r="CT96" s="30"/>
      <c r="CU96" s="31"/>
      <c r="CV96" s="30"/>
      <c r="CW96" s="31"/>
      <c r="CX96" s="30"/>
      <c r="CY96" s="31"/>
      <c r="CZ96" s="30"/>
      <c r="DA96" s="31"/>
      <c r="DB96" s="30"/>
      <c r="DC96" s="31"/>
      <c r="DD96" s="32"/>
      <c r="DE96" s="108">
        <f>DG96+DI96+DK96+DM96+DO96</f>
        <v>0</v>
      </c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33">
        <f>DR96+DT96+DV96+DX96</f>
        <v>0</v>
      </c>
      <c r="DQ96" s="31"/>
      <c r="DR96" s="30"/>
      <c r="DS96" s="31"/>
      <c r="DT96" s="30"/>
      <c r="DU96" s="31"/>
      <c r="DV96" s="30"/>
      <c r="DW96" s="31"/>
      <c r="DX96" s="103"/>
      <c r="DY96" s="33">
        <f>EA96+EC96+EE96+EG96+EI96+EK96+EM96+EO96</f>
        <v>54.75</v>
      </c>
      <c r="DZ96" s="31"/>
      <c r="EA96" s="30"/>
      <c r="EB96" s="31"/>
      <c r="EC96" s="30"/>
      <c r="ED96" s="31"/>
      <c r="EE96" s="30"/>
      <c r="EF96" s="31"/>
      <c r="EG96" s="30"/>
      <c r="EH96" s="89"/>
      <c r="EI96" s="30"/>
      <c r="EJ96" s="77">
        <v>3</v>
      </c>
      <c r="EK96" s="78">
        <f>45*0.3*1.5</f>
        <v>20.25</v>
      </c>
      <c r="EL96" s="31">
        <v>2</v>
      </c>
      <c r="EM96" s="30">
        <f>60*0.3</f>
        <v>18</v>
      </c>
      <c r="EN96" s="31">
        <v>1</v>
      </c>
      <c r="EO96" s="32">
        <f>55*0.3</f>
        <v>16.5</v>
      </c>
      <c r="EP96" s="108">
        <f t="shared" si="42"/>
        <v>0</v>
      </c>
      <c r="EQ96" s="31"/>
      <c r="ER96" s="30"/>
      <c r="ES96" s="31"/>
      <c r="ET96" s="30"/>
      <c r="EU96" s="31"/>
      <c r="EV96" s="30"/>
      <c r="EW96" s="31"/>
      <c r="EX96" s="30"/>
      <c r="EY96" s="89"/>
      <c r="EZ96" s="30"/>
      <c r="FA96" s="31"/>
      <c r="FB96" s="30"/>
      <c r="FC96" s="31"/>
      <c r="FD96" s="30"/>
      <c r="FE96" s="30"/>
      <c r="FF96" s="30"/>
      <c r="FG96" s="30"/>
      <c r="FH96" s="30"/>
      <c r="FI96" s="31"/>
      <c r="FJ96" s="32"/>
    </row>
    <row r="97" spans="1:166" s="1" customFormat="1" ht="15" customHeight="1" x14ac:dyDescent="0.3">
      <c r="A97" s="115">
        <v>23</v>
      </c>
      <c r="B97" s="116">
        <v>7208</v>
      </c>
      <c r="C97" s="117" t="s">
        <v>225</v>
      </c>
      <c r="D97" s="118">
        <v>2009</v>
      </c>
      <c r="E97" s="119">
        <f t="shared" si="41"/>
        <v>41</v>
      </c>
      <c r="F97" s="120" t="s">
        <v>386</v>
      </c>
      <c r="G97" s="55"/>
      <c r="H97" s="55" t="s">
        <v>647</v>
      </c>
      <c r="I97" s="55" t="s">
        <v>648</v>
      </c>
      <c r="J97" s="28"/>
      <c r="K97" s="29"/>
      <c r="L97" s="30"/>
      <c r="M97" s="31"/>
      <c r="N97" s="30"/>
      <c r="O97" s="31"/>
      <c r="P97" s="32"/>
      <c r="Q97" s="28"/>
      <c r="R97" s="29"/>
      <c r="S97" s="32"/>
      <c r="T97" s="28"/>
      <c r="U97" s="29"/>
      <c r="V97" s="30"/>
      <c r="W97" s="31"/>
      <c r="X97" s="32"/>
      <c r="Y97" s="33"/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/>
      <c r="AM97" s="35"/>
      <c r="AN97" s="34"/>
      <c r="AO97" s="62"/>
      <c r="AP97" s="33"/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/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/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103"/>
      <c r="CA97" s="33"/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/>
      <c r="CQ97" s="103"/>
      <c r="CR97" s="33"/>
      <c r="CS97" s="31"/>
      <c r="CT97" s="30"/>
      <c r="CU97" s="31"/>
      <c r="CV97" s="30"/>
      <c r="CW97" s="31"/>
      <c r="CX97" s="30"/>
      <c r="CY97" s="31"/>
      <c r="CZ97" s="30"/>
      <c r="DA97" s="31"/>
      <c r="DB97" s="30"/>
      <c r="DC97" s="31"/>
      <c r="DD97" s="32"/>
      <c r="DE97" s="108"/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/>
      <c r="DQ97" s="31"/>
      <c r="DR97" s="30"/>
      <c r="DS97" s="31"/>
      <c r="DT97" s="30"/>
      <c r="DU97" s="31"/>
      <c r="DV97" s="30"/>
      <c r="DW97" s="31"/>
      <c r="DX97" s="103"/>
      <c r="DY97" s="33"/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121">
        <f t="shared" si="42"/>
        <v>41</v>
      </c>
      <c r="EQ97" s="31"/>
      <c r="ER97" s="30"/>
      <c r="ES97" s="31"/>
      <c r="ET97" s="30"/>
      <c r="EU97" s="31"/>
      <c r="EV97" s="30"/>
      <c r="EW97" s="31"/>
      <c r="EX97" s="30"/>
      <c r="EY97" s="31"/>
      <c r="EZ97" s="30"/>
      <c r="FA97" s="77">
        <v>8</v>
      </c>
      <c r="FB97" s="78">
        <f>15*0.4*1.5</f>
        <v>9</v>
      </c>
      <c r="FC97" s="31"/>
      <c r="FD97" s="30"/>
      <c r="FE97" s="31"/>
      <c r="FF97" s="30"/>
      <c r="FG97" s="89">
        <v>2</v>
      </c>
      <c r="FH97" s="30">
        <f>40*0.4</f>
        <v>16</v>
      </c>
      <c r="FI97" s="31">
        <v>2</v>
      </c>
      <c r="FJ97" s="32">
        <f>40*0.4</f>
        <v>16</v>
      </c>
    </row>
    <row r="98" spans="1:166" s="1" customFormat="1" ht="15" hidden="1" customHeight="1" x14ac:dyDescent="0.3">
      <c r="A98" s="5">
        <f t="shared" si="40"/>
        <v>24</v>
      </c>
      <c r="B98" s="15">
        <v>6406</v>
      </c>
      <c r="C98" s="8" t="s">
        <v>134</v>
      </c>
      <c r="D98" s="16">
        <v>2008</v>
      </c>
      <c r="E98" s="17">
        <f t="shared" si="41"/>
        <v>50.25</v>
      </c>
      <c r="F98" s="55" t="s">
        <v>386</v>
      </c>
      <c r="G98" s="55"/>
      <c r="H98" s="55" t="s">
        <v>387</v>
      </c>
      <c r="I98" s="55" t="s">
        <v>388</v>
      </c>
      <c r="J98" s="28">
        <f>L98+N98+P98</f>
        <v>24</v>
      </c>
      <c r="K98" s="29"/>
      <c r="L98" s="30"/>
      <c r="M98" s="31"/>
      <c r="N98" s="30"/>
      <c r="O98" s="31">
        <v>3</v>
      </c>
      <c r="P98" s="32">
        <f>60*0.4</f>
        <v>24</v>
      </c>
      <c r="Q98" s="28">
        <f>S98</f>
        <v>0</v>
      </c>
      <c r="R98" s="29"/>
      <c r="S98" s="32"/>
      <c r="T98" s="28">
        <f>V98+X98</f>
        <v>0</v>
      </c>
      <c r="U98" s="29"/>
      <c r="V98" s="30"/>
      <c r="W98" s="31"/>
      <c r="X98" s="32"/>
      <c r="Y98" s="33">
        <f>AA98+AC98+AE98+AG98+AI98+AK98+AM98+AO98</f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34"/>
      <c r="AK98" s="35"/>
      <c r="AL98" s="83"/>
      <c r="AM98" s="35"/>
      <c r="AN98" s="34"/>
      <c r="AO98" s="62"/>
      <c r="AP98" s="33">
        <f>AR98+AT98+AV98+AX98+AZ98+BB98</f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>
        <f>BE98+BG98+BI98+BK98+BM98</f>
        <v>0</v>
      </c>
      <c r="BD98" s="31"/>
      <c r="BE98" s="30"/>
      <c r="BF98" s="31"/>
      <c r="BG98" s="30"/>
      <c r="BH98" s="31"/>
      <c r="BI98" s="30"/>
      <c r="BJ98" s="31"/>
      <c r="BK98" s="30"/>
      <c r="BL98" s="31"/>
      <c r="BM98" s="32"/>
      <c r="BN98" s="33">
        <f>BP98+BR98+BT98+BV98+BX98+BZ98</f>
        <v>26.25</v>
      </c>
      <c r="BO98" s="31"/>
      <c r="BP98" s="30"/>
      <c r="BQ98" s="31"/>
      <c r="BR98" s="30"/>
      <c r="BS98" s="77">
        <v>7</v>
      </c>
      <c r="BT98" s="78">
        <f>25*0.7*1.5</f>
        <v>26.25</v>
      </c>
      <c r="BU98" s="31"/>
      <c r="BV98" s="30"/>
      <c r="BW98" s="31"/>
      <c r="BX98" s="30"/>
      <c r="BY98" s="31"/>
      <c r="BZ98" s="103"/>
      <c r="CA98" s="33">
        <f>CC98+CE98+CG98+CI98+CK98+CM98+CO98+CQ98</f>
        <v>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/>
      <c r="CQ98" s="103"/>
      <c r="CR98" s="33">
        <f>CT98+CV98+CX98+CZ98+DB98+DD98</f>
        <v>0</v>
      </c>
      <c r="CS98" s="31"/>
      <c r="CT98" s="30"/>
      <c r="CU98" s="31"/>
      <c r="CV98" s="30"/>
      <c r="CW98" s="31"/>
      <c r="CX98" s="30"/>
      <c r="CY98" s="31"/>
      <c r="CZ98" s="30"/>
      <c r="DA98" s="31"/>
      <c r="DB98" s="30"/>
      <c r="DC98" s="31"/>
      <c r="DD98" s="32"/>
      <c r="DE98" s="108">
        <f>DG98+DI98+DK98+DM98+DO98</f>
        <v>0</v>
      </c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>
        <f>DR98+DT98+DV98+DX98</f>
        <v>0</v>
      </c>
      <c r="DQ98" s="31"/>
      <c r="DR98" s="30"/>
      <c r="DS98" s="31"/>
      <c r="DT98" s="30"/>
      <c r="DU98" s="31"/>
      <c r="DV98" s="30"/>
      <c r="DW98" s="31"/>
      <c r="DX98" s="103"/>
      <c r="DY98" s="33">
        <f>EA98+EC98+EE98+EG98+EI98+EK98+EM98+EO98</f>
        <v>0</v>
      </c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  <c r="EP98" s="108">
        <f t="shared" si="42"/>
        <v>0</v>
      </c>
      <c r="EQ98" s="31"/>
      <c r="ER98" s="30"/>
      <c r="ES98" s="31"/>
      <c r="ET98" s="30"/>
      <c r="EU98" s="31"/>
      <c r="EV98" s="30"/>
      <c r="EW98" s="30"/>
      <c r="EX98" s="30"/>
      <c r="EY98" s="30"/>
      <c r="EZ98" s="30"/>
      <c r="FA98" s="30"/>
      <c r="FB98" s="30"/>
      <c r="FC98" s="31"/>
      <c r="FD98" s="30"/>
      <c r="FE98" s="30"/>
      <c r="FF98" s="30"/>
      <c r="FG98" s="30"/>
      <c r="FH98" s="30"/>
      <c r="FI98" s="31"/>
      <c r="FJ98" s="32"/>
    </row>
    <row r="99" spans="1:166" s="1" customFormat="1" ht="15" customHeight="1" x14ac:dyDescent="0.3">
      <c r="A99" s="5">
        <v>24</v>
      </c>
      <c r="B99" s="15">
        <v>9829</v>
      </c>
      <c r="C99" s="8" t="s">
        <v>646</v>
      </c>
      <c r="D99" s="16">
        <v>2009</v>
      </c>
      <c r="E99" s="17">
        <f t="shared" si="41"/>
        <v>40.799999999999997</v>
      </c>
      <c r="F99" s="55" t="s">
        <v>389</v>
      </c>
      <c r="G99" s="65"/>
      <c r="H99" s="55" t="s">
        <v>526</v>
      </c>
      <c r="I99" s="55"/>
      <c r="J99" s="28"/>
      <c r="K99" s="29"/>
      <c r="L99" s="30"/>
      <c r="M99" s="31"/>
      <c r="N99" s="30"/>
      <c r="O99" s="31"/>
      <c r="P99" s="32"/>
      <c r="Q99" s="28"/>
      <c r="R99" s="29"/>
      <c r="S99" s="32"/>
      <c r="T99" s="28"/>
      <c r="U99" s="29"/>
      <c r="V99" s="30"/>
      <c r="W99" s="31"/>
      <c r="X99" s="32"/>
      <c r="Y99" s="33"/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34"/>
      <c r="AM99" s="35"/>
      <c r="AN99" s="34"/>
      <c r="AO99" s="62"/>
      <c r="AP99" s="33"/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33"/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/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103"/>
      <c r="CA99" s="33"/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103"/>
      <c r="CR99" s="33"/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08"/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/>
      <c r="DQ99" s="31"/>
      <c r="DR99" s="30"/>
      <c r="DS99" s="31"/>
      <c r="DT99" s="30"/>
      <c r="DU99" s="31"/>
      <c r="DV99" s="30"/>
      <c r="DW99" s="31"/>
      <c r="DX99" s="103"/>
      <c r="DY99" s="33"/>
      <c r="DZ99" s="31"/>
      <c r="EA99" s="30"/>
      <c r="EB99" s="31"/>
      <c r="EC99" s="30"/>
      <c r="ED99" s="31"/>
      <c r="EE99" s="30"/>
      <c r="EF99" s="31"/>
      <c r="EG99" s="30"/>
      <c r="EH99" s="89"/>
      <c r="EI99" s="30"/>
      <c r="EJ99" s="31"/>
      <c r="EK99" s="30"/>
      <c r="EL99" s="31"/>
      <c r="EM99" s="30"/>
      <c r="EN99" s="31"/>
      <c r="EO99" s="32"/>
      <c r="EP99" s="108">
        <f t="shared" si="42"/>
        <v>40.799999999999997</v>
      </c>
      <c r="EQ99" s="31"/>
      <c r="ER99" s="30"/>
      <c r="ES99" s="31"/>
      <c r="ET99" s="30"/>
      <c r="EU99" s="31"/>
      <c r="EV99" s="30"/>
      <c r="EW99" s="31"/>
      <c r="EX99" s="30"/>
      <c r="EY99" s="31">
        <v>2</v>
      </c>
      <c r="EZ99" s="30">
        <f>60*0.4</f>
        <v>24</v>
      </c>
      <c r="FA99" s="77">
        <v>7</v>
      </c>
      <c r="FB99" s="78">
        <f>18*0.4*1.5</f>
        <v>10.8</v>
      </c>
      <c r="FC99" s="31"/>
      <c r="FD99" s="30"/>
      <c r="FE99" s="31"/>
      <c r="FF99" s="30"/>
      <c r="FG99" s="89">
        <v>9</v>
      </c>
      <c r="FH99" s="30">
        <f>5*0.4</f>
        <v>2</v>
      </c>
      <c r="FI99" s="31">
        <v>8</v>
      </c>
      <c r="FJ99" s="32">
        <f>10*0.4</f>
        <v>4</v>
      </c>
    </row>
    <row r="100" spans="1:166" s="1" customFormat="1" ht="15" hidden="1" customHeight="1" x14ac:dyDescent="0.3">
      <c r="A100" s="5">
        <f t="shared" si="40"/>
        <v>25</v>
      </c>
      <c r="B100" s="15">
        <v>5962</v>
      </c>
      <c r="C100" s="8" t="s">
        <v>72</v>
      </c>
      <c r="D100" s="16">
        <v>2006</v>
      </c>
      <c r="E100" s="17">
        <f t="shared" si="41"/>
        <v>48</v>
      </c>
      <c r="F100" s="55" t="s">
        <v>379</v>
      </c>
      <c r="G100" s="55"/>
      <c r="H100" s="55" t="s">
        <v>380</v>
      </c>
      <c r="I100" s="55" t="s">
        <v>494</v>
      </c>
      <c r="J100" s="28">
        <f>L100+N100+P100</f>
        <v>0</v>
      </c>
      <c r="K100" s="29"/>
      <c r="L100" s="30"/>
      <c r="M100" s="31"/>
      <c r="N100" s="30"/>
      <c r="O100" s="31"/>
      <c r="P100" s="32"/>
      <c r="Q100" s="28">
        <f>S100</f>
        <v>0</v>
      </c>
      <c r="R100" s="29"/>
      <c r="S100" s="32"/>
      <c r="T100" s="28">
        <f>V100+X100</f>
        <v>0</v>
      </c>
      <c r="U100" s="29"/>
      <c r="V100" s="30"/>
      <c r="W100" s="31"/>
      <c r="X100" s="32"/>
      <c r="Y100" s="33">
        <f>AA100+AC100+AE100+AG100+AI100+AK100+AM100+AO100</f>
        <v>0</v>
      </c>
      <c r="Z100" s="34"/>
      <c r="AA100" s="35"/>
      <c r="AB100" s="34"/>
      <c r="AC100" s="35"/>
      <c r="AD100" s="34"/>
      <c r="AE100" s="35"/>
      <c r="AF100" s="34"/>
      <c r="AG100" s="35"/>
      <c r="AH100" s="34"/>
      <c r="AI100" s="35"/>
      <c r="AJ100" s="34"/>
      <c r="AK100" s="35"/>
      <c r="AL100" s="92"/>
      <c r="AM100" s="35"/>
      <c r="AN100" s="34"/>
      <c r="AO100" s="62"/>
      <c r="AP100" s="33">
        <f>AR100+AT100+AV100+AX100+AZ100+BB100</f>
        <v>0</v>
      </c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>
        <f>BE100+BG100+BI100+BK100+BM100</f>
        <v>12</v>
      </c>
      <c r="BD100" s="31"/>
      <c r="BE100" s="30"/>
      <c r="BF100" s="31"/>
      <c r="BG100" s="30"/>
      <c r="BH100" s="31"/>
      <c r="BI100" s="30"/>
      <c r="BJ100" s="31"/>
      <c r="BK100" s="30"/>
      <c r="BL100" s="31">
        <v>8</v>
      </c>
      <c r="BM100" s="32">
        <f>15*0.8</f>
        <v>12</v>
      </c>
      <c r="BN100" s="33">
        <f>BP100+BR100+BT100+BV100+BX100+BZ100</f>
        <v>0</v>
      </c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103"/>
      <c r="CA100" s="33">
        <f>CC100+CE100+CG100+CI100+CK100+CM100+CO100+CQ100</f>
        <v>0</v>
      </c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103"/>
      <c r="CR100" s="33">
        <f>CT100+CV100+CZ100</f>
        <v>36</v>
      </c>
      <c r="CS100" s="31"/>
      <c r="CT100" s="30"/>
      <c r="CU100" s="31"/>
      <c r="CV100" s="30"/>
      <c r="CW100" s="58">
        <v>8</v>
      </c>
      <c r="CX100" s="59">
        <f>15*0.8</f>
        <v>12</v>
      </c>
      <c r="CY100" s="31">
        <v>3</v>
      </c>
      <c r="CZ100" s="30">
        <f>45*0.8</f>
        <v>36</v>
      </c>
      <c r="DA100" s="58">
        <v>5</v>
      </c>
      <c r="DB100" s="59">
        <f>18*0.8</f>
        <v>14.4</v>
      </c>
      <c r="DC100" s="58">
        <v>4</v>
      </c>
      <c r="DD100" s="61">
        <f>20*0.8</f>
        <v>16</v>
      </c>
      <c r="DE100" s="108">
        <f>DG100+DI100+DK100+DM100+DO100</f>
        <v>0</v>
      </c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33">
        <f>DR100+DT100+DV100+DX100</f>
        <v>0</v>
      </c>
      <c r="DQ100" s="31"/>
      <c r="DR100" s="30"/>
      <c r="DS100" s="31"/>
      <c r="DT100" s="30"/>
      <c r="DU100" s="31"/>
      <c r="DV100" s="30"/>
      <c r="DW100" s="31"/>
      <c r="DX100" s="103"/>
      <c r="DY100" s="33">
        <f>EA100+EC100+EE100+EG100+EI100+EK100+EM100+EO100</f>
        <v>0</v>
      </c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  <c r="EP100" s="108">
        <f t="shared" si="42"/>
        <v>0</v>
      </c>
      <c r="EQ100" s="31"/>
      <c r="ER100" s="30"/>
      <c r="ES100" s="31"/>
      <c r="ET100" s="30"/>
      <c r="EU100" s="31"/>
      <c r="EV100" s="30"/>
      <c r="EW100" s="30"/>
      <c r="EX100" s="30"/>
      <c r="EY100" s="30"/>
      <c r="EZ100" s="30"/>
      <c r="FA100" s="30"/>
      <c r="FB100" s="30"/>
      <c r="FC100" s="31"/>
      <c r="FD100" s="30"/>
      <c r="FE100" s="30"/>
      <c r="FF100" s="30"/>
      <c r="FG100" s="30"/>
      <c r="FH100" s="30"/>
      <c r="FI100" s="31"/>
      <c r="FJ100" s="32"/>
    </row>
    <row r="101" spans="1:166" s="1" customFormat="1" ht="15" customHeight="1" x14ac:dyDescent="0.3">
      <c r="A101" s="115"/>
      <c r="B101" s="116">
        <v>7429</v>
      </c>
      <c r="C101" s="117" t="s">
        <v>181</v>
      </c>
      <c r="D101" s="118">
        <v>2009</v>
      </c>
      <c r="E101" s="119">
        <f t="shared" si="41"/>
        <v>40.799999999999997</v>
      </c>
      <c r="F101" s="120" t="s">
        <v>389</v>
      </c>
      <c r="G101" s="55"/>
      <c r="H101" s="55" t="s">
        <v>526</v>
      </c>
      <c r="I101" s="55"/>
      <c r="J101" s="28"/>
      <c r="K101" s="29"/>
      <c r="L101" s="30"/>
      <c r="M101" s="31"/>
      <c r="N101" s="30"/>
      <c r="O101" s="31"/>
      <c r="P101" s="32"/>
      <c r="Q101" s="28"/>
      <c r="R101" s="29"/>
      <c r="S101" s="32"/>
      <c r="T101" s="28"/>
      <c r="U101" s="29"/>
      <c r="V101" s="30"/>
      <c r="W101" s="31"/>
      <c r="X101" s="32"/>
      <c r="Y101" s="33"/>
      <c r="Z101" s="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34"/>
      <c r="AM101" s="35"/>
      <c r="AN101" s="34"/>
      <c r="AO101" s="62"/>
      <c r="AP101" s="33"/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33"/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103"/>
      <c r="CA101" s="33"/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103"/>
      <c r="CR101" s="33"/>
      <c r="CS101" s="31"/>
      <c r="CT101" s="30"/>
      <c r="CU101" s="31"/>
      <c r="CV101" s="30"/>
      <c r="CW101" s="31"/>
      <c r="CX101" s="30"/>
      <c r="CY101" s="31"/>
      <c r="CZ101" s="30"/>
      <c r="DA101" s="31"/>
      <c r="DB101" s="30"/>
      <c r="DC101" s="31"/>
      <c r="DD101" s="32"/>
      <c r="DE101" s="108"/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/>
      <c r="DQ101" s="31"/>
      <c r="DR101" s="30"/>
      <c r="DS101" s="31"/>
      <c r="DT101" s="30"/>
      <c r="DU101" s="31"/>
      <c r="DV101" s="30"/>
      <c r="DW101" s="31"/>
      <c r="DX101" s="103"/>
      <c r="DY101" s="33"/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  <c r="EP101" s="121">
        <f t="shared" si="42"/>
        <v>40.799999999999997</v>
      </c>
      <c r="EQ101" s="31"/>
      <c r="ER101" s="30"/>
      <c r="ES101" s="31"/>
      <c r="ET101" s="30"/>
      <c r="EU101" s="31"/>
      <c r="EV101" s="30"/>
      <c r="EW101" s="31"/>
      <c r="EX101" s="30"/>
      <c r="EY101" s="31">
        <v>2</v>
      </c>
      <c r="EZ101" s="30">
        <f>60*0.4</f>
        <v>24</v>
      </c>
      <c r="FA101" s="77">
        <v>7</v>
      </c>
      <c r="FB101" s="78">
        <f>18*0.4*1.5</f>
        <v>10.8</v>
      </c>
      <c r="FC101" s="31"/>
      <c r="FD101" s="30"/>
      <c r="FE101" s="31"/>
      <c r="FF101" s="30"/>
      <c r="FG101" s="89">
        <v>9</v>
      </c>
      <c r="FH101" s="30">
        <f>5*0.4</f>
        <v>2</v>
      </c>
      <c r="FI101" s="31">
        <v>8</v>
      </c>
      <c r="FJ101" s="32">
        <f>10*0.4</f>
        <v>4</v>
      </c>
    </row>
    <row r="102" spans="1:166" s="1" customFormat="1" ht="15" customHeight="1" x14ac:dyDescent="0.3">
      <c r="A102" s="5">
        <v>26</v>
      </c>
      <c r="B102" s="15">
        <v>7127</v>
      </c>
      <c r="C102" s="8" t="s">
        <v>352</v>
      </c>
      <c r="D102" s="16">
        <v>2010</v>
      </c>
      <c r="E102" s="17">
        <f t="shared" si="41"/>
        <v>38.799999999999997</v>
      </c>
      <c r="F102" s="55" t="s">
        <v>406</v>
      </c>
      <c r="G102" s="55"/>
      <c r="H102" s="55" t="s">
        <v>517</v>
      </c>
      <c r="I102" s="55"/>
      <c r="J102" s="28"/>
      <c r="K102" s="29"/>
      <c r="L102" s="30"/>
      <c r="M102" s="31"/>
      <c r="N102" s="30"/>
      <c r="O102" s="31"/>
      <c r="P102" s="32"/>
      <c r="Q102" s="28"/>
      <c r="R102" s="29"/>
      <c r="S102" s="32"/>
      <c r="T102" s="28"/>
      <c r="U102" s="29"/>
      <c r="V102" s="30"/>
      <c r="W102" s="31"/>
      <c r="X102" s="32"/>
      <c r="Y102" s="33"/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34"/>
      <c r="AM102" s="35"/>
      <c r="AN102" s="34"/>
      <c r="AO102" s="62"/>
      <c r="AP102" s="33"/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/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/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103"/>
      <c r="CA102" s="33"/>
      <c r="CB102" s="31"/>
      <c r="CC102" s="30"/>
      <c r="CD102" s="31"/>
      <c r="CE102" s="30"/>
      <c r="CF102" s="31"/>
      <c r="CG102" s="30"/>
      <c r="CH102" s="31"/>
      <c r="CI102" s="30"/>
      <c r="CJ102" s="31"/>
      <c r="CK102" s="30"/>
      <c r="CL102" s="31"/>
      <c r="CM102" s="30"/>
      <c r="CN102" s="31"/>
      <c r="CO102" s="30"/>
      <c r="CP102" s="31"/>
      <c r="CQ102" s="103"/>
      <c r="CR102" s="33"/>
      <c r="CS102" s="31"/>
      <c r="CT102" s="30"/>
      <c r="CU102" s="31"/>
      <c r="CV102" s="30"/>
      <c r="CW102" s="31"/>
      <c r="CX102" s="30"/>
      <c r="CY102" s="31"/>
      <c r="CZ102" s="30"/>
      <c r="DA102" s="31"/>
      <c r="DB102" s="30"/>
      <c r="DC102" s="31"/>
      <c r="DD102" s="32"/>
      <c r="DE102" s="108"/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/>
      <c r="DQ102" s="31"/>
      <c r="DR102" s="30"/>
      <c r="DS102" s="31"/>
      <c r="DT102" s="30"/>
      <c r="DU102" s="31"/>
      <c r="DV102" s="30"/>
      <c r="DW102" s="31"/>
      <c r="DX102" s="103"/>
      <c r="DY102" s="33"/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108">
        <f t="shared" si="42"/>
        <v>38.799999999999997</v>
      </c>
      <c r="EQ102" s="31"/>
      <c r="ER102" s="30"/>
      <c r="ES102" s="31"/>
      <c r="ET102" s="30"/>
      <c r="EU102" s="31"/>
      <c r="EV102" s="30"/>
      <c r="EW102" s="31">
        <v>6</v>
      </c>
      <c r="EX102" s="30">
        <f>30*0.4</f>
        <v>12</v>
      </c>
      <c r="EY102" s="31">
        <v>6</v>
      </c>
      <c r="EZ102" s="30">
        <f>22*0.4</f>
        <v>8.8000000000000007</v>
      </c>
      <c r="FA102" s="77">
        <v>4</v>
      </c>
      <c r="FB102" s="78">
        <f>30*0.4*1.5</f>
        <v>18</v>
      </c>
      <c r="FC102" s="31"/>
      <c r="FD102" s="30"/>
      <c r="FE102" s="31"/>
      <c r="FF102" s="30"/>
      <c r="FG102" s="89"/>
      <c r="FH102" s="30"/>
      <c r="FI102" s="31"/>
      <c r="FJ102" s="32"/>
    </row>
    <row r="103" spans="1:166" s="1" customFormat="1" ht="15" customHeight="1" x14ac:dyDescent="0.3">
      <c r="A103" s="115">
        <v>27</v>
      </c>
      <c r="B103" s="116">
        <v>7276</v>
      </c>
      <c r="C103" s="117" t="s">
        <v>192</v>
      </c>
      <c r="D103" s="118">
        <v>2009</v>
      </c>
      <c r="E103" s="119">
        <f t="shared" si="41"/>
        <v>32</v>
      </c>
      <c r="F103" s="120" t="s">
        <v>602</v>
      </c>
      <c r="G103" s="55"/>
      <c r="H103" s="55" t="s">
        <v>654</v>
      </c>
      <c r="I103" s="55"/>
      <c r="J103" s="28"/>
      <c r="K103" s="29"/>
      <c r="L103" s="30"/>
      <c r="M103" s="31"/>
      <c r="N103" s="30"/>
      <c r="O103" s="31"/>
      <c r="P103" s="32"/>
      <c r="Q103" s="28"/>
      <c r="R103" s="29"/>
      <c r="S103" s="32"/>
      <c r="T103" s="28"/>
      <c r="U103" s="29"/>
      <c r="V103" s="30"/>
      <c r="W103" s="31"/>
      <c r="X103" s="32"/>
      <c r="Y103" s="33"/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/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/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/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103"/>
      <c r="CA103" s="33"/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103"/>
      <c r="CR103" s="33"/>
      <c r="CS103" s="31"/>
      <c r="CT103" s="30"/>
      <c r="CU103" s="31"/>
      <c r="CV103" s="30"/>
      <c r="CW103" s="31"/>
      <c r="CX103" s="30"/>
      <c r="CY103" s="31"/>
      <c r="CZ103" s="30"/>
      <c r="DA103" s="31"/>
      <c r="DB103" s="30"/>
      <c r="DC103" s="31"/>
      <c r="DD103" s="32"/>
      <c r="DE103" s="108"/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/>
      <c r="DQ103" s="31"/>
      <c r="DR103" s="30"/>
      <c r="DS103" s="31"/>
      <c r="DT103" s="30"/>
      <c r="DU103" s="31"/>
      <c r="DV103" s="30"/>
      <c r="DW103" s="31"/>
      <c r="DX103" s="103"/>
      <c r="DY103" s="33"/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121">
        <f t="shared" si="42"/>
        <v>32</v>
      </c>
      <c r="EQ103" s="31">
        <v>2</v>
      </c>
      <c r="ER103" s="30">
        <f>80*0.4</f>
        <v>32</v>
      </c>
      <c r="ES103" s="31"/>
      <c r="ET103" s="30"/>
      <c r="EU103" s="31"/>
      <c r="EV103" s="30"/>
      <c r="EW103" s="31"/>
      <c r="EX103" s="30"/>
      <c r="EY103" s="31"/>
      <c r="EZ103" s="30"/>
      <c r="FA103" s="31"/>
      <c r="FB103" s="30"/>
      <c r="FC103" s="31"/>
      <c r="FD103" s="30"/>
      <c r="FE103" s="31"/>
      <c r="FF103" s="30"/>
      <c r="FG103" s="89"/>
      <c r="FH103" s="30"/>
      <c r="FI103" s="31"/>
      <c r="FJ103" s="32"/>
    </row>
    <row r="104" spans="1:166" s="1" customFormat="1" ht="15" customHeight="1" x14ac:dyDescent="0.3">
      <c r="A104" s="5">
        <v>28</v>
      </c>
      <c r="B104" s="15">
        <v>6394</v>
      </c>
      <c r="C104" s="8" t="s">
        <v>200</v>
      </c>
      <c r="D104" s="16">
        <v>2009</v>
      </c>
      <c r="E104" s="17">
        <f t="shared" si="41"/>
        <v>27.6</v>
      </c>
      <c r="F104" s="55" t="s">
        <v>403</v>
      </c>
      <c r="G104" s="55"/>
      <c r="H104" s="55" t="s">
        <v>527</v>
      </c>
      <c r="I104" s="55" t="s">
        <v>456</v>
      </c>
      <c r="J104" s="28"/>
      <c r="K104" s="29"/>
      <c r="L104" s="30"/>
      <c r="M104" s="31"/>
      <c r="N104" s="30"/>
      <c r="O104" s="31"/>
      <c r="P104" s="32"/>
      <c r="Q104" s="28"/>
      <c r="R104" s="29"/>
      <c r="S104" s="32"/>
      <c r="T104" s="28"/>
      <c r="U104" s="29"/>
      <c r="V104" s="30"/>
      <c r="W104" s="31"/>
      <c r="X104" s="32"/>
      <c r="Y104" s="33"/>
      <c r="Z104" s="34"/>
      <c r="AA104" s="35"/>
      <c r="AB104" s="34"/>
      <c r="AC104" s="35"/>
      <c r="AD104" s="34"/>
      <c r="AE104" s="35"/>
      <c r="AF104" s="34"/>
      <c r="AG104" s="35"/>
      <c r="AH104" s="34"/>
      <c r="AI104" s="35"/>
      <c r="AJ104" s="34"/>
      <c r="AK104" s="35"/>
      <c r="AL104" s="34"/>
      <c r="AM104" s="35"/>
      <c r="AN104" s="34"/>
      <c r="AO104" s="62"/>
      <c r="AP104" s="33"/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33"/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/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103"/>
      <c r="CA104" s="33"/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103"/>
      <c r="CR104" s="33"/>
      <c r="CS104" s="31"/>
      <c r="CT104" s="30"/>
      <c r="CU104" s="31"/>
      <c r="CV104" s="30"/>
      <c r="CW104" s="31"/>
      <c r="CX104" s="30"/>
      <c r="CY104" s="31"/>
      <c r="CZ104" s="30"/>
      <c r="DA104" s="31"/>
      <c r="DB104" s="30"/>
      <c r="DC104" s="31"/>
      <c r="DD104" s="32"/>
      <c r="DE104" s="108"/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/>
      <c r="DQ104" s="31"/>
      <c r="DR104" s="30"/>
      <c r="DS104" s="31"/>
      <c r="DT104" s="30"/>
      <c r="DU104" s="31"/>
      <c r="DV104" s="30"/>
      <c r="DW104" s="31"/>
      <c r="DX104" s="103"/>
      <c r="DY104" s="33"/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  <c r="EP104" s="108">
        <f t="shared" si="42"/>
        <v>27.6</v>
      </c>
      <c r="EQ104" s="31"/>
      <c r="ER104" s="30"/>
      <c r="ES104" s="31"/>
      <c r="ET104" s="30"/>
      <c r="EU104" s="31"/>
      <c r="EV104" s="30"/>
      <c r="EW104" s="31"/>
      <c r="EX104" s="30"/>
      <c r="EY104" s="31"/>
      <c r="EZ104" s="30"/>
      <c r="FA104" s="77">
        <v>6</v>
      </c>
      <c r="FB104" s="78">
        <f>22*0.4*1.5</f>
        <v>13.200000000000001</v>
      </c>
      <c r="FC104" s="31"/>
      <c r="FD104" s="30"/>
      <c r="FE104" s="31">
        <v>5</v>
      </c>
      <c r="FF104" s="30">
        <f>26*0.4</f>
        <v>10.4</v>
      </c>
      <c r="FG104" s="89">
        <v>8</v>
      </c>
      <c r="FH104" s="30">
        <f>10*0.4</f>
        <v>4</v>
      </c>
      <c r="FI104" s="31"/>
      <c r="FJ104" s="32"/>
    </row>
    <row r="105" spans="1:166" s="1" customFormat="1" ht="15" customHeight="1" x14ac:dyDescent="0.3">
      <c r="A105" s="115">
        <v>29</v>
      </c>
      <c r="B105" s="116">
        <v>7238</v>
      </c>
      <c r="C105" s="117" t="s">
        <v>191</v>
      </c>
      <c r="D105" s="118">
        <v>2009</v>
      </c>
      <c r="E105" s="119">
        <f t="shared" si="41"/>
        <v>26.8</v>
      </c>
      <c r="F105" s="120" t="s">
        <v>431</v>
      </c>
      <c r="G105" s="55"/>
      <c r="H105" s="55" t="s">
        <v>623</v>
      </c>
      <c r="I105" s="55"/>
      <c r="J105" s="28"/>
      <c r="K105" s="29"/>
      <c r="L105" s="30"/>
      <c r="M105" s="31"/>
      <c r="N105" s="30"/>
      <c r="O105" s="31"/>
      <c r="P105" s="32"/>
      <c r="Q105" s="28"/>
      <c r="R105" s="29"/>
      <c r="S105" s="32"/>
      <c r="T105" s="28"/>
      <c r="U105" s="29"/>
      <c r="V105" s="30"/>
      <c r="W105" s="31"/>
      <c r="X105" s="32"/>
      <c r="Y105" s="33"/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92"/>
      <c r="AM105" s="35"/>
      <c r="AN105" s="34"/>
      <c r="AO105" s="62"/>
      <c r="AP105" s="33"/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/>
      <c r="BD105" s="31"/>
      <c r="BE105" s="30"/>
      <c r="BF105" s="31"/>
      <c r="BG105" s="30"/>
      <c r="BH105" s="31"/>
      <c r="BI105" s="30"/>
      <c r="BJ105" s="31"/>
      <c r="BK105" s="30"/>
      <c r="BL105" s="31"/>
      <c r="BM105" s="32"/>
      <c r="BN105" s="33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103"/>
      <c r="CA105" s="33"/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/>
      <c r="CQ105" s="103"/>
      <c r="CR105" s="33"/>
      <c r="CS105" s="31"/>
      <c r="CT105" s="30"/>
      <c r="CU105" s="31"/>
      <c r="CV105" s="30"/>
      <c r="CW105" s="31"/>
      <c r="CX105" s="30"/>
      <c r="CY105" s="31"/>
      <c r="CZ105" s="30"/>
      <c r="DA105" s="31"/>
      <c r="DB105" s="30"/>
      <c r="DC105" s="31"/>
      <c r="DD105" s="32"/>
      <c r="DE105" s="108"/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/>
      <c r="DQ105" s="31"/>
      <c r="DR105" s="30"/>
      <c r="DS105" s="31"/>
      <c r="DT105" s="30"/>
      <c r="DU105" s="31"/>
      <c r="DV105" s="30"/>
      <c r="DW105" s="31"/>
      <c r="DX105" s="103"/>
      <c r="DY105" s="33"/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121">
        <f t="shared" si="42"/>
        <v>26.8</v>
      </c>
      <c r="EQ105" s="31"/>
      <c r="ER105" s="30"/>
      <c r="ES105" s="31"/>
      <c r="ET105" s="30"/>
      <c r="EU105" s="31"/>
      <c r="EV105" s="30"/>
      <c r="EW105" s="31"/>
      <c r="EX105" s="30"/>
      <c r="EY105" s="31"/>
      <c r="EZ105" s="30"/>
      <c r="FA105" s="31"/>
      <c r="FB105" s="30"/>
      <c r="FC105" s="31">
        <v>6</v>
      </c>
      <c r="FD105" s="30">
        <f>22*0.4</f>
        <v>8.8000000000000007</v>
      </c>
      <c r="FE105" s="31">
        <v>8</v>
      </c>
      <c r="FF105" s="30">
        <f>15*0.4</f>
        <v>6</v>
      </c>
      <c r="FG105" s="89">
        <v>5</v>
      </c>
      <c r="FH105" s="30">
        <f>18*0.4</f>
        <v>7.2</v>
      </c>
      <c r="FI105" s="31">
        <v>7</v>
      </c>
      <c r="FJ105" s="32">
        <f>12*0.4</f>
        <v>4.8000000000000007</v>
      </c>
    </row>
    <row r="106" spans="1:166" s="1" customFormat="1" ht="15" hidden="1" customHeight="1" x14ac:dyDescent="0.3">
      <c r="A106" s="5">
        <f t="shared" si="40"/>
        <v>30</v>
      </c>
      <c r="B106" s="15">
        <v>131</v>
      </c>
      <c r="C106" s="8" t="s">
        <v>39</v>
      </c>
      <c r="D106" s="16">
        <v>1986</v>
      </c>
      <c r="E106" s="17">
        <f t="shared" si="41"/>
        <v>45</v>
      </c>
      <c r="F106" s="55"/>
      <c r="G106" s="55"/>
      <c r="H106" s="55"/>
      <c r="I106" s="55"/>
      <c r="J106" s="28">
        <f>L106+N106+P106</f>
        <v>0</v>
      </c>
      <c r="K106" s="29"/>
      <c r="L106" s="30"/>
      <c r="M106" s="31"/>
      <c r="N106" s="30"/>
      <c r="O106" s="31"/>
      <c r="P106" s="32"/>
      <c r="Q106" s="28">
        <f>S106</f>
        <v>0</v>
      </c>
      <c r="R106" s="29"/>
      <c r="S106" s="32"/>
      <c r="T106" s="28">
        <f>V106+X106</f>
        <v>0</v>
      </c>
      <c r="U106" s="29"/>
      <c r="V106" s="30"/>
      <c r="W106" s="31"/>
      <c r="X106" s="32"/>
      <c r="Y106" s="33">
        <f>AA106+AC106+AE106+AG106+AI106+AK106+AM106+AO106</f>
        <v>0</v>
      </c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33">
        <f>AR106+AT106+AV106+AX106+AZ106+BB106</f>
        <v>0</v>
      </c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33">
        <f>BE106+BG106+BI106+BK106+BM106</f>
        <v>0</v>
      </c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33">
        <f>BP106+BR106+BT106+BV106+BX106+BZ106</f>
        <v>0</v>
      </c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/>
      <c r="BZ106" s="103"/>
      <c r="CA106" s="33">
        <f>CC106+CE106+CG106+CI106+CK106+CM106+CO106+CQ106</f>
        <v>45</v>
      </c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>
        <v>3</v>
      </c>
      <c r="CO106" s="30">
        <f>45</f>
        <v>45</v>
      </c>
      <c r="CP106" s="31"/>
      <c r="CQ106" s="103"/>
      <c r="CR106" s="33">
        <f>CT106+CV106+CX106+CZ106+DB106+DD106</f>
        <v>0</v>
      </c>
      <c r="CS106" s="31"/>
      <c r="CT106" s="30"/>
      <c r="CU106" s="31"/>
      <c r="CV106" s="30"/>
      <c r="CW106" s="31"/>
      <c r="CX106" s="30"/>
      <c r="CY106" s="31"/>
      <c r="CZ106" s="30"/>
      <c r="DA106" s="30"/>
      <c r="DB106" s="30"/>
      <c r="DC106" s="31"/>
      <c r="DD106" s="32"/>
      <c r="DE106" s="108">
        <f>DG106+DI106+DK106+DM106+DO106</f>
        <v>0</v>
      </c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33">
        <f>DR106+DT106+DV106+DX106</f>
        <v>0</v>
      </c>
      <c r="DQ106" s="31"/>
      <c r="DR106" s="30"/>
      <c r="DS106" s="31"/>
      <c r="DT106" s="30"/>
      <c r="DU106" s="31"/>
      <c r="DV106" s="30"/>
      <c r="DW106" s="31"/>
      <c r="DX106" s="103"/>
      <c r="DY106" s="33">
        <f>EA106+EC106+EE106+EG106+EI106+EK106+EM106+EO106</f>
        <v>0</v>
      </c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108">
        <f t="shared" si="42"/>
        <v>0</v>
      </c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0"/>
      <c r="FG106" s="30"/>
      <c r="FH106" s="30"/>
      <c r="FI106" s="31"/>
      <c r="FJ106" s="32"/>
    </row>
    <row r="107" spans="1:166" s="1" customFormat="1" ht="15" hidden="1" customHeight="1" x14ac:dyDescent="0.3">
      <c r="A107" s="5">
        <f t="shared" si="40"/>
        <v>31</v>
      </c>
      <c r="B107" s="15">
        <v>275</v>
      </c>
      <c r="C107" s="8" t="s">
        <v>47</v>
      </c>
      <c r="D107" s="16">
        <v>1997</v>
      </c>
      <c r="E107" s="17">
        <f t="shared" si="41"/>
        <v>42.5</v>
      </c>
      <c r="F107" s="55" t="s">
        <v>420</v>
      </c>
      <c r="G107" s="55"/>
      <c r="H107" s="55" t="s">
        <v>441</v>
      </c>
      <c r="I107" s="55"/>
      <c r="J107" s="28">
        <f>L107+N107+P107</f>
        <v>0</v>
      </c>
      <c r="K107" s="29"/>
      <c r="L107" s="30"/>
      <c r="M107" s="31"/>
      <c r="N107" s="30"/>
      <c r="O107" s="31"/>
      <c r="P107" s="32"/>
      <c r="Q107" s="28">
        <f>S107</f>
        <v>0</v>
      </c>
      <c r="R107" s="29"/>
      <c r="S107" s="32"/>
      <c r="T107" s="28">
        <f>V107+X107</f>
        <v>0</v>
      </c>
      <c r="U107" s="29"/>
      <c r="V107" s="30"/>
      <c r="W107" s="31"/>
      <c r="X107" s="32"/>
      <c r="Y107" s="33">
        <f>AA107+AC107+AE107+AI107+AK107+AM107+AO107</f>
        <v>22.5</v>
      </c>
      <c r="Z107" s="34">
        <v>7</v>
      </c>
      <c r="AA107" s="35">
        <f>25*0.9</f>
        <v>22.5</v>
      </c>
      <c r="AB107" s="34"/>
      <c r="AC107" s="35"/>
      <c r="AD107" s="34"/>
      <c r="AE107" s="35"/>
      <c r="AF107" s="68">
        <v>6</v>
      </c>
      <c r="AG107" s="69">
        <f>22*0.9</f>
        <v>19.8</v>
      </c>
      <c r="AH107" s="34"/>
      <c r="AI107" s="35"/>
      <c r="AJ107" s="34"/>
      <c r="AK107" s="35"/>
      <c r="AL107" s="34"/>
      <c r="AM107" s="35"/>
      <c r="AN107" s="34"/>
      <c r="AO107" s="62"/>
      <c r="AP107" s="33">
        <f>AR107+AT107+AV107+AX107+AZ107+BB107</f>
        <v>0</v>
      </c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>
        <f>BE107+BG107+BI107+BK107+BM107</f>
        <v>0</v>
      </c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>
        <f>BP107+BR107+BT107+BV107+BX107+BZ107</f>
        <v>0</v>
      </c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103"/>
      <c r="CA107" s="33">
        <f>CC107+CE107+CG107+CI107+CK107+CM107+CO107+CQ107</f>
        <v>20</v>
      </c>
      <c r="CB107" s="31">
        <v>8</v>
      </c>
      <c r="CC107" s="30">
        <f>20</f>
        <v>20</v>
      </c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103"/>
      <c r="CR107" s="33">
        <f>CT107+CV107+CX107+CZ107+DB107+DD107</f>
        <v>0</v>
      </c>
      <c r="CS107" s="31"/>
      <c r="CT107" s="30"/>
      <c r="CU107" s="31"/>
      <c r="CV107" s="30"/>
      <c r="CW107" s="31"/>
      <c r="CX107" s="30"/>
      <c r="CY107" s="31"/>
      <c r="CZ107" s="30"/>
      <c r="DA107" s="30"/>
      <c r="DB107" s="30"/>
      <c r="DC107" s="31"/>
      <c r="DD107" s="32"/>
      <c r="DE107" s="108">
        <f>DG107+DI107+DK107+DM107+DO107</f>
        <v>0</v>
      </c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>
        <f>DR107+DT107+DV107+DX107</f>
        <v>0</v>
      </c>
      <c r="DQ107" s="31"/>
      <c r="DR107" s="30"/>
      <c r="DS107" s="31"/>
      <c r="DT107" s="30"/>
      <c r="DU107" s="31"/>
      <c r="DV107" s="30"/>
      <c r="DW107" s="31"/>
      <c r="DX107" s="103"/>
      <c r="DY107" s="33">
        <f>EA107+EC107+EE107+EG107+EI107+EK107+EM107+EO107</f>
        <v>0</v>
      </c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  <c r="EP107" s="108">
        <f t="shared" si="42"/>
        <v>0</v>
      </c>
      <c r="EQ107" s="31"/>
      <c r="ER107" s="30"/>
      <c r="ES107" s="31"/>
      <c r="ET107" s="30"/>
      <c r="EU107" s="31"/>
      <c r="EV107" s="30"/>
      <c r="EW107" s="30"/>
      <c r="EX107" s="30"/>
      <c r="EY107" s="30"/>
      <c r="EZ107" s="30"/>
      <c r="FA107" s="30"/>
      <c r="FB107" s="30"/>
      <c r="FC107" s="31"/>
      <c r="FD107" s="30"/>
      <c r="FE107" s="30"/>
      <c r="FF107" s="30"/>
      <c r="FG107" s="30"/>
      <c r="FH107" s="30"/>
      <c r="FI107" s="31"/>
      <c r="FJ107" s="32"/>
    </row>
    <row r="108" spans="1:166" s="1" customFormat="1" ht="15" customHeight="1" x14ac:dyDescent="0.3">
      <c r="A108" s="5"/>
      <c r="B108" s="15">
        <v>7240</v>
      </c>
      <c r="C108" s="8" t="s">
        <v>202</v>
      </c>
      <c r="D108" s="16">
        <v>2009</v>
      </c>
      <c r="E108" s="17">
        <f t="shared" si="41"/>
        <v>26.8</v>
      </c>
      <c r="F108" s="55" t="s">
        <v>431</v>
      </c>
      <c r="G108" s="55"/>
      <c r="H108" s="55" t="s">
        <v>623</v>
      </c>
      <c r="I108" s="55"/>
      <c r="J108" s="28"/>
      <c r="K108" s="29"/>
      <c r="L108" s="30"/>
      <c r="M108" s="31"/>
      <c r="N108" s="30"/>
      <c r="O108" s="31"/>
      <c r="P108" s="32"/>
      <c r="Q108" s="28"/>
      <c r="R108" s="29"/>
      <c r="S108" s="32"/>
      <c r="T108" s="28"/>
      <c r="U108" s="29"/>
      <c r="V108" s="30"/>
      <c r="W108" s="31"/>
      <c r="X108" s="32"/>
      <c r="Y108" s="33"/>
      <c r="Z108" s="34"/>
      <c r="AA108" s="35"/>
      <c r="AB108" s="34"/>
      <c r="AC108" s="35"/>
      <c r="AD108" s="34"/>
      <c r="AE108" s="35"/>
      <c r="AF108" s="92"/>
      <c r="AG108" s="35"/>
      <c r="AH108" s="34"/>
      <c r="AI108" s="35"/>
      <c r="AJ108" s="34"/>
      <c r="AK108" s="35"/>
      <c r="AL108" s="34"/>
      <c r="AM108" s="35"/>
      <c r="AN108" s="34"/>
      <c r="AO108" s="62"/>
      <c r="AP108" s="33"/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/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33"/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103"/>
      <c r="CA108" s="33"/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103"/>
      <c r="CR108" s="33"/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108"/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33"/>
      <c r="DQ108" s="31"/>
      <c r="DR108" s="30"/>
      <c r="DS108" s="31"/>
      <c r="DT108" s="30"/>
      <c r="DU108" s="31"/>
      <c r="DV108" s="30"/>
      <c r="DW108" s="31"/>
      <c r="DX108" s="103"/>
      <c r="DY108" s="33"/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108">
        <f t="shared" si="42"/>
        <v>26.8</v>
      </c>
      <c r="EQ108" s="31"/>
      <c r="ER108" s="30"/>
      <c r="ES108" s="31"/>
      <c r="ET108" s="30"/>
      <c r="EU108" s="31"/>
      <c r="EV108" s="30"/>
      <c r="EW108" s="31"/>
      <c r="EX108" s="30"/>
      <c r="EY108" s="31"/>
      <c r="EZ108" s="30"/>
      <c r="FA108" s="31"/>
      <c r="FB108" s="30"/>
      <c r="FC108" s="31">
        <v>6</v>
      </c>
      <c r="FD108" s="30">
        <f>22*0.4</f>
        <v>8.8000000000000007</v>
      </c>
      <c r="FE108" s="31">
        <v>8</v>
      </c>
      <c r="FF108" s="30">
        <f>15*0.4</f>
        <v>6</v>
      </c>
      <c r="FG108" s="89">
        <v>5</v>
      </c>
      <c r="FH108" s="30">
        <f>18*0.4</f>
        <v>7.2</v>
      </c>
      <c r="FI108" s="31">
        <v>7</v>
      </c>
      <c r="FJ108" s="32">
        <f>12*0.4</f>
        <v>4.8000000000000007</v>
      </c>
    </row>
    <row r="109" spans="1:166" s="1" customFormat="1" ht="15" customHeight="1" x14ac:dyDescent="0.3">
      <c r="A109" s="115">
        <v>31</v>
      </c>
      <c r="B109" s="116">
        <v>6737</v>
      </c>
      <c r="C109" s="117" t="s">
        <v>195</v>
      </c>
      <c r="D109" s="118">
        <v>2009</v>
      </c>
      <c r="E109" s="119">
        <f t="shared" si="41"/>
        <v>24.4</v>
      </c>
      <c r="F109" s="120" t="s">
        <v>442</v>
      </c>
      <c r="G109" s="55"/>
      <c r="H109" s="55" t="s">
        <v>640</v>
      </c>
      <c r="I109" s="55" t="s">
        <v>641</v>
      </c>
      <c r="J109" s="28"/>
      <c r="K109" s="29"/>
      <c r="L109" s="30"/>
      <c r="M109" s="31"/>
      <c r="N109" s="30"/>
      <c r="O109" s="31"/>
      <c r="P109" s="32"/>
      <c r="Q109" s="28"/>
      <c r="R109" s="29"/>
      <c r="S109" s="32"/>
      <c r="T109" s="28"/>
      <c r="U109" s="29"/>
      <c r="V109" s="30"/>
      <c r="W109" s="31"/>
      <c r="X109" s="32"/>
      <c r="Y109" s="33"/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34"/>
      <c r="AM109" s="35"/>
      <c r="AN109" s="34"/>
      <c r="AO109" s="62"/>
      <c r="AP109" s="33"/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/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/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31"/>
      <c r="BZ109" s="103"/>
      <c r="CA109" s="33"/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103"/>
      <c r="CR109" s="33"/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8"/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/>
      <c r="DQ109" s="31"/>
      <c r="DR109" s="30"/>
      <c r="DS109" s="31"/>
      <c r="DT109" s="30"/>
      <c r="DU109" s="31"/>
      <c r="DV109" s="30"/>
      <c r="DW109" s="31"/>
      <c r="DX109" s="103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121">
        <f t="shared" si="42"/>
        <v>24.4</v>
      </c>
      <c r="EQ109" s="31"/>
      <c r="ER109" s="30"/>
      <c r="ES109" s="31">
        <v>9</v>
      </c>
      <c r="ET109" s="30">
        <f>10*0.4</f>
        <v>4</v>
      </c>
      <c r="EU109" s="31"/>
      <c r="EV109" s="30"/>
      <c r="EW109" s="31"/>
      <c r="EX109" s="30"/>
      <c r="EY109" s="31"/>
      <c r="EZ109" s="30"/>
      <c r="FA109" s="31"/>
      <c r="FB109" s="30"/>
      <c r="FC109" s="31"/>
      <c r="FD109" s="30"/>
      <c r="FE109" s="31">
        <v>7</v>
      </c>
      <c r="FF109" s="30">
        <f>18*0.4</f>
        <v>7.2</v>
      </c>
      <c r="FG109" s="89">
        <v>6</v>
      </c>
      <c r="FH109" s="30">
        <f>15*0.4</f>
        <v>6</v>
      </c>
      <c r="FI109" s="31">
        <v>5</v>
      </c>
      <c r="FJ109" s="32">
        <f>18*0.4</f>
        <v>7.2</v>
      </c>
    </row>
    <row r="110" spans="1:166" s="1" customFormat="1" ht="15" customHeight="1" x14ac:dyDescent="0.3">
      <c r="A110" s="5">
        <v>32</v>
      </c>
      <c r="B110" s="15">
        <v>9525</v>
      </c>
      <c r="C110" s="8" t="s">
        <v>369</v>
      </c>
      <c r="D110" s="16">
        <v>2010</v>
      </c>
      <c r="E110" s="17">
        <f t="shared" si="41"/>
        <v>24</v>
      </c>
      <c r="F110" s="55" t="s">
        <v>411</v>
      </c>
      <c r="G110" s="55"/>
      <c r="H110" s="55" t="s">
        <v>532</v>
      </c>
      <c r="I110" s="55"/>
      <c r="J110" s="28"/>
      <c r="K110" s="29"/>
      <c r="L110" s="30"/>
      <c r="M110" s="31"/>
      <c r="N110" s="30"/>
      <c r="O110" s="31"/>
      <c r="P110" s="32"/>
      <c r="Q110" s="28"/>
      <c r="R110" s="29"/>
      <c r="S110" s="32"/>
      <c r="T110" s="28"/>
      <c r="U110" s="29"/>
      <c r="V110" s="30"/>
      <c r="W110" s="31"/>
      <c r="X110" s="32"/>
      <c r="Y110" s="33"/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/>
      <c r="AK110" s="35"/>
      <c r="AL110" s="83"/>
      <c r="AM110" s="35"/>
      <c r="AN110" s="34"/>
      <c r="AO110" s="62"/>
      <c r="AP110" s="33"/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/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/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103"/>
      <c r="CA110" s="33"/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103"/>
      <c r="CR110" s="33"/>
      <c r="CS110" s="31"/>
      <c r="CT110" s="30"/>
      <c r="CU110" s="31"/>
      <c r="CV110" s="30"/>
      <c r="CW110" s="31"/>
      <c r="CX110" s="30"/>
      <c r="CY110" s="31"/>
      <c r="CZ110" s="30"/>
      <c r="DA110" s="31"/>
      <c r="DB110" s="30"/>
      <c r="DC110" s="31"/>
      <c r="DD110" s="32"/>
      <c r="DE110" s="108"/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/>
      <c r="DQ110" s="31"/>
      <c r="DR110" s="30"/>
      <c r="DS110" s="31"/>
      <c r="DT110" s="30"/>
      <c r="DU110" s="31"/>
      <c r="DV110" s="30"/>
      <c r="DW110" s="31"/>
      <c r="DX110" s="103"/>
      <c r="DY110" s="33"/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08">
        <f t="shared" si="42"/>
        <v>24</v>
      </c>
      <c r="EQ110" s="31"/>
      <c r="ER110" s="30"/>
      <c r="ES110" s="31"/>
      <c r="ET110" s="30"/>
      <c r="EU110" s="31"/>
      <c r="EV110" s="30"/>
      <c r="EW110" s="31"/>
      <c r="EX110" s="30"/>
      <c r="EY110" s="31"/>
      <c r="EZ110" s="30"/>
      <c r="FA110" s="31"/>
      <c r="FB110" s="30"/>
      <c r="FC110" s="31"/>
      <c r="FD110" s="30"/>
      <c r="FE110" s="31">
        <v>4</v>
      </c>
      <c r="FF110" s="30">
        <f>30*0.4</f>
        <v>12</v>
      </c>
      <c r="FG110" s="89">
        <v>3</v>
      </c>
      <c r="FH110" s="30">
        <f>30*0.4</f>
        <v>12</v>
      </c>
      <c r="FI110" s="31"/>
      <c r="FJ110" s="32"/>
    </row>
    <row r="111" spans="1:166" s="1" customFormat="1" ht="15" customHeight="1" x14ac:dyDescent="0.3">
      <c r="A111" s="115">
        <v>33</v>
      </c>
      <c r="B111" s="116">
        <v>7106</v>
      </c>
      <c r="C111" s="117" t="s">
        <v>183</v>
      </c>
      <c r="D111" s="118">
        <v>2009</v>
      </c>
      <c r="E111" s="119">
        <f t="shared" si="41"/>
        <v>23.6</v>
      </c>
      <c r="F111" s="120" t="s">
        <v>379</v>
      </c>
      <c r="G111" s="55"/>
      <c r="H111" s="55" t="s">
        <v>584</v>
      </c>
      <c r="I111" s="55"/>
      <c r="J111" s="28"/>
      <c r="K111" s="29"/>
      <c r="L111" s="30"/>
      <c r="M111" s="31"/>
      <c r="N111" s="30"/>
      <c r="O111" s="31"/>
      <c r="P111" s="32"/>
      <c r="Q111" s="28"/>
      <c r="R111" s="29"/>
      <c r="S111" s="32"/>
      <c r="T111" s="28"/>
      <c r="U111" s="29"/>
      <c r="V111" s="30"/>
      <c r="W111" s="31"/>
      <c r="X111" s="32"/>
      <c r="Y111" s="33"/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34"/>
      <c r="AM111" s="35"/>
      <c r="AN111" s="34"/>
      <c r="AO111" s="62"/>
      <c r="AP111" s="33"/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/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33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31"/>
      <c r="BZ111" s="103"/>
      <c r="CA111" s="33"/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103"/>
      <c r="CR111" s="33"/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8"/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33"/>
      <c r="DQ111" s="31"/>
      <c r="DR111" s="30"/>
      <c r="DS111" s="31"/>
      <c r="DT111" s="30"/>
      <c r="DU111" s="31"/>
      <c r="DV111" s="30"/>
      <c r="DW111" s="31"/>
      <c r="DX111" s="103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21">
        <f t="shared" si="42"/>
        <v>23.6</v>
      </c>
      <c r="EQ111" s="31"/>
      <c r="ER111" s="30"/>
      <c r="ES111" s="31"/>
      <c r="ET111" s="30"/>
      <c r="EU111" s="31"/>
      <c r="EV111" s="30"/>
      <c r="EW111" s="31"/>
      <c r="EX111" s="30"/>
      <c r="EY111" s="31"/>
      <c r="EZ111" s="30"/>
      <c r="FA111" s="77">
        <v>5</v>
      </c>
      <c r="FB111" s="78">
        <f>26*0.4*1.5</f>
        <v>15.600000000000001</v>
      </c>
      <c r="FC111" s="31"/>
      <c r="FD111" s="30"/>
      <c r="FE111" s="31"/>
      <c r="FF111" s="30"/>
      <c r="FG111" s="89"/>
      <c r="FH111" s="30"/>
      <c r="FI111" s="31">
        <v>4</v>
      </c>
      <c r="FJ111" s="32">
        <f>20*0.4</f>
        <v>8</v>
      </c>
    </row>
    <row r="112" spans="1:166" s="1" customFormat="1" ht="15" customHeight="1" x14ac:dyDescent="0.3">
      <c r="A112" s="5">
        <v>34</v>
      </c>
      <c r="B112" s="15">
        <v>7126</v>
      </c>
      <c r="C112" s="8" t="s">
        <v>211</v>
      </c>
      <c r="D112" s="16">
        <v>2010</v>
      </c>
      <c r="E112" s="17">
        <f t="shared" si="41"/>
        <v>22.8</v>
      </c>
      <c r="F112" s="55" t="s">
        <v>406</v>
      </c>
      <c r="G112" s="55"/>
      <c r="H112" s="55" t="s">
        <v>517</v>
      </c>
      <c r="I112" s="55"/>
      <c r="J112" s="28"/>
      <c r="K112" s="29"/>
      <c r="L112" s="30"/>
      <c r="M112" s="31"/>
      <c r="N112" s="30"/>
      <c r="O112" s="31"/>
      <c r="P112" s="32"/>
      <c r="Q112" s="28"/>
      <c r="R112" s="29"/>
      <c r="S112" s="32"/>
      <c r="T112" s="28"/>
      <c r="U112" s="29"/>
      <c r="V112" s="30"/>
      <c r="W112" s="31"/>
      <c r="X112" s="32"/>
      <c r="Y112" s="33"/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/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/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103"/>
      <c r="CA112" s="33"/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103"/>
      <c r="CR112" s="33"/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8"/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/>
      <c r="DQ112" s="31"/>
      <c r="DR112" s="30"/>
      <c r="DS112" s="31"/>
      <c r="DT112" s="30"/>
      <c r="DU112" s="31"/>
      <c r="DV112" s="30"/>
      <c r="DW112" s="31"/>
      <c r="DX112" s="103"/>
      <c r="DY112" s="33"/>
      <c r="DZ112" s="31"/>
      <c r="EA112" s="30"/>
      <c r="EB112" s="31"/>
      <c r="EC112" s="30"/>
      <c r="ED112" s="31"/>
      <c r="EE112" s="30"/>
      <c r="EF112" s="30"/>
      <c r="EG112" s="30"/>
      <c r="EH112" s="30"/>
      <c r="EI112" s="30"/>
      <c r="EJ112" s="30"/>
      <c r="EK112" s="30"/>
      <c r="EL112" s="31"/>
      <c r="EM112" s="30"/>
      <c r="EN112" s="31"/>
      <c r="EO112" s="32"/>
      <c r="EP112" s="108">
        <f t="shared" si="42"/>
        <v>22.8</v>
      </c>
      <c r="EQ112" s="31"/>
      <c r="ER112" s="30"/>
      <c r="ES112" s="31"/>
      <c r="ET112" s="30"/>
      <c r="EU112" s="31"/>
      <c r="EV112" s="30"/>
      <c r="EW112" s="31"/>
      <c r="EX112" s="30"/>
      <c r="EY112" s="31"/>
      <c r="EZ112" s="30"/>
      <c r="FA112" s="31"/>
      <c r="FB112" s="30"/>
      <c r="FC112" s="31"/>
      <c r="FD112" s="30"/>
      <c r="FE112" s="31">
        <v>3</v>
      </c>
      <c r="FF112" s="30">
        <f>45*0.4</f>
        <v>18</v>
      </c>
      <c r="FG112" s="89">
        <v>7</v>
      </c>
      <c r="FH112" s="30">
        <f>12*0.4</f>
        <v>4.8000000000000007</v>
      </c>
      <c r="FI112" s="31"/>
      <c r="FJ112" s="32"/>
    </row>
    <row r="113" spans="1:166" s="1" customFormat="1" ht="15" customHeight="1" x14ac:dyDescent="0.3">
      <c r="A113" s="115"/>
      <c r="B113" s="116">
        <v>7124</v>
      </c>
      <c r="C113" s="117" t="s">
        <v>669</v>
      </c>
      <c r="D113" s="118">
        <v>2009</v>
      </c>
      <c r="E113" s="119">
        <f t="shared" si="41"/>
        <v>22.8</v>
      </c>
      <c r="F113" s="120" t="s">
        <v>406</v>
      </c>
      <c r="G113" s="55"/>
      <c r="H113" s="55" t="s">
        <v>517</v>
      </c>
      <c r="I113" s="55"/>
      <c r="J113" s="28"/>
      <c r="K113" s="29"/>
      <c r="L113" s="30"/>
      <c r="M113" s="31"/>
      <c r="N113" s="30"/>
      <c r="O113" s="31"/>
      <c r="P113" s="32"/>
      <c r="Q113" s="28"/>
      <c r="R113" s="29"/>
      <c r="S113" s="32"/>
      <c r="T113" s="28"/>
      <c r="U113" s="29"/>
      <c r="V113" s="30"/>
      <c r="W113" s="31"/>
      <c r="X113" s="32"/>
      <c r="Y113" s="33"/>
      <c r="Z113" s="34"/>
      <c r="AA113" s="35"/>
      <c r="AB113" s="34"/>
      <c r="AC113" s="35"/>
      <c r="AD113" s="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34"/>
      <c r="AO113" s="62"/>
      <c r="AP113" s="33"/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/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33"/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/>
      <c r="BZ113" s="103"/>
      <c r="CA113" s="33"/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103"/>
      <c r="CR113" s="33"/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8"/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33"/>
      <c r="DQ113" s="31"/>
      <c r="DR113" s="30"/>
      <c r="DS113" s="31"/>
      <c r="DT113" s="30"/>
      <c r="DU113" s="31"/>
      <c r="DV113" s="30"/>
      <c r="DW113" s="31"/>
      <c r="DX113" s="103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121">
        <f t="shared" si="42"/>
        <v>22.8</v>
      </c>
      <c r="EQ113" s="31"/>
      <c r="ER113" s="30"/>
      <c r="ES113" s="31"/>
      <c r="ET113" s="30"/>
      <c r="EU113" s="31"/>
      <c r="EV113" s="30"/>
      <c r="EW113" s="31"/>
      <c r="EX113" s="30"/>
      <c r="EY113" s="31"/>
      <c r="EZ113" s="30"/>
      <c r="FA113" s="31"/>
      <c r="FB113" s="30"/>
      <c r="FC113" s="31"/>
      <c r="FD113" s="30"/>
      <c r="FE113" s="31">
        <v>3</v>
      </c>
      <c r="FF113" s="30">
        <f>45*0.4</f>
        <v>18</v>
      </c>
      <c r="FG113" s="89">
        <v>7</v>
      </c>
      <c r="FH113" s="30">
        <f>12*0.4</f>
        <v>4.8000000000000007</v>
      </c>
      <c r="FI113" s="31"/>
      <c r="FJ113" s="32"/>
    </row>
    <row r="114" spans="1:166" s="1" customFormat="1" ht="15" customHeight="1" x14ac:dyDescent="0.3">
      <c r="A114" s="5">
        <v>36</v>
      </c>
      <c r="B114" s="15">
        <v>6440</v>
      </c>
      <c r="C114" s="8" t="s">
        <v>190</v>
      </c>
      <c r="D114" s="16">
        <v>2009</v>
      </c>
      <c r="E114" s="17">
        <f t="shared" si="41"/>
        <v>22</v>
      </c>
      <c r="F114" s="55" t="s">
        <v>381</v>
      </c>
      <c r="G114" s="55"/>
      <c r="H114" s="55" t="s">
        <v>382</v>
      </c>
      <c r="I114" s="55" t="s">
        <v>385</v>
      </c>
      <c r="J114" s="28"/>
      <c r="K114" s="29"/>
      <c r="L114" s="30"/>
      <c r="M114" s="31"/>
      <c r="N114" s="30"/>
      <c r="O114" s="31"/>
      <c r="P114" s="32"/>
      <c r="Q114" s="28"/>
      <c r="R114" s="29"/>
      <c r="S114" s="32"/>
      <c r="T114" s="28"/>
      <c r="U114" s="29"/>
      <c r="V114" s="30"/>
      <c r="W114" s="31"/>
      <c r="X114" s="32"/>
      <c r="Y114" s="33"/>
      <c r="Z114" s="34"/>
      <c r="AA114" s="35"/>
      <c r="AB114" s="34"/>
      <c r="AC114" s="35"/>
      <c r="AD114" s="34"/>
      <c r="AE114" s="35"/>
      <c r="AF114" s="34"/>
      <c r="AG114" s="35"/>
      <c r="AH114" s="34"/>
      <c r="AI114" s="35"/>
      <c r="AJ114" s="34"/>
      <c r="AK114" s="35"/>
      <c r="AL114" s="34"/>
      <c r="AM114" s="35"/>
      <c r="AN114" s="34"/>
      <c r="AO114" s="62"/>
      <c r="AP114" s="33"/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/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/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103"/>
      <c r="CA114" s="33"/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/>
      <c r="CO114" s="30"/>
      <c r="CP114" s="31"/>
      <c r="CQ114" s="103"/>
      <c r="CR114" s="33"/>
      <c r="CS114" s="31"/>
      <c r="CT114" s="30"/>
      <c r="CU114" s="31"/>
      <c r="CV114" s="30"/>
      <c r="CW114" s="31"/>
      <c r="CX114" s="30"/>
      <c r="CY114" s="31"/>
      <c r="CZ114" s="30"/>
      <c r="DA114" s="31"/>
      <c r="DB114" s="30"/>
      <c r="DC114" s="31"/>
      <c r="DD114" s="32"/>
      <c r="DE114" s="108"/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/>
      <c r="DQ114" s="31"/>
      <c r="DR114" s="30"/>
      <c r="DS114" s="31"/>
      <c r="DT114" s="30"/>
      <c r="DU114" s="31"/>
      <c r="DV114" s="30"/>
      <c r="DW114" s="31"/>
      <c r="DX114" s="103"/>
      <c r="DY114" s="33"/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108">
        <f t="shared" si="42"/>
        <v>22</v>
      </c>
      <c r="EQ114" s="31">
        <v>5</v>
      </c>
      <c r="ER114" s="30">
        <f>35*0.4</f>
        <v>14</v>
      </c>
      <c r="ES114" s="31">
        <v>8</v>
      </c>
      <c r="ET114" s="30">
        <f>20*0.4</f>
        <v>8</v>
      </c>
      <c r="EU114" s="31"/>
      <c r="EV114" s="30"/>
      <c r="EW114" s="31"/>
      <c r="EX114" s="30"/>
      <c r="EY114" s="31"/>
      <c r="EZ114" s="30"/>
      <c r="FA114" s="31"/>
      <c r="FB114" s="30"/>
      <c r="FC114" s="31"/>
      <c r="FD114" s="30"/>
      <c r="FE114" s="31"/>
      <c r="FF114" s="30"/>
      <c r="FG114" s="89"/>
      <c r="FH114" s="30"/>
      <c r="FI114" s="31"/>
      <c r="FJ114" s="32"/>
    </row>
    <row r="115" spans="1:166" s="1" customFormat="1" ht="15" customHeight="1" x14ac:dyDescent="0.3">
      <c r="A115" s="115"/>
      <c r="B115" s="116">
        <v>9290</v>
      </c>
      <c r="C115" s="117" t="s">
        <v>650</v>
      </c>
      <c r="D115" s="118">
        <v>2011</v>
      </c>
      <c r="E115" s="119">
        <f t="shared" si="41"/>
        <v>22</v>
      </c>
      <c r="F115" s="120" t="s">
        <v>398</v>
      </c>
      <c r="G115" s="65"/>
      <c r="H115" s="55" t="s">
        <v>637</v>
      </c>
      <c r="I115" s="55" t="s">
        <v>636</v>
      </c>
      <c r="J115" s="28"/>
      <c r="K115" s="29"/>
      <c r="L115" s="30"/>
      <c r="M115" s="31"/>
      <c r="N115" s="30"/>
      <c r="O115" s="31"/>
      <c r="P115" s="32"/>
      <c r="Q115" s="28"/>
      <c r="R115" s="29"/>
      <c r="S115" s="32"/>
      <c r="T115" s="28"/>
      <c r="U115" s="29"/>
      <c r="V115" s="30"/>
      <c r="W115" s="31"/>
      <c r="X115" s="32"/>
      <c r="Y115" s="33"/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33"/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33"/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33"/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103"/>
      <c r="CA115" s="33"/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103"/>
      <c r="CR115" s="33"/>
      <c r="CS115" s="31"/>
      <c r="CT115" s="30"/>
      <c r="CU115" s="31"/>
      <c r="CV115" s="30"/>
      <c r="CW115" s="31"/>
      <c r="CX115" s="30"/>
      <c r="CY115" s="31"/>
      <c r="CZ115" s="30"/>
      <c r="DA115" s="31"/>
      <c r="DB115" s="30"/>
      <c r="DC115" s="31"/>
      <c r="DD115" s="32"/>
      <c r="DE115" s="108"/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33"/>
      <c r="DQ115" s="31"/>
      <c r="DR115" s="30"/>
      <c r="DS115" s="31"/>
      <c r="DT115" s="30"/>
      <c r="DU115" s="31"/>
      <c r="DV115" s="30"/>
      <c r="DW115" s="31"/>
      <c r="DX115" s="103"/>
      <c r="DY115" s="33"/>
      <c r="DZ115" s="31"/>
      <c r="EA115" s="30"/>
      <c r="EB115" s="31"/>
      <c r="EC115" s="30"/>
      <c r="ED115" s="31"/>
      <c r="EE115" s="30"/>
      <c r="EF115" s="31"/>
      <c r="EG115" s="30"/>
      <c r="EH115" s="89"/>
      <c r="EI115" s="30"/>
      <c r="EJ115" s="31"/>
      <c r="EK115" s="30"/>
      <c r="EL115" s="31"/>
      <c r="EM115" s="30"/>
      <c r="EN115" s="31"/>
      <c r="EO115" s="32"/>
      <c r="EP115" s="121">
        <f t="shared" si="42"/>
        <v>22</v>
      </c>
      <c r="EQ115" s="31"/>
      <c r="ER115" s="30"/>
      <c r="ES115" s="31"/>
      <c r="ET115" s="30"/>
      <c r="EU115" s="31"/>
      <c r="EV115" s="30"/>
      <c r="EW115" s="31"/>
      <c r="EX115" s="30"/>
      <c r="EY115" s="89"/>
      <c r="EZ115" s="30"/>
      <c r="FA115" s="31"/>
      <c r="FB115" s="30"/>
      <c r="FC115" s="31"/>
      <c r="FD115" s="30"/>
      <c r="FE115" s="31"/>
      <c r="FF115" s="30"/>
      <c r="FG115" s="89">
        <v>1</v>
      </c>
      <c r="FH115" s="30">
        <f>55*0.4</f>
        <v>22</v>
      </c>
      <c r="FI115" s="31"/>
      <c r="FJ115" s="32"/>
    </row>
    <row r="116" spans="1:166" s="1" customFormat="1" ht="15" hidden="1" customHeight="1" x14ac:dyDescent="0.3">
      <c r="A116" s="5">
        <f t="shared" si="40"/>
        <v>1</v>
      </c>
      <c r="B116" s="15">
        <v>5581</v>
      </c>
      <c r="C116" s="8" t="s">
        <v>128</v>
      </c>
      <c r="D116" s="16">
        <v>2008</v>
      </c>
      <c r="E116" s="17">
        <f t="shared" si="41"/>
        <v>39.9</v>
      </c>
      <c r="F116" s="55" t="s">
        <v>398</v>
      </c>
      <c r="G116" s="55"/>
      <c r="H116" s="55" t="s">
        <v>503</v>
      </c>
      <c r="I116" s="55" t="s">
        <v>441</v>
      </c>
      <c r="J116" s="28">
        <f>L116+N116+P116</f>
        <v>0</v>
      </c>
      <c r="K116" s="29"/>
      <c r="L116" s="30"/>
      <c r="M116" s="31"/>
      <c r="N116" s="30"/>
      <c r="O116" s="31"/>
      <c r="P116" s="32"/>
      <c r="Q116" s="28">
        <f>S116</f>
        <v>0</v>
      </c>
      <c r="R116" s="29"/>
      <c r="S116" s="32"/>
      <c r="T116" s="28">
        <f>V116+X116</f>
        <v>0</v>
      </c>
      <c r="U116" s="29"/>
      <c r="V116" s="30"/>
      <c r="W116" s="31"/>
      <c r="X116" s="32"/>
      <c r="Y116" s="33">
        <f>AA116+AC116+AE116+AG116+AI116+AK116+AM116+AO116</f>
        <v>0</v>
      </c>
      <c r="Z116" s="34"/>
      <c r="AA116" s="35"/>
      <c r="AB116" s="34"/>
      <c r="AC116" s="35"/>
      <c r="AD116" s="34"/>
      <c r="AE116" s="35"/>
      <c r="AF116" s="34"/>
      <c r="AG116" s="35"/>
      <c r="AH116" s="34"/>
      <c r="AI116" s="35"/>
      <c r="AJ116" s="34"/>
      <c r="AK116" s="35"/>
      <c r="AL116" s="34"/>
      <c r="AM116" s="35"/>
      <c r="AN116" s="34"/>
      <c r="AO116" s="62"/>
      <c r="AP116" s="33">
        <f>AR116+AT116+AV116+AX116+AZ116+BB116</f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>
        <f>BE116+BG116+BI116+BK116+BM116</f>
        <v>0</v>
      </c>
      <c r="BD116" s="31"/>
      <c r="BE116" s="30"/>
      <c r="BF116" s="31"/>
      <c r="BG116" s="30"/>
      <c r="BH116" s="31"/>
      <c r="BI116" s="30"/>
      <c r="BJ116" s="31"/>
      <c r="BK116" s="30"/>
      <c r="BL116" s="31"/>
      <c r="BM116" s="32"/>
      <c r="BN116" s="33">
        <f>BP116+BR116+BT116+BV116+BZ116</f>
        <v>39.9</v>
      </c>
      <c r="BO116" s="31"/>
      <c r="BP116" s="30"/>
      <c r="BQ116" s="31"/>
      <c r="BR116" s="30"/>
      <c r="BS116" s="31"/>
      <c r="BT116" s="30"/>
      <c r="BU116" s="77">
        <v>7</v>
      </c>
      <c r="BV116" s="78">
        <f>18*0.7*1.5</f>
        <v>18.899999999999999</v>
      </c>
      <c r="BW116" s="58">
        <v>7</v>
      </c>
      <c r="BX116" s="59">
        <f>18*0.7</f>
        <v>12.6</v>
      </c>
      <c r="BY116" s="31">
        <v>3</v>
      </c>
      <c r="BZ116" s="103">
        <f>30*0.7</f>
        <v>21</v>
      </c>
      <c r="CA116" s="33">
        <f>CC116+CE116+CG116+CI116+CK116+CM116+CO116+CQ116</f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103"/>
      <c r="CR116" s="33">
        <f>CT116+CV116+CX116+CZ116+DB116+DD116</f>
        <v>0</v>
      </c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8">
        <f>DG116+DI116+DK116+DM116+DO116</f>
        <v>0</v>
      </c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>
        <f>DR116+DT116+DV116+DX116</f>
        <v>0</v>
      </c>
      <c r="DQ116" s="31"/>
      <c r="DR116" s="30"/>
      <c r="DS116" s="31"/>
      <c r="DT116" s="30"/>
      <c r="DU116" s="31"/>
      <c r="DV116" s="30"/>
      <c r="DW116" s="31"/>
      <c r="DX116" s="103"/>
      <c r="DY116" s="33">
        <f>EA116+EC116+EE116+EG116+EI116+EK116+EM116+EO116</f>
        <v>0</v>
      </c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108">
        <f t="shared" si="42"/>
        <v>0</v>
      </c>
      <c r="EQ116" s="31"/>
      <c r="ER116" s="30"/>
      <c r="ES116" s="31"/>
      <c r="ET116" s="30"/>
      <c r="EU116" s="31"/>
      <c r="EV116" s="30"/>
      <c r="EW116" s="30"/>
      <c r="EX116" s="30"/>
      <c r="EY116" s="30"/>
      <c r="EZ116" s="30"/>
      <c r="FA116" s="30"/>
      <c r="FB116" s="30"/>
      <c r="FC116" s="31"/>
      <c r="FD116" s="30"/>
      <c r="FE116" s="30"/>
      <c r="FF116" s="30"/>
      <c r="FG116" s="30"/>
      <c r="FH116" s="30"/>
      <c r="FI116" s="31"/>
      <c r="FJ116" s="32"/>
    </row>
    <row r="117" spans="1:166" s="1" customFormat="1" ht="15" hidden="1" customHeight="1" x14ac:dyDescent="0.3">
      <c r="A117" s="5">
        <f t="shared" si="40"/>
        <v>2</v>
      </c>
      <c r="B117" s="15">
        <v>5586</v>
      </c>
      <c r="C117" s="8" t="s">
        <v>138</v>
      </c>
      <c r="D117" s="16">
        <v>2008</v>
      </c>
      <c r="E117" s="17">
        <f t="shared" si="41"/>
        <v>39.9</v>
      </c>
      <c r="F117" s="55" t="s">
        <v>398</v>
      </c>
      <c r="G117" s="55"/>
      <c r="H117" s="55" t="s">
        <v>504</v>
      </c>
      <c r="I117" s="55" t="s">
        <v>505</v>
      </c>
      <c r="J117" s="28">
        <f>L117+N117+P117</f>
        <v>0</v>
      </c>
      <c r="K117" s="29"/>
      <c r="L117" s="30"/>
      <c r="M117" s="31"/>
      <c r="N117" s="30"/>
      <c r="O117" s="31"/>
      <c r="P117" s="32"/>
      <c r="Q117" s="28">
        <f>S117</f>
        <v>0</v>
      </c>
      <c r="R117" s="29"/>
      <c r="S117" s="32"/>
      <c r="T117" s="28">
        <f>V117+X117</f>
        <v>0</v>
      </c>
      <c r="U117" s="29"/>
      <c r="V117" s="30"/>
      <c r="W117" s="31"/>
      <c r="X117" s="32"/>
      <c r="Y117" s="33">
        <f>AA117+AC117+AE117+AG117+AI117+AK117+AM117+AO117</f>
        <v>0</v>
      </c>
      <c r="Z117" s="34"/>
      <c r="AA117" s="35"/>
      <c r="AB117" s="34"/>
      <c r="AC117" s="35"/>
      <c r="AD117" s="34"/>
      <c r="AE117" s="35"/>
      <c r="AF117" s="34"/>
      <c r="AG117" s="35"/>
      <c r="AH117" s="34"/>
      <c r="AI117" s="35"/>
      <c r="AJ117" s="34"/>
      <c r="AK117" s="35"/>
      <c r="AL117" s="34"/>
      <c r="AM117" s="35"/>
      <c r="AN117" s="34"/>
      <c r="AO117" s="62"/>
      <c r="AP117" s="33">
        <f>AR117+AT117+AV117+AX117+AZ117+BB117</f>
        <v>0</v>
      </c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>
        <f>BE117+BG117+BI117+BK117+BM117</f>
        <v>0</v>
      </c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>
        <f>BP117+BR117+BT117+BV117+BZ117</f>
        <v>39.9</v>
      </c>
      <c r="BO117" s="31"/>
      <c r="BP117" s="30"/>
      <c r="BQ117" s="31"/>
      <c r="BR117" s="30"/>
      <c r="BS117" s="31"/>
      <c r="BT117" s="30"/>
      <c r="BU117" s="77">
        <v>7</v>
      </c>
      <c r="BV117" s="78">
        <f>18*0.7*1.5</f>
        <v>18.899999999999999</v>
      </c>
      <c r="BW117" s="58">
        <v>7</v>
      </c>
      <c r="BX117" s="59">
        <f>18*0.7</f>
        <v>12.6</v>
      </c>
      <c r="BY117" s="31">
        <v>3</v>
      </c>
      <c r="BZ117" s="103">
        <f>30*0.7</f>
        <v>21</v>
      </c>
      <c r="CA117" s="33">
        <f>CC117+CE117+CG117+CI117+CK117+CM117+CO117+CQ117</f>
        <v>0</v>
      </c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103"/>
      <c r="CR117" s="33">
        <f>CT117+CV117+CX117+CZ117+DB117+DD117</f>
        <v>0</v>
      </c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8">
        <f>DG117+DI117+DK117+DM117+DO117</f>
        <v>0</v>
      </c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>
        <f>DR117+DT117+DV117+DX117</f>
        <v>0</v>
      </c>
      <c r="DQ117" s="31"/>
      <c r="DR117" s="30"/>
      <c r="DS117" s="31"/>
      <c r="DT117" s="30"/>
      <c r="DU117" s="31"/>
      <c r="DV117" s="30"/>
      <c r="DW117" s="31"/>
      <c r="DX117" s="103"/>
      <c r="DY117" s="33">
        <f>EA117+EC117+EE117+EG117+EI117+EK117+EM117+EO117</f>
        <v>0</v>
      </c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108">
        <f t="shared" si="42"/>
        <v>0</v>
      </c>
      <c r="EQ117" s="31"/>
      <c r="ER117" s="30"/>
      <c r="ES117" s="31"/>
      <c r="ET117" s="30"/>
      <c r="EU117" s="31"/>
      <c r="EV117" s="30"/>
      <c r="EW117" s="30"/>
      <c r="EX117" s="30"/>
      <c r="EY117" s="30"/>
      <c r="EZ117" s="30"/>
      <c r="FA117" s="30"/>
      <c r="FB117" s="30"/>
      <c r="FC117" s="31"/>
      <c r="FD117" s="30"/>
      <c r="FE117" s="30"/>
      <c r="FF117" s="30"/>
      <c r="FG117" s="30"/>
      <c r="FH117" s="30"/>
      <c r="FI117" s="31"/>
      <c r="FJ117" s="32"/>
    </row>
    <row r="118" spans="1:166" s="1" customFormat="1" ht="15" hidden="1" customHeight="1" x14ac:dyDescent="0.3">
      <c r="A118" s="5">
        <f t="shared" si="40"/>
        <v>3</v>
      </c>
      <c r="B118" s="15">
        <v>1998</v>
      </c>
      <c r="C118" s="8" t="s">
        <v>470</v>
      </c>
      <c r="D118" s="16">
        <v>1998</v>
      </c>
      <c r="E118" s="17">
        <f t="shared" si="41"/>
        <v>39.5</v>
      </c>
      <c r="F118" s="55" t="s">
        <v>400</v>
      </c>
      <c r="G118" s="55"/>
      <c r="H118" s="55" t="s">
        <v>415</v>
      </c>
      <c r="I118" s="55" t="s">
        <v>428</v>
      </c>
      <c r="J118" s="28">
        <f>L118+N118+P118</f>
        <v>0</v>
      </c>
      <c r="K118" s="29"/>
      <c r="L118" s="30"/>
      <c r="M118" s="31"/>
      <c r="N118" s="30"/>
      <c r="O118" s="31"/>
      <c r="P118" s="32"/>
      <c r="Q118" s="28">
        <f>S118</f>
        <v>0</v>
      </c>
      <c r="R118" s="29"/>
      <c r="S118" s="32"/>
      <c r="T118" s="28">
        <f>V118+X118</f>
        <v>0</v>
      </c>
      <c r="U118" s="29"/>
      <c r="V118" s="30"/>
      <c r="W118" s="31"/>
      <c r="X118" s="32"/>
      <c r="Y118" s="33">
        <f>AA118+AC118+AE118+AG118+AI118+AK118+AM118+AO118</f>
        <v>13.5</v>
      </c>
      <c r="Z118" s="34"/>
      <c r="AA118" s="35"/>
      <c r="AB118" s="34"/>
      <c r="AC118" s="35"/>
      <c r="AD118" s="34"/>
      <c r="AE118" s="35"/>
      <c r="AF118" s="34">
        <v>8</v>
      </c>
      <c r="AG118" s="35">
        <f>15*0.9</f>
        <v>13.5</v>
      </c>
      <c r="AH118" s="34"/>
      <c r="AI118" s="35"/>
      <c r="AJ118" s="34"/>
      <c r="AK118" s="35"/>
      <c r="AL118" s="34"/>
      <c r="AM118" s="35"/>
      <c r="AN118" s="34"/>
      <c r="AO118" s="62"/>
      <c r="AP118" s="33">
        <f>AR118+AT118+AV118+AX118+AZ118+BB118</f>
        <v>0</v>
      </c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>
        <f>BE118+BG118+BI118+BK118+BM118</f>
        <v>0</v>
      </c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33">
        <f>BP118+BR118+BT118+BV118+BX118+BZ118</f>
        <v>0</v>
      </c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103"/>
      <c r="CA118" s="33">
        <f>CE118+CG118+CI118+CK118+CM118+CO118+CQ118</f>
        <v>26</v>
      </c>
      <c r="CB118" s="58">
        <v>9</v>
      </c>
      <c r="CC118" s="59">
        <f>10</f>
        <v>10</v>
      </c>
      <c r="CD118" s="31"/>
      <c r="CE118" s="30"/>
      <c r="CF118" s="31"/>
      <c r="CG118" s="30"/>
      <c r="CH118" s="31"/>
      <c r="CI118" s="30"/>
      <c r="CJ118" s="31">
        <v>5</v>
      </c>
      <c r="CK118" s="30">
        <f>26</f>
        <v>26</v>
      </c>
      <c r="CL118" s="31"/>
      <c r="CM118" s="30"/>
      <c r="CN118" s="31"/>
      <c r="CO118" s="30"/>
      <c r="CP118" s="31"/>
      <c r="CQ118" s="103"/>
      <c r="CR118" s="33">
        <f>CT118+CV118+CX118+CZ118+DB118+DD118</f>
        <v>0</v>
      </c>
      <c r="CS118" s="31"/>
      <c r="CT118" s="30"/>
      <c r="CU118" s="31"/>
      <c r="CV118" s="30"/>
      <c r="CW118" s="31"/>
      <c r="CX118" s="30"/>
      <c r="CY118" s="31"/>
      <c r="CZ118" s="30"/>
      <c r="DA118" s="30"/>
      <c r="DB118" s="30"/>
      <c r="DC118" s="31"/>
      <c r="DD118" s="32"/>
      <c r="DE118" s="108">
        <f>DG118+DI118+DK118+DM118+DO118</f>
        <v>0</v>
      </c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33">
        <f>DR118+DT118+DV118+DX118</f>
        <v>0</v>
      </c>
      <c r="DQ118" s="31"/>
      <c r="DR118" s="30"/>
      <c r="DS118" s="31"/>
      <c r="DT118" s="30"/>
      <c r="DU118" s="31"/>
      <c r="DV118" s="30"/>
      <c r="DW118" s="31"/>
      <c r="DX118" s="103"/>
      <c r="DY118" s="33">
        <f>EA118+EC118+EE118+EG118+EI118+EK118+EM118+EO118</f>
        <v>0</v>
      </c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108">
        <f t="shared" si="42"/>
        <v>0</v>
      </c>
      <c r="EQ118" s="31"/>
      <c r="ER118" s="30"/>
      <c r="ES118" s="31"/>
      <c r="ET118" s="30"/>
      <c r="EU118" s="31"/>
      <c r="EV118" s="30"/>
      <c r="EW118" s="30"/>
      <c r="EX118" s="30"/>
      <c r="EY118" s="30"/>
      <c r="EZ118" s="30"/>
      <c r="FA118" s="30"/>
      <c r="FB118" s="30"/>
      <c r="FC118" s="31"/>
      <c r="FD118" s="30"/>
      <c r="FE118" s="30"/>
      <c r="FF118" s="30"/>
      <c r="FG118" s="30"/>
      <c r="FH118" s="30"/>
      <c r="FI118" s="31"/>
      <c r="FJ118" s="32"/>
    </row>
    <row r="119" spans="1:166" s="1" customFormat="1" ht="15" hidden="1" customHeight="1" x14ac:dyDescent="0.3">
      <c r="A119" s="5">
        <f t="shared" si="40"/>
        <v>4</v>
      </c>
      <c r="B119" s="15">
        <v>5167</v>
      </c>
      <c r="C119" s="8" t="s">
        <v>52</v>
      </c>
      <c r="D119" s="16">
        <v>2006</v>
      </c>
      <c r="E119" s="17">
        <f t="shared" si="41"/>
        <v>39.200000000000003</v>
      </c>
      <c r="F119" s="55" t="s">
        <v>442</v>
      </c>
      <c r="G119" s="55"/>
      <c r="H119" s="55" t="s">
        <v>451</v>
      </c>
      <c r="I119" s="55" t="s">
        <v>471</v>
      </c>
      <c r="J119" s="28">
        <f>L119+N119+P119</f>
        <v>0</v>
      </c>
      <c r="K119" s="29"/>
      <c r="L119" s="30"/>
      <c r="M119" s="31"/>
      <c r="N119" s="30"/>
      <c r="O119" s="31"/>
      <c r="P119" s="32"/>
      <c r="Q119" s="28">
        <f>S119</f>
        <v>0</v>
      </c>
      <c r="R119" s="29"/>
      <c r="S119" s="32"/>
      <c r="T119" s="28">
        <f>V119+X119</f>
        <v>0</v>
      </c>
      <c r="U119" s="29"/>
      <c r="V119" s="30"/>
      <c r="W119" s="31"/>
      <c r="X119" s="32"/>
      <c r="Y119" s="33">
        <f>AA119+AC119+AE119+AG119+AI119+AK119+AO119</f>
        <v>7.2</v>
      </c>
      <c r="Z119" s="34"/>
      <c r="AA119" s="35"/>
      <c r="AB119" s="34"/>
      <c r="AC119" s="35"/>
      <c r="AD119" s="34"/>
      <c r="AE119" s="35"/>
      <c r="AF119" s="34">
        <v>9</v>
      </c>
      <c r="AG119" s="35">
        <f>8*0.9</f>
        <v>7.2</v>
      </c>
      <c r="AH119" s="34"/>
      <c r="AI119" s="35"/>
      <c r="AJ119" s="34"/>
      <c r="AK119" s="35"/>
      <c r="AL119" s="68">
        <v>7</v>
      </c>
      <c r="AM119" s="68" t="s">
        <v>287</v>
      </c>
      <c r="AN119" s="34"/>
      <c r="AO119" s="62"/>
      <c r="AP119" s="33">
        <f>AR119+AT119+AV119+AX119+AZ119+BB119</f>
        <v>0</v>
      </c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>
        <f>BE119+BG119+BI119+BK119+BM119</f>
        <v>0</v>
      </c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>
        <f>BP119+BR119+BT119+BV119+BX119+BZ119</f>
        <v>0</v>
      </c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103"/>
      <c r="CA119" s="33">
        <f>CC119+CE119+CG119+CI119+CK119+CM119+CO119+CQ119</f>
        <v>0</v>
      </c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103"/>
      <c r="CR119" s="33">
        <f>CT119+CV119+CZ119+DB119+DD119</f>
        <v>32</v>
      </c>
      <c r="CS119" s="31">
        <v>4</v>
      </c>
      <c r="CT119" s="30">
        <f>40*0.8</f>
        <v>32</v>
      </c>
      <c r="CU119" s="31"/>
      <c r="CV119" s="30"/>
      <c r="CW119" s="58">
        <v>6</v>
      </c>
      <c r="CX119" s="59">
        <f>22*0.8</f>
        <v>17.600000000000001</v>
      </c>
      <c r="CY119" s="31"/>
      <c r="CZ119" s="30"/>
      <c r="DA119" s="31"/>
      <c r="DB119" s="30"/>
      <c r="DC119" s="31"/>
      <c r="DD119" s="32"/>
      <c r="DE119" s="108">
        <f>DG119+DI119+DK119+DM119+DO119</f>
        <v>0</v>
      </c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>
        <f>DR119+DT119+DV119+DX119</f>
        <v>0</v>
      </c>
      <c r="DQ119" s="31"/>
      <c r="DR119" s="30"/>
      <c r="DS119" s="31"/>
      <c r="DT119" s="30"/>
      <c r="DU119" s="31"/>
      <c r="DV119" s="30"/>
      <c r="DW119" s="31"/>
      <c r="DX119" s="103"/>
      <c r="DY119" s="33">
        <f>EA119+EC119+EE119+EG119+EI119+EK119+EM119+EO119</f>
        <v>0</v>
      </c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108">
        <f t="shared" si="42"/>
        <v>0</v>
      </c>
      <c r="EQ119" s="31"/>
      <c r="ER119" s="30"/>
      <c r="ES119" s="31"/>
      <c r="ET119" s="30"/>
      <c r="EU119" s="31"/>
      <c r="EV119" s="30"/>
      <c r="EW119" s="30"/>
      <c r="EX119" s="30"/>
      <c r="EY119" s="30"/>
      <c r="EZ119" s="30"/>
      <c r="FA119" s="30"/>
      <c r="FB119" s="30"/>
      <c r="FC119" s="31"/>
      <c r="FD119" s="30"/>
      <c r="FE119" s="30"/>
      <c r="FF119" s="30"/>
      <c r="FG119" s="30"/>
      <c r="FH119" s="30"/>
      <c r="FI119" s="31"/>
      <c r="FJ119" s="32"/>
    </row>
    <row r="120" spans="1:166" s="1" customFormat="1" ht="15" customHeight="1" x14ac:dyDescent="0.3">
      <c r="A120" s="5"/>
      <c r="B120" s="15">
        <v>7239</v>
      </c>
      <c r="C120" s="8" t="s">
        <v>196</v>
      </c>
      <c r="D120" s="16">
        <v>2010</v>
      </c>
      <c r="E120" s="17">
        <f t="shared" si="41"/>
        <v>22</v>
      </c>
      <c r="F120" s="55" t="s">
        <v>431</v>
      </c>
      <c r="G120" s="55"/>
      <c r="H120" s="55" t="s">
        <v>623</v>
      </c>
      <c r="I120" s="55"/>
      <c r="J120" s="28"/>
      <c r="K120" s="29"/>
      <c r="L120" s="30"/>
      <c r="M120" s="31"/>
      <c r="N120" s="30"/>
      <c r="O120" s="31"/>
      <c r="P120" s="32"/>
      <c r="Q120" s="28"/>
      <c r="R120" s="29"/>
      <c r="S120" s="32"/>
      <c r="T120" s="28"/>
      <c r="U120" s="29"/>
      <c r="V120" s="30"/>
      <c r="W120" s="31"/>
      <c r="X120" s="32"/>
      <c r="Y120" s="33"/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92"/>
      <c r="AM120" s="35"/>
      <c r="AN120" s="34"/>
      <c r="AO120" s="62"/>
      <c r="AP120" s="33"/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/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103"/>
      <c r="CA120" s="33"/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103"/>
      <c r="CR120" s="33"/>
      <c r="CS120" s="31"/>
      <c r="CT120" s="30"/>
      <c r="CU120" s="31"/>
      <c r="CV120" s="30"/>
      <c r="CW120" s="31"/>
      <c r="CX120" s="30"/>
      <c r="CY120" s="31"/>
      <c r="CZ120" s="30"/>
      <c r="DA120" s="31"/>
      <c r="DB120" s="30"/>
      <c r="DC120" s="31"/>
      <c r="DD120" s="32"/>
      <c r="DE120" s="108"/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/>
      <c r="DQ120" s="31"/>
      <c r="DR120" s="30"/>
      <c r="DS120" s="31"/>
      <c r="DT120" s="30"/>
      <c r="DU120" s="31"/>
      <c r="DV120" s="30"/>
      <c r="DW120" s="31"/>
      <c r="DX120" s="103"/>
      <c r="DY120" s="33"/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108">
        <f t="shared" si="42"/>
        <v>22</v>
      </c>
      <c r="EQ120" s="31"/>
      <c r="ER120" s="30"/>
      <c r="ES120" s="31"/>
      <c r="ET120" s="30"/>
      <c r="EU120" s="31"/>
      <c r="EV120" s="30"/>
      <c r="EW120" s="31">
        <v>7</v>
      </c>
      <c r="EX120" s="30">
        <f>25*0.4</f>
        <v>10</v>
      </c>
      <c r="EY120" s="31"/>
      <c r="EZ120" s="30"/>
      <c r="FA120" s="31"/>
      <c r="FB120" s="30"/>
      <c r="FC120" s="31"/>
      <c r="FD120" s="30"/>
      <c r="FE120" s="31"/>
      <c r="FF120" s="30"/>
      <c r="FG120" s="89">
        <v>5</v>
      </c>
      <c r="FH120" s="30">
        <f>18*0.4</f>
        <v>7.2</v>
      </c>
      <c r="FI120" s="31">
        <v>7</v>
      </c>
      <c r="FJ120" s="32">
        <f>12*0.4</f>
        <v>4.8000000000000007</v>
      </c>
    </row>
    <row r="121" spans="1:166" s="1" customFormat="1" ht="15" hidden="1" customHeight="1" x14ac:dyDescent="0.3">
      <c r="A121" s="5">
        <f t="shared" si="40"/>
        <v>1</v>
      </c>
      <c r="B121" s="15">
        <v>502</v>
      </c>
      <c r="C121" s="8" t="s">
        <v>57</v>
      </c>
      <c r="D121" s="18">
        <v>1996</v>
      </c>
      <c r="E121" s="17">
        <f t="shared" si="41"/>
        <v>38.5</v>
      </c>
      <c r="F121" s="55" t="s">
        <v>393</v>
      </c>
      <c r="G121" s="55"/>
      <c r="H121" s="55" t="s">
        <v>436</v>
      </c>
      <c r="I121" s="55" t="s">
        <v>483</v>
      </c>
      <c r="J121" s="28">
        <f>L121+N121+P121</f>
        <v>0</v>
      </c>
      <c r="K121" s="29"/>
      <c r="L121" s="30"/>
      <c r="M121" s="31"/>
      <c r="N121" s="30"/>
      <c r="O121" s="31"/>
      <c r="P121" s="32"/>
      <c r="Q121" s="28">
        <f>S121</f>
        <v>0</v>
      </c>
      <c r="R121" s="29"/>
      <c r="S121" s="32"/>
      <c r="T121" s="28">
        <f>V121+X121</f>
        <v>0</v>
      </c>
      <c r="U121" s="29"/>
      <c r="V121" s="30"/>
      <c r="W121" s="31"/>
      <c r="X121" s="32"/>
      <c r="Y121" s="33">
        <f>AA121+AC121+AE121+AG121+AI121+AM121+AO121</f>
        <v>13.5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68">
        <v>9</v>
      </c>
      <c r="AK121" s="69">
        <f>8*0.9</f>
        <v>7.2</v>
      </c>
      <c r="AL121" s="34">
        <v>6</v>
      </c>
      <c r="AM121" s="35">
        <f>15*0.9</f>
        <v>13.5</v>
      </c>
      <c r="AN121" s="34"/>
      <c r="AO121" s="62"/>
      <c r="AP121" s="33">
        <f>AR121+AT121+AV121+AX121+AZ121+BB121</f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>
        <f>BE121+BG121+BI121+BK121+BM121</f>
        <v>0</v>
      </c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>
        <f>BP121+BR121+BT121+BV121+BX121+BZ121</f>
        <v>0</v>
      </c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103"/>
      <c r="CA121" s="33">
        <f>CC121+CE121+CG121+CI121+CK121+CM121</f>
        <v>25</v>
      </c>
      <c r="CB121" s="31"/>
      <c r="CC121" s="30"/>
      <c r="CD121" s="31"/>
      <c r="CE121" s="30"/>
      <c r="CF121" s="31"/>
      <c r="CG121" s="30"/>
      <c r="CH121" s="31">
        <v>7</v>
      </c>
      <c r="CI121" s="30">
        <f>25</f>
        <v>25</v>
      </c>
      <c r="CJ121" s="31"/>
      <c r="CK121" s="30"/>
      <c r="CL121" s="31"/>
      <c r="CM121" s="30"/>
      <c r="CN121" s="58">
        <v>7</v>
      </c>
      <c r="CO121" s="59">
        <f>18</f>
        <v>18</v>
      </c>
      <c r="CP121" s="58">
        <v>5</v>
      </c>
      <c r="CQ121" s="105">
        <f>18</f>
        <v>18</v>
      </c>
      <c r="CR121" s="33">
        <f>CT121+CV121+CX121+CZ121+DB121+DD121</f>
        <v>0</v>
      </c>
      <c r="CS121" s="31"/>
      <c r="CT121" s="30"/>
      <c r="CU121" s="31"/>
      <c r="CV121" s="30"/>
      <c r="CW121" s="31"/>
      <c r="CX121" s="30"/>
      <c r="CY121" s="31"/>
      <c r="CZ121" s="30"/>
      <c r="DA121" s="30"/>
      <c r="DB121" s="30"/>
      <c r="DC121" s="31"/>
      <c r="DD121" s="32"/>
      <c r="DE121" s="108">
        <f>DG121+DI121+DK121+DM121+DO121</f>
        <v>0</v>
      </c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>
        <f>DR121+DT121+DV121+DX121</f>
        <v>0</v>
      </c>
      <c r="DQ121" s="31"/>
      <c r="DR121" s="30"/>
      <c r="DS121" s="31"/>
      <c r="DT121" s="30"/>
      <c r="DU121" s="31"/>
      <c r="DV121" s="30"/>
      <c r="DW121" s="31"/>
      <c r="DX121" s="103"/>
      <c r="DY121" s="33">
        <f>EA121+EC121+EE121+EG121+EI121+EK121+EM121+EO121</f>
        <v>0</v>
      </c>
      <c r="DZ121" s="31"/>
      <c r="EA121" s="30"/>
      <c r="EB121" s="31"/>
      <c r="EC121" s="30"/>
      <c r="ED121" s="31"/>
      <c r="EE121" s="30"/>
      <c r="EF121" s="30"/>
      <c r="EG121" s="30"/>
      <c r="EH121" s="30"/>
      <c r="EI121" s="30"/>
      <c r="EJ121" s="30"/>
      <c r="EK121" s="30"/>
      <c r="EL121" s="31"/>
      <c r="EM121" s="30"/>
      <c r="EN121" s="31"/>
      <c r="EO121" s="32"/>
      <c r="EP121" s="108">
        <f t="shared" si="42"/>
        <v>0</v>
      </c>
      <c r="EQ121" s="31"/>
      <c r="ER121" s="30"/>
      <c r="ES121" s="31"/>
      <c r="ET121" s="30"/>
      <c r="EU121" s="31"/>
      <c r="EV121" s="30"/>
      <c r="EW121" s="30"/>
      <c r="EX121" s="30"/>
      <c r="EY121" s="30"/>
      <c r="EZ121" s="30"/>
      <c r="FA121" s="30"/>
      <c r="FB121" s="30"/>
      <c r="FC121" s="31"/>
      <c r="FD121" s="30"/>
      <c r="FE121" s="30"/>
      <c r="FF121" s="30"/>
      <c r="FG121" s="30"/>
      <c r="FH121" s="30"/>
      <c r="FI121" s="31"/>
      <c r="FJ121" s="32"/>
    </row>
    <row r="122" spans="1:166" s="1" customFormat="1" ht="15" hidden="1" customHeight="1" x14ac:dyDescent="0.3">
      <c r="A122" s="5">
        <f t="shared" si="40"/>
        <v>2</v>
      </c>
      <c r="B122" s="15">
        <v>2375</v>
      </c>
      <c r="C122" s="8" t="s">
        <v>475</v>
      </c>
      <c r="D122" s="16">
        <v>2000</v>
      </c>
      <c r="E122" s="17">
        <f t="shared" si="41"/>
        <v>38.200000000000003</v>
      </c>
      <c r="F122" s="55" t="s">
        <v>437</v>
      </c>
      <c r="G122" s="55"/>
      <c r="H122" s="55" t="s">
        <v>438</v>
      </c>
      <c r="I122" s="55" t="s">
        <v>439</v>
      </c>
      <c r="J122" s="28">
        <f>L122+N122+P122</f>
        <v>0</v>
      </c>
      <c r="K122" s="29"/>
      <c r="L122" s="30"/>
      <c r="M122" s="31"/>
      <c r="N122" s="30"/>
      <c r="O122" s="31"/>
      <c r="P122" s="32"/>
      <c r="Q122" s="28">
        <f>S122</f>
        <v>0</v>
      </c>
      <c r="R122" s="29"/>
      <c r="S122" s="32"/>
      <c r="T122" s="28">
        <f>V122+X122</f>
        <v>7</v>
      </c>
      <c r="U122" s="29"/>
      <c r="V122" s="30"/>
      <c r="W122" s="31">
        <v>9</v>
      </c>
      <c r="X122" s="32">
        <f>10*0.7</f>
        <v>7</v>
      </c>
      <c r="Y122" s="33">
        <f>AC122+AE122+AG122+AI122+AK122+AM122+AO122</f>
        <v>16.2</v>
      </c>
      <c r="Z122" s="68">
        <v>9</v>
      </c>
      <c r="AA122" s="69">
        <f>10*0.9</f>
        <v>9</v>
      </c>
      <c r="AB122" s="34"/>
      <c r="AC122" s="35"/>
      <c r="AD122" s="34"/>
      <c r="AE122" s="35"/>
      <c r="AF122" s="34"/>
      <c r="AG122" s="35"/>
      <c r="AH122" s="34"/>
      <c r="AI122" s="35"/>
      <c r="AJ122" s="92"/>
      <c r="AK122" s="35"/>
      <c r="AL122" s="34">
        <v>5</v>
      </c>
      <c r="AM122" s="35">
        <f>18*0.9</f>
        <v>16.2</v>
      </c>
      <c r="AN122" s="34"/>
      <c r="AO122" s="62"/>
      <c r="AP122" s="33">
        <f>AR122+AT122+AV122+AX122+AZ122+BB122</f>
        <v>0</v>
      </c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>
        <f>BE122+BG122+BI122+BK122+BM122</f>
        <v>0</v>
      </c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33">
        <f>BP122+BR122+BT122+BV122+BX122+BZ122</f>
        <v>0</v>
      </c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103"/>
      <c r="CA122" s="33">
        <f>CC122+CE122+CG122+CI122+CK122+CM122+CO122</f>
        <v>15</v>
      </c>
      <c r="CB122" s="31"/>
      <c r="CC122" s="30"/>
      <c r="CD122" s="31"/>
      <c r="CE122" s="30"/>
      <c r="CF122" s="31"/>
      <c r="CG122" s="30"/>
      <c r="CH122" s="31"/>
      <c r="CI122" s="30"/>
      <c r="CJ122" s="31">
        <v>8</v>
      </c>
      <c r="CK122" s="30">
        <f>15</f>
        <v>15</v>
      </c>
      <c r="CL122" s="31"/>
      <c r="CM122" s="30"/>
      <c r="CN122" s="31"/>
      <c r="CO122" s="30"/>
      <c r="CP122" s="58">
        <v>8</v>
      </c>
      <c r="CQ122" s="106" t="s">
        <v>287</v>
      </c>
      <c r="CR122" s="33">
        <f>CT122+CV122+CX122+CZ122+DB122+DD122</f>
        <v>0</v>
      </c>
      <c r="CS122" s="31"/>
      <c r="CT122" s="30"/>
      <c r="CU122" s="31"/>
      <c r="CV122" s="30"/>
      <c r="CW122" s="31"/>
      <c r="CX122" s="30"/>
      <c r="CY122" s="31"/>
      <c r="CZ122" s="30"/>
      <c r="DA122" s="30"/>
      <c r="DB122" s="30"/>
      <c r="DC122" s="31"/>
      <c r="DD122" s="42"/>
      <c r="DE122" s="108">
        <f>DG122+DI122+DK122+DM122+DO122</f>
        <v>0</v>
      </c>
      <c r="DF122" s="31"/>
      <c r="DG122" s="30"/>
      <c r="DH122" s="31"/>
      <c r="DI122" s="30"/>
      <c r="DJ122" s="31"/>
      <c r="DK122" s="30"/>
      <c r="DL122" s="31"/>
      <c r="DM122" s="30"/>
      <c r="DN122" s="31"/>
      <c r="DO122" s="42"/>
      <c r="DP122" s="33">
        <f>DR122+DT122+DV122+DX122</f>
        <v>0</v>
      </c>
      <c r="DQ122" s="31"/>
      <c r="DR122" s="30"/>
      <c r="DS122" s="31"/>
      <c r="DT122" s="30"/>
      <c r="DU122" s="31"/>
      <c r="DV122" s="30"/>
      <c r="DW122" s="31"/>
      <c r="DX122" s="107"/>
      <c r="DY122" s="33">
        <f>EA122+EC122+EE122+EG122+EI122+EK122+EM122+EO122</f>
        <v>0</v>
      </c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42"/>
      <c r="EP122" s="108">
        <f t="shared" si="42"/>
        <v>0</v>
      </c>
      <c r="EQ122" s="31"/>
      <c r="ER122" s="30"/>
      <c r="ES122" s="31"/>
      <c r="ET122" s="30"/>
      <c r="EU122" s="31"/>
      <c r="EV122" s="30"/>
      <c r="EW122" s="30"/>
      <c r="EX122" s="30"/>
      <c r="EY122" s="30"/>
      <c r="EZ122" s="30"/>
      <c r="FA122" s="30"/>
      <c r="FB122" s="30"/>
      <c r="FC122" s="31"/>
      <c r="FD122" s="30"/>
      <c r="FE122" s="30"/>
      <c r="FF122" s="30"/>
      <c r="FG122" s="30"/>
      <c r="FH122" s="30"/>
      <c r="FI122" s="31"/>
      <c r="FJ122" s="42"/>
    </row>
    <row r="123" spans="1:166" s="1" customFormat="1" ht="15" customHeight="1" x14ac:dyDescent="0.3">
      <c r="A123" s="115"/>
      <c r="B123" s="116">
        <v>9550</v>
      </c>
      <c r="C123" s="117" t="s">
        <v>333</v>
      </c>
      <c r="D123" s="118">
        <v>2009</v>
      </c>
      <c r="E123" s="119">
        <f t="shared" si="41"/>
        <v>22</v>
      </c>
      <c r="F123" s="120" t="s">
        <v>393</v>
      </c>
      <c r="G123" s="55"/>
      <c r="H123" s="55" t="s">
        <v>419</v>
      </c>
      <c r="I123" s="55"/>
      <c r="J123" s="28"/>
      <c r="K123" s="29"/>
      <c r="L123" s="30"/>
      <c r="M123" s="31"/>
      <c r="N123" s="30"/>
      <c r="O123" s="31"/>
      <c r="P123" s="32"/>
      <c r="Q123" s="28"/>
      <c r="R123" s="29"/>
      <c r="S123" s="32"/>
      <c r="T123" s="28"/>
      <c r="U123" s="29"/>
      <c r="V123" s="30"/>
      <c r="W123" s="31"/>
      <c r="X123" s="32"/>
      <c r="Y123" s="33"/>
      <c r="Z123" s="92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/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/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103"/>
      <c r="CA123" s="33"/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103"/>
      <c r="CR123" s="33"/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8"/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/>
      <c r="DQ123" s="31"/>
      <c r="DR123" s="30"/>
      <c r="DS123" s="31"/>
      <c r="DT123" s="30"/>
      <c r="DU123" s="31"/>
      <c r="DV123" s="30"/>
      <c r="DW123" s="31"/>
      <c r="DX123" s="103"/>
      <c r="DY123" s="33"/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  <c r="EP123" s="121">
        <f t="shared" si="42"/>
        <v>22</v>
      </c>
      <c r="EQ123" s="31"/>
      <c r="ER123" s="30"/>
      <c r="ES123" s="31"/>
      <c r="ET123" s="30"/>
      <c r="EU123" s="31"/>
      <c r="EV123" s="30"/>
      <c r="EW123" s="31"/>
      <c r="EX123" s="30"/>
      <c r="EY123" s="31"/>
      <c r="EZ123" s="30"/>
      <c r="FA123" s="31"/>
      <c r="FB123" s="30"/>
      <c r="FC123" s="31"/>
      <c r="FD123" s="30"/>
      <c r="FE123" s="31"/>
      <c r="FF123" s="30"/>
      <c r="FG123" s="89"/>
      <c r="FH123" s="30"/>
      <c r="FI123" s="31">
        <v>1</v>
      </c>
      <c r="FJ123" s="32">
        <f>55*0.4</f>
        <v>22</v>
      </c>
    </row>
    <row r="124" spans="1:166" s="1" customFormat="1" ht="15" customHeight="1" x14ac:dyDescent="0.3">
      <c r="A124" s="5">
        <v>40</v>
      </c>
      <c r="B124" s="15">
        <v>7236</v>
      </c>
      <c r="C124" s="8" t="s">
        <v>187</v>
      </c>
      <c r="D124" s="16">
        <v>2010</v>
      </c>
      <c r="E124" s="17">
        <f t="shared" si="41"/>
        <v>20</v>
      </c>
      <c r="F124" s="55" t="s">
        <v>403</v>
      </c>
      <c r="G124" s="55"/>
      <c r="H124" s="55" t="s">
        <v>652</v>
      </c>
      <c r="I124" s="55" t="s">
        <v>404</v>
      </c>
      <c r="J124" s="28"/>
      <c r="K124" s="29"/>
      <c r="L124" s="30"/>
      <c r="M124" s="31"/>
      <c r="N124" s="30"/>
      <c r="O124" s="31"/>
      <c r="P124" s="32"/>
      <c r="Q124" s="28"/>
      <c r="R124" s="29"/>
      <c r="S124" s="32"/>
      <c r="T124" s="28"/>
      <c r="U124" s="29"/>
      <c r="V124" s="30"/>
      <c r="W124" s="31"/>
      <c r="X124" s="32"/>
      <c r="Y124" s="33"/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/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/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/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103"/>
      <c r="CA124" s="33"/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103"/>
      <c r="CR124" s="33"/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8"/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/>
      <c r="DQ124" s="31"/>
      <c r="DR124" s="30"/>
      <c r="DS124" s="31"/>
      <c r="DT124" s="30"/>
      <c r="DU124" s="31"/>
      <c r="DV124" s="30"/>
      <c r="DW124" s="31"/>
      <c r="DX124" s="103"/>
      <c r="DY124" s="33"/>
      <c r="DZ124" s="31"/>
      <c r="EA124" s="30"/>
      <c r="EB124" s="31"/>
      <c r="EC124" s="30"/>
      <c r="ED124" s="31"/>
      <c r="EE124" s="30"/>
      <c r="EF124" s="30"/>
      <c r="EG124" s="30"/>
      <c r="EH124" s="30"/>
      <c r="EI124" s="30"/>
      <c r="EJ124" s="30"/>
      <c r="EK124" s="30"/>
      <c r="EL124" s="31"/>
      <c r="EM124" s="30"/>
      <c r="EN124" s="31"/>
      <c r="EO124" s="32"/>
      <c r="EP124" s="108">
        <f t="shared" si="42"/>
        <v>20</v>
      </c>
      <c r="EQ124" s="31"/>
      <c r="ER124" s="30"/>
      <c r="ES124" s="31"/>
      <c r="ET124" s="30"/>
      <c r="EU124" s="31"/>
      <c r="EV124" s="30"/>
      <c r="EW124" s="31">
        <v>8</v>
      </c>
      <c r="EX124" s="30">
        <f>20*0.4</f>
        <v>8</v>
      </c>
      <c r="EY124" s="31">
        <v>8</v>
      </c>
      <c r="EZ124" s="30">
        <f>15*0.4</f>
        <v>6</v>
      </c>
      <c r="FA124" s="31"/>
      <c r="FB124" s="30"/>
      <c r="FC124" s="31"/>
      <c r="FD124" s="30"/>
      <c r="FE124" s="31"/>
      <c r="FF124" s="30"/>
      <c r="FG124" s="89"/>
      <c r="FH124" s="30"/>
      <c r="FI124" s="31">
        <v>6</v>
      </c>
      <c r="FJ124" s="32">
        <f>15*0.4</f>
        <v>6</v>
      </c>
    </row>
    <row r="125" spans="1:166" s="1" customFormat="1" ht="15" hidden="1" customHeight="1" x14ac:dyDescent="0.3">
      <c r="A125" s="5">
        <f t="shared" si="40"/>
        <v>41</v>
      </c>
      <c r="B125" s="15">
        <v>6486</v>
      </c>
      <c r="C125" s="8" t="s">
        <v>143</v>
      </c>
      <c r="D125" s="16">
        <v>2007</v>
      </c>
      <c r="E125" s="17">
        <f t="shared" si="41"/>
        <v>35.099999999999994</v>
      </c>
      <c r="F125" s="55" t="s">
        <v>393</v>
      </c>
      <c r="G125" s="55"/>
      <c r="H125" s="55" t="s">
        <v>402</v>
      </c>
      <c r="I125" s="55"/>
      <c r="J125" s="28">
        <f>L125+N125+P125</f>
        <v>12</v>
      </c>
      <c r="K125" s="29">
        <v>6</v>
      </c>
      <c r="L125" s="30">
        <f>30*0.4</f>
        <v>12</v>
      </c>
      <c r="M125" s="31"/>
      <c r="N125" s="30"/>
      <c r="O125" s="31"/>
      <c r="P125" s="32"/>
      <c r="Q125" s="28">
        <f>S125</f>
        <v>0</v>
      </c>
      <c r="R125" s="29"/>
      <c r="S125" s="32"/>
      <c r="T125" s="28">
        <f>V125+X125</f>
        <v>0</v>
      </c>
      <c r="U125" s="29"/>
      <c r="V125" s="30"/>
      <c r="W125" s="31"/>
      <c r="X125" s="32"/>
      <c r="Y125" s="33">
        <f>AA125+AC125+AE125+AG125+AI125+AK125+AM125+AO125</f>
        <v>0</v>
      </c>
      <c r="Z125" s="92"/>
      <c r="AA125" s="35"/>
      <c r="AB125" s="92"/>
      <c r="AC125" s="35"/>
      <c r="AD125" s="92"/>
      <c r="AE125" s="35"/>
      <c r="AF125" s="92"/>
      <c r="AG125" s="35"/>
      <c r="AH125" s="92"/>
      <c r="AI125" s="35"/>
      <c r="AJ125" s="92"/>
      <c r="AK125" s="35"/>
      <c r="AL125" s="92"/>
      <c r="AM125" s="35"/>
      <c r="AN125" s="92"/>
      <c r="AO125" s="93"/>
      <c r="AP125" s="33">
        <f>AR125+AT125+AV125+AX125+AZ125+BB125</f>
        <v>0</v>
      </c>
      <c r="AQ125" s="92"/>
      <c r="AR125" s="35"/>
      <c r="AS125" s="92"/>
      <c r="AT125" s="35"/>
      <c r="AU125" s="92"/>
      <c r="AV125" s="35"/>
      <c r="AW125" s="92"/>
      <c r="AX125" s="35"/>
      <c r="AY125" s="92"/>
      <c r="AZ125" s="35"/>
      <c r="BA125" s="92"/>
      <c r="BB125" s="75"/>
      <c r="BC125" s="33">
        <f>BE125+BG125+BI125+BK125+BM125</f>
        <v>0</v>
      </c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33">
        <f>BP125+BR125+BT125+BV125+BX125</f>
        <v>23.099999999999998</v>
      </c>
      <c r="BO125" s="31"/>
      <c r="BP125" s="30"/>
      <c r="BQ125" s="31"/>
      <c r="BR125" s="30"/>
      <c r="BS125" s="31"/>
      <c r="BT125" s="30"/>
      <c r="BU125" s="77">
        <v>6</v>
      </c>
      <c r="BV125" s="78">
        <f>22*0.7*1.5</f>
        <v>23.099999999999998</v>
      </c>
      <c r="BW125" s="31"/>
      <c r="BX125" s="30"/>
      <c r="BY125" s="58">
        <v>7</v>
      </c>
      <c r="BZ125" s="106" t="s">
        <v>287</v>
      </c>
      <c r="CA125" s="33">
        <f>CC125+CE125+CG125+CI125+CK125+CM125+CO125+CQ125</f>
        <v>0</v>
      </c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107"/>
      <c r="CR125" s="33">
        <f>CT125+CV125+CX125+CZ125+DB125+DD125</f>
        <v>0</v>
      </c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8">
        <f>DG125+DI125+DK125+DM125+DO125</f>
        <v>0</v>
      </c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33">
        <f>DR125+DT125+DV125+DX125</f>
        <v>0</v>
      </c>
      <c r="DQ125" s="31"/>
      <c r="DR125" s="30"/>
      <c r="DS125" s="31"/>
      <c r="DT125" s="30"/>
      <c r="DU125" s="31"/>
      <c r="DV125" s="30"/>
      <c r="DW125" s="31"/>
      <c r="DX125" s="103"/>
      <c r="DY125" s="33">
        <f>EA125+EC125+EE125+EG125+EI125+EK125+EM125+EO125</f>
        <v>0</v>
      </c>
      <c r="DZ125" s="31"/>
      <c r="EA125" s="30"/>
      <c r="EB125" s="31"/>
      <c r="EC125" s="30"/>
      <c r="ED125" s="31"/>
      <c r="EE125" s="30"/>
      <c r="EF125" s="30"/>
      <c r="EG125" s="30"/>
      <c r="EH125" s="30"/>
      <c r="EI125" s="30"/>
      <c r="EJ125" s="30"/>
      <c r="EK125" s="30"/>
      <c r="EL125" s="31"/>
      <c r="EM125" s="30"/>
      <c r="EN125" s="31"/>
      <c r="EO125" s="32"/>
      <c r="EP125" s="108">
        <f t="shared" si="42"/>
        <v>0</v>
      </c>
      <c r="EQ125" s="31"/>
      <c r="ER125" s="30"/>
      <c r="ES125" s="31"/>
      <c r="ET125" s="30"/>
      <c r="EU125" s="31"/>
      <c r="EV125" s="30"/>
      <c r="EW125" s="30"/>
      <c r="EX125" s="30"/>
      <c r="EY125" s="30"/>
      <c r="EZ125" s="30"/>
      <c r="FA125" s="30"/>
      <c r="FB125" s="30"/>
      <c r="FC125" s="31"/>
      <c r="FD125" s="30"/>
      <c r="FE125" s="30"/>
      <c r="FF125" s="30"/>
      <c r="FG125" s="30"/>
      <c r="FH125" s="30"/>
      <c r="FI125" s="31"/>
      <c r="FJ125" s="32"/>
    </row>
    <row r="126" spans="1:166" s="1" customFormat="1" ht="15" hidden="1" customHeight="1" x14ac:dyDescent="0.3">
      <c r="A126" s="5">
        <f t="shared" si="40"/>
        <v>42</v>
      </c>
      <c r="B126" s="15">
        <v>6324</v>
      </c>
      <c r="C126" s="8" t="s">
        <v>130</v>
      </c>
      <c r="D126" s="16">
        <v>2008</v>
      </c>
      <c r="E126" s="17">
        <f t="shared" si="41"/>
        <v>35.099999999999994</v>
      </c>
      <c r="F126" s="55" t="s">
        <v>393</v>
      </c>
      <c r="G126" s="55"/>
      <c r="H126" s="55" t="s">
        <v>394</v>
      </c>
      <c r="I126" s="55"/>
      <c r="J126" s="28">
        <f>P126</f>
        <v>12</v>
      </c>
      <c r="K126" s="60">
        <v>9</v>
      </c>
      <c r="L126" s="59">
        <f>10*0.4</f>
        <v>4</v>
      </c>
      <c r="M126" s="58">
        <v>6</v>
      </c>
      <c r="N126" s="59">
        <f>30*0.4</f>
        <v>12</v>
      </c>
      <c r="O126" s="31">
        <v>6</v>
      </c>
      <c r="P126" s="32">
        <f>30*0.4</f>
        <v>12</v>
      </c>
      <c r="Q126" s="28">
        <f>S126</f>
        <v>0</v>
      </c>
      <c r="R126" s="29"/>
      <c r="S126" s="32"/>
      <c r="T126" s="28">
        <f>V126+X126</f>
        <v>0</v>
      </c>
      <c r="U126" s="29"/>
      <c r="V126" s="30"/>
      <c r="W126" s="31"/>
      <c r="X126" s="32"/>
      <c r="Y126" s="33">
        <f>AA126+AC126+AE126+AG126+AI126+AK126+AM126+AO126</f>
        <v>0</v>
      </c>
      <c r="Z126" s="92"/>
      <c r="AA126" s="35"/>
      <c r="AB126" s="92"/>
      <c r="AC126" s="35"/>
      <c r="AD126" s="92"/>
      <c r="AE126" s="35"/>
      <c r="AF126" s="92"/>
      <c r="AG126" s="35"/>
      <c r="AH126" s="92"/>
      <c r="AI126" s="35"/>
      <c r="AJ126" s="92"/>
      <c r="AK126" s="35"/>
      <c r="AL126" s="92"/>
      <c r="AM126" s="35"/>
      <c r="AN126" s="92"/>
      <c r="AO126" s="93"/>
      <c r="AP126" s="33">
        <f>AR126+AT126+AV126+AX126+AZ126+BB126</f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>BE126+BG126+BI126+BK126+BM126</f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>BP126+BR126+BT126+BV126+BX126</f>
        <v>23.099999999999998</v>
      </c>
      <c r="BO126" s="31"/>
      <c r="BP126" s="30"/>
      <c r="BQ126" s="31"/>
      <c r="BR126" s="30"/>
      <c r="BS126" s="31"/>
      <c r="BT126" s="30"/>
      <c r="BU126" s="77">
        <v>6</v>
      </c>
      <c r="BV126" s="78">
        <f>22*0.7*1.5</f>
        <v>23.099999999999998</v>
      </c>
      <c r="BW126" s="31"/>
      <c r="BX126" s="30"/>
      <c r="BY126" s="58">
        <v>7</v>
      </c>
      <c r="BZ126" s="106" t="s">
        <v>287</v>
      </c>
      <c r="CA126" s="33">
        <f>CC126+CE126+CG126+CI126+CK126+CM126+CO126+CQ126</f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107"/>
      <c r="CR126" s="33">
        <f>CT126+CV126+CX126+CZ126+DB126+DD126</f>
        <v>0</v>
      </c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108">
        <f>DG126+DI126+DK126+DM126+DO126</f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>DR126+DT126+DV126+DX126</f>
        <v>0</v>
      </c>
      <c r="DQ126" s="31"/>
      <c r="DR126" s="30"/>
      <c r="DS126" s="31"/>
      <c r="DT126" s="30"/>
      <c r="DU126" s="31"/>
      <c r="DV126" s="30"/>
      <c r="DW126" s="31"/>
      <c r="DX126" s="103"/>
      <c r="DY126" s="33">
        <f>EA126+EC126+EE126+EG126+EI126+EK126+EM126+EO126</f>
        <v>0</v>
      </c>
      <c r="DZ126" s="31"/>
      <c r="EA126" s="30"/>
      <c r="EB126" s="31"/>
      <c r="EC126" s="30"/>
      <c r="ED126" s="31"/>
      <c r="EE126" s="30"/>
      <c r="EF126" s="30"/>
      <c r="EG126" s="30"/>
      <c r="EH126" s="30"/>
      <c r="EI126" s="30"/>
      <c r="EJ126" s="30"/>
      <c r="EK126" s="30"/>
      <c r="EL126" s="31"/>
      <c r="EM126" s="30"/>
      <c r="EN126" s="31"/>
      <c r="EO126" s="32"/>
      <c r="EP126" s="108">
        <f t="shared" si="42"/>
        <v>0</v>
      </c>
      <c r="EQ126" s="31"/>
      <c r="ER126" s="30"/>
      <c r="ES126" s="31"/>
      <c r="ET126" s="30"/>
      <c r="EU126" s="31"/>
      <c r="EV126" s="30"/>
      <c r="EW126" s="30"/>
      <c r="EX126" s="30"/>
      <c r="EY126" s="30"/>
      <c r="EZ126" s="30"/>
      <c r="FA126" s="30"/>
      <c r="FB126" s="30"/>
      <c r="FC126" s="31"/>
      <c r="FD126" s="30"/>
      <c r="FE126" s="30"/>
      <c r="FF126" s="30"/>
      <c r="FG126" s="30"/>
      <c r="FH126" s="30"/>
      <c r="FI126" s="31"/>
      <c r="FJ126" s="32"/>
    </row>
    <row r="127" spans="1:166" s="1" customFormat="1" ht="15" customHeight="1" x14ac:dyDescent="0.3">
      <c r="A127" s="115">
        <v>41</v>
      </c>
      <c r="B127" s="116">
        <v>9599</v>
      </c>
      <c r="C127" s="117" t="s">
        <v>342</v>
      </c>
      <c r="D127" s="118">
        <v>2010</v>
      </c>
      <c r="E127" s="119">
        <f t="shared" si="41"/>
        <v>16</v>
      </c>
      <c r="F127" s="120" t="s">
        <v>386</v>
      </c>
      <c r="G127" s="55"/>
      <c r="H127" s="55" t="s">
        <v>518</v>
      </c>
      <c r="I127" s="55" t="s">
        <v>519</v>
      </c>
      <c r="J127" s="28"/>
      <c r="K127" s="29"/>
      <c r="L127" s="30"/>
      <c r="M127" s="31"/>
      <c r="N127" s="30"/>
      <c r="O127" s="31"/>
      <c r="P127" s="32"/>
      <c r="Q127" s="28"/>
      <c r="R127" s="29"/>
      <c r="S127" s="32"/>
      <c r="T127" s="28"/>
      <c r="U127" s="29"/>
      <c r="V127" s="30"/>
      <c r="W127" s="31"/>
      <c r="X127" s="32"/>
      <c r="Y127" s="33"/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/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/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/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58"/>
      <c r="BZ127" s="106"/>
      <c r="CA127" s="33"/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107"/>
      <c r="CR127" s="33"/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108"/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/>
      <c r="DQ127" s="31"/>
      <c r="DR127" s="30"/>
      <c r="DS127" s="31"/>
      <c r="DT127" s="30"/>
      <c r="DU127" s="31"/>
      <c r="DV127" s="30"/>
      <c r="DW127" s="31"/>
      <c r="DX127" s="103"/>
      <c r="DY127" s="33"/>
      <c r="DZ127" s="31"/>
      <c r="EA127" s="30"/>
      <c r="EB127" s="31"/>
      <c r="EC127" s="30"/>
      <c r="ED127" s="31"/>
      <c r="EE127" s="30"/>
      <c r="EF127" s="30"/>
      <c r="EG127" s="30"/>
      <c r="EH127" s="30"/>
      <c r="EI127" s="30"/>
      <c r="EJ127" s="30"/>
      <c r="EK127" s="30"/>
      <c r="EL127" s="31"/>
      <c r="EM127" s="30"/>
      <c r="EN127" s="31"/>
      <c r="EO127" s="32"/>
      <c r="EP127" s="121">
        <f t="shared" si="42"/>
        <v>16</v>
      </c>
      <c r="EQ127" s="31"/>
      <c r="ER127" s="30"/>
      <c r="ES127" s="31"/>
      <c r="ET127" s="30"/>
      <c r="EU127" s="31"/>
      <c r="EV127" s="30"/>
      <c r="EW127" s="31"/>
      <c r="EX127" s="30"/>
      <c r="EY127" s="31"/>
      <c r="EZ127" s="30"/>
      <c r="FA127" s="31"/>
      <c r="FB127" s="30"/>
      <c r="FC127" s="31"/>
      <c r="FD127" s="30"/>
      <c r="FE127" s="31"/>
      <c r="FF127" s="30"/>
      <c r="FG127" s="89">
        <v>2</v>
      </c>
      <c r="FH127" s="30">
        <f>40*0.4</f>
        <v>16</v>
      </c>
      <c r="FI127" s="31"/>
      <c r="FJ127" s="32"/>
    </row>
    <row r="128" spans="1:166" s="1" customFormat="1" ht="15" customHeight="1" x14ac:dyDescent="0.3">
      <c r="A128" s="5"/>
      <c r="B128" s="15">
        <v>9618</v>
      </c>
      <c r="C128" s="8" t="s">
        <v>665</v>
      </c>
      <c r="D128" s="16">
        <v>2009</v>
      </c>
      <c r="E128" s="17">
        <f t="shared" si="41"/>
        <v>16</v>
      </c>
      <c r="F128" s="55" t="s">
        <v>386</v>
      </c>
      <c r="G128" s="65"/>
      <c r="H128" s="55" t="s">
        <v>647</v>
      </c>
      <c r="I128" s="55" t="s">
        <v>648</v>
      </c>
      <c r="J128" s="28"/>
      <c r="K128" s="29"/>
      <c r="L128" s="30"/>
      <c r="M128" s="31"/>
      <c r="N128" s="30"/>
      <c r="O128" s="31"/>
      <c r="P128" s="32"/>
      <c r="Q128" s="28"/>
      <c r="R128" s="29"/>
      <c r="S128" s="32"/>
      <c r="T128" s="28"/>
      <c r="U128" s="29"/>
      <c r="V128" s="30"/>
      <c r="W128" s="31"/>
      <c r="X128" s="32"/>
      <c r="Y128" s="33"/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/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/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/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103"/>
      <c r="CA128" s="33"/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103"/>
      <c r="CR128" s="33"/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8"/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/>
      <c r="DQ128" s="31"/>
      <c r="DR128" s="30"/>
      <c r="DS128" s="31"/>
      <c r="DT128" s="30"/>
      <c r="DU128" s="31"/>
      <c r="DV128" s="30"/>
      <c r="DW128" s="31"/>
      <c r="DX128" s="103"/>
      <c r="DY128" s="33"/>
      <c r="DZ128" s="31"/>
      <c r="EA128" s="30"/>
      <c r="EB128" s="31"/>
      <c r="EC128" s="30"/>
      <c r="ED128" s="31"/>
      <c r="EE128" s="30"/>
      <c r="EF128" s="31"/>
      <c r="EG128" s="30"/>
      <c r="EH128" s="89"/>
      <c r="EI128" s="30"/>
      <c r="EJ128" s="31"/>
      <c r="EK128" s="30"/>
      <c r="EL128" s="31"/>
      <c r="EM128" s="30"/>
      <c r="EN128" s="31"/>
      <c r="EO128" s="32"/>
      <c r="EP128" s="108">
        <f t="shared" si="42"/>
        <v>16</v>
      </c>
      <c r="EQ128" s="31"/>
      <c r="ER128" s="30"/>
      <c r="ES128" s="31"/>
      <c r="ET128" s="30"/>
      <c r="EU128" s="31"/>
      <c r="EV128" s="30"/>
      <c r="EW128" s="31"/>
      <c r="EX128" s="30"/>
      <c r="EY128" s="31"/>
      <c r="EZ128" s="30"/>
      <c r="FA128" s="31"/>
      <c r="FB128" s="30"/>
      <c r="FC128" s="31"/>
      <c r="FD128" s="30"/>
      <c r="FE128" s="31"/>
      <c r="FF128" s="30"/>
      <c r="FG128" s="89"/>
      <c r="FH128" s="30"/>
      <c r="FI128" s="31">
        <v>2</v>
      </c>
      <c r="FJ128" s="32">
        <f>40*0.4</f>
        <v>16</v>
      </c>
    </row>
    <row r="129" spans="1:166" s="1" customFormat="1" ht="15" customHeight="1" x14ac:dyDescent="0.3">
      <c r="A129" s="115"/>
      <c r="B129" s="116">
        <v>7026</v>
      </c>
      <c r="C129" s="117" t="s">
        <v>206</v>
      </c>
      <c r="D129" s="118">
        <v>2009</v>
      </c>
      <c r="E129" s="119">
        <f t="shared" si="41"/>
        <v>16</v>
      </c>
      <c r="F129" s="120" t="s">
        <v>403</v>
      </c>
      <c r="G129" s="55"/>
      <c r="H129" s="55" t="s">
        <v>527</v>
      </c>
      <c r="I129" s="55" t="s">
        <v>456</v>
      </c>
      <c r="J129" s="28"/>
      <c r="K129" s="29"/>
      <c r="L129" s="30"/>
      <c r="M129" s="31"/>
      <c r="N129" s="30"/>
      <c r="O129" s="31"/>
      <c r="P129" s="32"/>
      <c r="Q129" s="28"/>
      <c r="R129" s="29"/>
      <c r="S129" s="32"/>
      <c r="T129" s="28"/>
      <c r="U129" s="29"/>
      <c r="V129" s="30"/>
      <c r="W129" s="31"/>
      <c r="X129" s="32"/>
      <c r="Y129" s="33"/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34"/>
      <c r="AM129" s="35"/>
      <c r="AN129" s="34"/>
      <c r="AO129" s="62"/>
      <c r="AP129" s="33"/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/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/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103"/>
      <c r="CA129" s="33"/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103"/>
      <c r="CR129" s="33"/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108"/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/>
      <c r="DQ129" s="31"/>
      <c r="DR129" s="30"/>
      <c r="DS129" s="31"/>
      <c r="DT129" s="30"/>
      <c r="DU129" s="31"/>
      <c r="DV129" s="30"/>
      <c r="DW129" s="31"/>
      <c r="DX129" s="103"/>
      <c r="DY129" s="33"/>
      <c r="DZ129" s="31"/>
      <c r="EA129" s="30"/>
      <c r="EB129" s="31"/>
      <c r="EC129" s="30"/>
      <c r="ED129" s="31"/>
      <c r="EE129" s="30"/>
      <c r="EF129" s="30"/>
      <c r="EG129" s="30"/>
      <c r="EH129" s="30"/>
      <c r="EI129" s="30"/>
      <c r="EJ129" s="30"/>
      <c r="EK129" s="30"/>
      <c r="EL129" s="31"/>
      <c r="EM129" s="30"/>
      <c r="EN129" s="31"/>
      <c r="EO129" s="32"/>
      <c r="EP129" s="121">
        <f t="shared" si="42"/>
        <v>16</v>
      </c>
      <c r="EQ129" s="31"/>
      <c r="ER129" s="30"/>
      <c r="ES129" s="31"/>
      <c r="ET129" s="30"/>
      <c r="EU129" s="31"/>
      <c r="EV129" s="30"/>
      <c r="EW129" s="31"/>
      <c r="EX129" s="30"/>
      <c r="EY129" s="31">
        <v>8</v>
      </c>
      <c r="EZ129" s="30">
        <f>15*0.4</f>
        <v>6</v>
      </c>
      <c r="FA129" s="31"/>
      <c r="FB129" s="30"/>
      <c r="FC129" s="31"/>
      <c r="FD129" s="30"/>
      <c r="FE129" s="31"/>
      <c r="FF129" s="30"/>
      <c r="FG129" s="89">
        <v>8</v>
      </c>
      <c r="FH129" s="30">
        <f>10*0.4</f>
        <v>4</v>
      </c>
      <c r="FI129" s="31">
        <v>6</v>
      </c>
      <c r="FJ129" s="32">
        <f>15*0.4</f>
        <v>6</v>
      </c>
    </row>
    <row r="130" spans="1:166" s="1" customFormat="1" ht="15" customHeight="1" x14ac:dyDescent="0.3">
      <c r="A130" s="5">
        <v>44</v>
      </c>
      <c r="B130" s="15">
        <v>7105</v>
      </c>
      <c r="C130" s="8" t="s">
        <v>217</v>
      </c>
      <c r="D130" s="16">
        <v>2010</v>
      </c>
      <c r="E130" s="17">
        <f t="shared" si="41"/>
        <v>15.600000000000001</v>
      </c>
      <c r="F130" s="55" t="s">
        <v>379</v>
      </c>
      <c r="G130" s="55"/>
      <c r="H130" s="55" t="s">
        <v>643</v>
      </c>
      <c r="I130" s="55" t="s">
        <v>644</v>
      </c>
      <c r="J130" s="28"/>
      <c r="K130" s="29"/>
      <c r="L130" s="30"/>
      <c r="M130" s="31"/>
      <c r="N130" s="30"/>
      <c r="O130" s="31"/>
      <c r="P130" s="32"/>
      <c r="Q130" s="28"/>
      <c r="R130" s="29"/>
      <c r="S130" s="32"/>
      <c r="T130" s="28"/>
      <c r="U130" s="29"/>
      <c r="V130" s="30"/>
      <c r="W130" s="31"/>
      <c r="X130" s="32"/>
      <c r="Y130" s="33"/>
      <c r="Z130" s="34"/>
      <c r="AA130" s="35"/>
      <c r="AB130" s="34"/>
      <c r="AC130" s="35"/>
      <c r="AD130" s="34"/>
      <c r="AE130" s="35"/>
      <c r="AF130" s="34"/>
      <c r="AG130" s="35"/>
      <c r="AH130" s="34"/>
      <c r="AI130" s="35"/>
      <c r="AJ130" s="34"/>
      <c r="AK130" s="35"/>
      <c r="AL130" s="34"/>
      <c r="AM130" s="35"/>
      <c r="AN130" s="34"/>
      <c r="AO130" s="62"/>
      <c r="AP130" s="33"/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/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33"/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103"/>
      <c r="CA130" s="33"/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103"/>
      <c r="CR130" s="33"/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108"/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33"/>
      <c r="DQ130" s="31"/>
      <c r="DR130" s="30"/>
      <c r="DS130" s="31"/>
      <c r="DT130" s="30"/>
      <c r="DU130" s="31"/>
      <c r="DV130" s="30"/>
      <c r="DW130" s="31"/>
      <c r="DX130" s="103"/>
      <c r="DY130" s="33"/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  <c r="EP130" s="108">
        <f t="shared" si="42"/>
        <v>15.600000000000001</v>
      </c>
      <c r="EQ130" s="31"/>
      <c r="ER130" s="30"/>
      <c r="ES130" s="31"/>
      <c r="ET130" s="30"/>
      <c r="EU130" s="31"/>
      <c r="EV130" s="30"/>
      <c r="EW130" s="31"/>
      <c r="EX130" s="30"/>
      <c r="EY130" s="31"/>
      <c r="EZ130" s="30"/>
      <c r="FA130" s="77">
        <v>5</v>
      </c>
      <c r="FB130" s="78">
        <f>26*0.4*1.5</f>
        <v>15.600000000000001</v>
      </c>
      <c r="FC130" s="31"/>
      <c r="FD130" s="30"/>
      <c r="FE130" s="31"/>
      <c r="FF130" s="30"/>
      <c r="FG130" s="89"/>
      <c r="FH130" s="30"/>
      <c r="FI130" s="31"/>
      <c r="FJ130" s="32"/>
    </row>
    <row r="131" spans="1:166" s="1" customFormat="1" ht="15" hidden="1" customHeight="1" x14ac:dyDescent="0.3">
      <c r="A131" s="5">
        <f t="shared" si="40"/>
        <v>45</v>
      </c>
      <c r="B131" s="15">
        <v>4465</v>
      </c>
      <c r="C131" s="8" t="s">
        <v>106</v>
      </c>
      <c r="D131" s="16">
        <v>2004</v>
      </c>
      <c r="E131" s="17">
        <f t="shared" si="41"/>
        <v>30</v>
      </c>
      <c r="F131" s="55" t="s">
        <v>403</v>
      </c>
      <c r="G131" s="55"/>
      <c r="H131" s="55" t="s">
        <v>456</v>
      </c>
      <c r="I131" s="55" t="s">
        <v>527</v>
      </c>
      <c r="J131" s="28">
        <f>L131+N131+P131</f>
        <v>0</v>
      </c>
      <c r="K131" s="29"/>
      <c r="L131" s="30"/>
      <c r="M131" s="31"/>
      <c r="N131" s="30"/>
      <c r="O131" s="31"/>
      <c r="P131" s="32"/>
      <c r="Q131" s="28">
        <f>S131</f>
        <v>0</v>
      </c>
      <c r="R131" s="29"/>
      <c r="S131" s="32"/>
      <c r="T131" s="28">
        <f>V131+X131</f>
        <v>0</v>
      </c>
      <c r="U131" s="29"/>
      <c r="V131" s="30"/>
      <c r="W131" s="31"/>
      <c r="X131" s="32"/>
      <c r="Y131" s="33">
        <f>AA131+AC131+AE131+AG131+AI131+AK131+AM131+AO131</f>
        <v>0</v>
      </c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>
        <f>AR131+AT131+AV131+AX131+AZ131+BB131</f>
        <v>0</v>
      </c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>
        <f>BE131+BG131+BI131+BK131+BM131</f>
        <v>0</v>
      </c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>
        <f>BP131+BR131+BT131+BV131+BX131+BZ131</f>
        <v>0</v>
      </c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103"/>
      <c r="CA131" s="33">
        <f>CC131+CE131+CG131+CI131+CK131+CM131+CO131+CQ131</f>
        <v>0</v>
      </c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103"/>
      <c r="CR131" s="33">
        <f>CT131+CV131+CX131+CZ131+DB131+DD131</f>
        <v>30</v>
      </c>
      <c r="CS131" s="31"/>
      <c r="CT131" s="30"/>
      <c r="CU131" s="77">
        <v>7</v>
      </c>
      <c r="CV131" s="78">
        <f>25*0.8*1.5</f>
        <v>30</v>
      </c>
      <c r="CW131" s="31"/>
      <c r="CX131" s="30"/>
      <c r="CY131" s="31"/>
      <c r="CZ131" s="30"/>
      <c r="DA131" s="31"/>
      <c r="DB131" s="30"/>
      <c r="DC131" s="31"/>
      <c r="DD131" s="32"/>
      <c r="DE131" s="108">
        <f>DG131+DI131+DK131+DM131+DO131</f>
        <v>0</v>
      </c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>
        <f>DR131+DT131+DV131+DX131</f>
        <v>0</v>
      </c>
      <c r="DQ131" s="31"/>
      <c r="DR131" s="30"/>
      <c r="DS131" s="31"/>
      <c r="DT131" s="30"/>
      <c r="DU131" s="31"/>
      <c r="DV131" s="30"/>
      <c r="DW131" s="31"/>
      <c r="DX131" s="103"/>
      <c r="DY131" s="33">
        <f>EA131+EC131+EE131+EG131+EI131+EK131+EM131+EO131</f>
        <v>0</v>
      </c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  <c r="EP131" s="108">
        <f t="shared" si="42"/>
        <v>0</v>
      </c>
      <c r="EQ131" s="31"/>
      <c r="ER131" s="30"/>
      <c r="ES131" s="31"/>
      <c r="ET131" s="30"/>
      <c r="EU131" s="31"/>
      <c r="EV131" s="30"/>
      <c r="EW131" s="30"/>
      <c r="EX131" s="30"/>
      <c r="EY131" s="30"/>
      <c r="EZ131" s="30"/>
      <c r="FA131" s="30"/>
      <c r="FB131" s="30"/>
      <c r="FC131" s="31"/>
      <c r="FD131" s="30"/>
      <c r="FE131" s="30"/>
      <c r="FF131" s="30"/>
      <c r="FG131" s="30"/>
      <c r="FH131" s="30"/>
      <c r="FI131" s="31"/>
      <c r="FJ131" s="32"/>
    </row>
    <row r="132" spans="1:166" s="1" customFormat="1" ht="15" customHeight="1" x14ac:dyDescent="0.3">
      <c r="A132" s="115">
        <v>45</v>
      </c>
      <c r="B132" s="116">
        <v>1296</v>
      </c>
      <c r="C132" s="117" t="s">
        <v>662</v>
      </c>
      <c r="D132" s="118">
        <v>2009</v>
      </c>
      <c r="E132" s="119">
        <f t="shared" si="41"/>
        <v>15.2</v>
      </c>
      <c r="F132" s="120" t="s">
        <v>379</v>
      </c>
      <c r="G132" s="65"/>
      <c r="H132" s="55" t="s">
        <v>663</v>
      </c>
      <c r="I132" s="55" t="s">
        <v>488</v>
      </c>
      <c r="J132" s="28"/>
      <c r="K132" s="29"/>
      <c r="L132" s="30"/>
      <c r="M132" s="31"/>
      <c r="N132" s="30"/>
      <c r="O132" s="31"/>
      <c r="P132" s="32"/>
      <c r="Q132" s="28"/>
      <c r="R132" s="29"/>
      <c r="S132" s="32"/>
      <c r="T132" s="28"/>
      <c r="U132" s="29"/>
      <c r="V132" s="30"/>
      <c r="W132" s="31"/>
      <c r="X132" s="32"/>
      <c r="Y132" s="33"/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/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/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/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103"/>
      <c r="CA132" s="33"/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103"/>
      <c r="CR132" s="33"/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108"/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/>
      <c r="DQ132" s="31"/>
      <c r="DR132" s="30"/>
      <c r="DS132" s="31"/>
      <c r="DT132" s="30"/>
      <c r="DU132" s="31"/>
      <c r="DV132" s="30"/>
      <c r="DW132" s="31"/>
      <c r="DX132" s="103"/>
      <c r="DY132" s="33"/>
      <c r="DZ132" s="31"/>
      <c r="EA132" s="30"/>
      <c r="EB132" s="31"/>
      <c r="EC132" s="30"/>
      <c r="ED132" s="31"/>
      <c r="EE132" s="30"/>
      <c r="EF132" s="31"/>
      <c r="EG132" s="30"/>
      <c r="EH132" s="89"/>
      <c r="EI132" s="30"/>
      <c r="EJ132" s="31"/>
      <c r="EK132" s="30"/>
      <c r="EL132" s="31"/>
      <c r="EM132" s="30"/>
      <c r="EN132" s="31"/>
      <c r="EO132" s="32"/>
      <c r="EP132" s="121">
        <f t="shared" si="42"/>
        <v>15.2</v>
      </c>
      <c r="EQ132" s="31"/>
      <c r="ER132" s="30"/>
      <c r="ES132" s="31"/>
      <c r="ET132" s="30"/>
      <c r="EU132" s="31"/>
      <c r="EV132" s="30"/>
      <c r="EW132" s="31"/>
      <c r="EX132" s="30"/>
      <c r="EY132" s="31">
        <v>7</v>
      </c>
      <c r="EZ132" s="30">
        <f>18*0.4</f>
        <v>7.2</v>
      </c>
      <c r="FA132" s="31"/>
      <c r="FB132" s="30"/>
      <c r="FC132" s="31"/>
      <c r="FD132" s="30"/>
      <c r="FE132" s="31"/>
      <c r="FF132" s="30"/>
      <c r="FG132" s="89"/>
      <c r="FH132" s="30"/>
      <c r="FI132" s="31">
        <v>4</v>
      </c>
      <c r="FJ132" s="32">
        <f>20*0.4</f>
        <v>8</v>
      </c>
    </row>
    <row r="133" spans="1:166" s="1" customFormat="1" ht="15" hidden="1" customHeight="1" x14ac:dyDescent="0.3">
      <c r="A133" s="5">
        <f t="shared" si="40"/>
        <v>46</v>
      </c>
      <c r="B133" s="15">
        <v>2321</v>
      </c>
      <c r="C133" s="8" t="s">
        <v>61</v>
      </c>
      <c r="D133" s="18">
        <v>2000</v>
      </c>
      <c r="E133" s="17">
        <f t="shared" si="41"/>
        <v>29.2</v>
      </c>
      <c r="F133" s="55" t="s">
        <v>389</v>
      </c>
      <c r="G133" s="55"/>
      <c r="H133" s="55" t="s">
        <v>391</v>
      </c>
      <c r="I133" s="55" t="s">
        <v>489</v>
      </c>
      <c r="J133" s="28">
        <f>L133+N133+P133</f>
        <v>0</v>
      </c>
      <c r="K133" s="29"/>
      <c r="L133" s="30"/>
      <c r="M133" s="31"/>
      <c r="N133" s="30"/>
      <c r="O133" s="31"/>
      <c r="P133" s="32"/>
      <c r="Q133" s="28">
        <f>S133</f>
        <v>0</v>
      </c>
      <c r="R133" s="29"/>
      <c r="S133" s="32"/>
      <c r="T133" s="28">
        <f>V133+X133</f>
        <v>0</v>
      </c>
      <c r="U133" s="29"/>
      <c r="V133" s="30"/>
      <c r="W133" s="31"/>
      <c r="X133" s="32"/>
      <c r="Y133" s="33">
        <f>AA133+AC133+AE133+AG133+AI133+AK133+AM133+AO133</f>
        <v>7.2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>
        <v>9</v>
      </c>
      <c r="AK133" s="35">
        <f>8*0.9</f>
        <v>7.2</v>
      </c>
      <c r="AL133" s="34"/>
      <c r="AM133" s="35"/>
      <c r="AN133" s="34"/>
      <c r="AO133" s="62"/>
      <c r="AP133" s="33">
        <f>AR133+AT133+AV133+AX133+AZ133+BB133</f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>
        <f>BE133+BG133+BI133+BK133+BM133</f>
        <v>0</v>
      </c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>
        <f>BP133+BR133+BT133+BV133+BX133+BZ133</f>
        <v>0</v>
      </c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103"/>
      <c r="CA133" s="33">
        <f>CC133+CE133+CG133+CI133+CK133+CM133+CO133</f>
        <v>22</v>
      </c>
      <c r="CB133" s="31"/>
      <c r="CC133" s="30"/>
      <c r="CD133" s="31"/>
      <c r="CE133" s="30"/>
      <c r="CF133" s="31"/>
      <c r="CG133" s="30"/>
      <c r="CH133" s="31"/>
      <c r="CI133" s="30"/>
      <c r="CJ133" s="31">
        <v>6</v>
      </c>
      <c r="CK133" s="30">
        <f>22</f>
        <v>22</v>
      </c>
      <c r="CL133" s="31"/>
      <c r="CM133" s="30"/>
      <c r="CN133" s="31"/>
      <c r="CO133" s="30"/>
      <c r="CP133" s="58">
        <v>9</v>
      </c>
      <c r="CQ133" s="106" t="s">
        <v>287</v>
      </c>
      <c r="CR133" s="33">
        <f>CT133+CV133+CX133+CZ133+DB133+DD133</f>
        <v>0</v>
      </c>
      <c r="CS133" s="31"/>
      <c r="CT133" s="30"/>
      <c r="CU133" s="31"/>
      <c r="CV133" s="30"/>
      <c r="CW133" s="31"/>
      <c r="CX133" s="30"/>
      <c r="CY133" s="31"/>
      <c r="CZ133" s="30"/>
      <c r="DA133" s="30"/>
      <c r="DB133" s="30"/>
      <c r="DC133" s="31"/>
      <c r="DD133" s="42"/>
      <c r="DE133" s="108">
        <f>DG133+DI133+DK133+DM133+DO133</f>
        <v>0</v>
      </c>
      <c r="DF133" s="31"/>
      <c r="DG133" s="30"/>
      <c r="DH133" s="31"/>
      <c r="DI133" s="30"/>
      <c r="DJ133" s="31"/>
      <c r="DK133" s="30"/>
      <c r="DL133" s="31"/>
      <c r="DM133" s="30"/>
      <c r="DN133" s="31"/>
      <c r="DO133" s="42"/>
      <c r="DP133" s="33">
        <f>DR133+DT133+DV133+DX133</f>
        <v>0</v>
      </c>
      <c r="DQ133" s="31"/>
      <c r="DR133" s="30"/>
      <c r="DS133" s="31"/>
      <c r="DT133" s="30"/>
      <c r="DU133" s="31"/>
      <c r="DV133" s="30"/>
      <c r="DW133" s="31"/>
      <c r="DX133" s="107"/>
      <c r="DY133" s="33">
        <f>EA133+EC133+EE133+EG133+EI133+EK133+EM133+EO133</f>
        <v>0</v>
      </c>
      <c r="DZ133" s="31"/>
      <c r="EA133" s="30"/>
      <c r="EB133" s="31"/>
      <c r="EC133" s="30"/>
      <c r="ED133" s="31"/>
      <c r="EE133" s="30"/>
      <c r="EF133" s="30"/>
      <c r="EG133" s="30"/>
      <c r="EH133" s="30"/>
      <c r="EI133" s="30"/>
      <c r="EJ133" s="30"/>
      <c r="EK133" s="30"/>
      <c r="EL133" s="31"/>
      <c r="EM133" s="30"/>
      <c r="EN133" s="31"/>
      <c r="EO133" s="42"/>
      <c r="EP133" s="108">
        <f t="shared" si="42"/>
        <v>0</v>
      </c>
      <c r="EQ133" s="31"/>
      <c r="ER133" s="30"/>
      <c r="ES133" s="31"/>
      <c r="ET133" s="30"/>
      <c r="EU133" s="31"/>
      <c r="EV133" s="30"/>
      <c r="EW133" s="30"/>
      <c r="EX133" s="30"/>
      <c r="EY133" s="30"/>
      <c r="EZ133" s="30"/>
      <c r="FA133" s="30"/>
      <c r="FB133" s="30"/>
      <c r="FC133" s="31"/>
      <c r="FD133" s="30"/>
      <c r="FE133" s="30"/>
      <c r="FF133" s="30"/>
      <c r="FG133" s="30"/>
      <c r="FH133" s="30"/>
      <c r="FI133" s="31"/>
      <c r="FJ133" s="42"/>
    </row>
    <row r="134" spans="1:166" s="1" customFormat="1" ht="15" hidden="1" customHeight="1" x14ac:dyDescent="0.3">
      <c r="A134" s="5">
        <f t="shared" si="40"/>
        <v>47</v>
      </c>
      <c r="B134" s="15">
        <v>6641</v>
      </c>
      <c r="C134" s="8" t="s">
        <v>108</v>
      </c>
      <c r="D134" s="18">
        <v>2008</v>
      </c>
      <c r="E134" s="17">
        <f t="shared" si="41"/>
        <v>28.5</v>
      </c>
      <c r="F134" s="55" t="s">
        <v>381</v>
      </c>
      <c r="G134" s="55"/>
      <c r="H134" s="55" t="s">
        <v>382</v>
      </c>
      <c r="I134" s="55" t="s">
        <v>385</v>
      </c>
      <c r="J134" s="28">
        <f>L134+N134+P134</f>
        <v>4</v>
      </c>
      <c r="K134" s="29"/>
      <c r="L134" s="30"/>
      <c r="M134" s="31">
        <v>9</v>
      </c>
      <c r="N134" s="30">
        <f>10*0.4</f>
        <v>4</v>
      </c>
      <c r="O134" s="31"/>
      <c r="P134" s="32"/>
      <c r="Q134" s="28">
        <f>S134</f>
        <v>0</v>
      </c>
      <c r="R134" s="29"/>
      <c r="S134" s="32"/>
      <c r="T134" s="28">
        <f>V134+X134</f>
        <v>0</v>
      </c>
      <c r="U134" s="29"/>
      <c r="V134" s="30"/>
      <c r="W134" s="31"/>
      <c r="X134" s="32"/>
      <c r="Y134" s="33">
        <f>AA134+AC134+AE134+AG134+AI134+AK134+AM134+AO134</f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34"/>
      <c r="AM134" s="35"/>
      <c r="AN134" s="34"/>
      <c r="AO134" s="62"/>
      <c r="AP134" s="33">
        <f>AR134+AT134+AV134+AX134+AZ134+BB134</f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>
        <f>BE134+BG134+BI134+BK134+BM134</f>
        <v>0</v>
      </c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>
        <f>BP134+BR134+BT134+BV134+BX134</f>
        <v>24.5</v>
      </c>
      <c r="BO134" s="31">
        <v>5</v>
      </c>
      <c r="BP134" s="30">
        <f>35*0.7</f>
        <v>24.5</v>
      </c>
      <c r="BQ134" s="31"/>
      <c r="BR134" s="30"/>
      <c r="BS134" s="31"/>
      <c r="BT134" s="30"/>
      <c r="BU134" s="31"/>
      <c r="BV134" s="30"/>
      <c r="BW134" s="31"/>
      <c r="BX134" s="30"/>
      <c r="BY134" s="58">
        <v>4</v>
      </c>
      <c r="BZ134" s="105">
        <f>20*0.7</f>
        <v>14</v>
      </c>
      <c r="CA134" s="33">
        <f>CC134+CE134+CG134+CI134+CK134+CM134+CO134+CQ134</f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103"/>
      <c r="CR134" s="33">
        <f>CT134+CV134+CX134+CZ134+DB134+DD134</f>
        <v>0</v>
      </c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8">
        <f>DG134+DI134+DK134+DM134+DO134</f>
        <v>0</v>
      </c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>
        <f>DR134+DT134+DV134+DX134</f>
        <v>0</v>
      </c>
      <c r="DQ134" s="31"/>
      <c r="DR134" s="30"/>
      <c r="DS134" s="31"/>
      <c r="DT134" s="30"/>
      <c r="DU134" s="31"/>
      <c r="DV134" s="30"/>
      <c r="DW134" s="31"/>
      <c r="DX134" s="103"/>
      <c r="DY134" s="33">
        <f>EA134+EC134+EE134+EG134+EI134+EK134+EM134+EO134</f>
        <v>0</v>
      </c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108">
        <f t="shared" si="42"/>
        <v>0</v>
      </c>
      <c r="EQ134" s="31"/>
      <c r="ER134" s="30"/>
      <c r="ES134" s="31"/>
      <c r="ET134" s="30"/>
      <c r="EU134" s="31"/>
      <c r="EV134" s="30"/>
      <c r="EW134" s="30"/>
      <c r="EX134" s="30"/>
      <c r="EY134" s="30"/>
      <c r="EZ134" s="30"/>
      <c r="FA134" s="30"/>
      <c r="FB134" s="30"/>
      <c r="FC134" s="31"/>
      <c r="FD134" s="30"/>
      <c r="FE134" s="30"/>
      <c r="FF134" s="30"/>
      <c r="FG134" s="30"/>
      <c r="FH134" s="30"/>
      <c r="FI134" s="31"/>
      <c r="FJ134" s="32"/>
    </row>
    <row r="135" spans="1:166" s="1" customFormat="1" ht="15" customHeight="1" x14ac:dyDescent="0.3">
      <c r="A135" s="5">
        <v>46</v>
      </c>
      <c r="B135" s="15">
        <v>364</v>
      </c>
      <c r="C135" s="8" t="s">
        <v>645</v>
      </c>
      <c r="D135" s="16">
        <v>2010</v>
      </c>
      <c r="E135" s="17">
        <f t="shared" si="41"/>
        <v>13.200000000000001</v>
      </c>
      <c r="F135" s="55" t="s">
        <v>403</v>
      </c>
      <c r="G135" s="65"/>
      <c r="H135" s="55" t="s">
        <v>555</v>
      </c>
      <c r="I135" s="55"/>
      <c r="J135" s="28"/>
      <c r="K135" s="29"/>
      <c r="L135" s="30"/>
      <c r="M135" s="31"/>
      <c r="N135" s="30"/>
      <c r="O135" s="31"/>
      <c r="P135" s="32"/>
      <c r="Q135" s="28"/>
      <c r="R135" s="29"/>
      <c r="S135" s="32"/>
      <c r="T135" s="28"/>
      <c r="U135" s="29"/>
      <c r="V135" s="30"/>
      <c r="W135" s="31"/>
      <c r="X135" s="32"/>
      <c r="Y135" s="33"/>
      <c r="Z135" s="34"/>
      <c r="AA135" s="35"/>
      <c r="AB135" s="34"/>
      <c r="AC135" s="35"/>
      <c r="AD135" s="34"/>
      <c r="AE135" s="35"/>
      <c r="AF135" s="34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/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/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33"/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103"/>
      <c r="CA135" s="33"/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103"/>
      <c r="CR135" s="33"/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8"/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33"/>
      <c r="DQ135" s="31"/>
      <c r="DR135" s="30"/>
      <c r="DS135" s="31"/>
      <c r="DT135" s="30"/>
      <c r="DU135" s="31"/>
      <c r="DV135" s="30"/>
      <c r="DW135" s="31"/>
      <c r="DX135" s="103"/>
      <c r="DY135" s="33"/>
      <c r="DZ135" s="31"/>
      <c r="EA135" s="30"/>
      <c r="EB135" s="31"/>
      <c r="EC135" s="30"/>
      <c r="ED135" s="31"/>
      <c r="EE135" s="30"/>
      <c r="EF135" s="31"/>
      <c r="EG135" s="30"/>
      <c r="EH135" s="89"/>
      <c r="EI135" s="30"/>
      <c r="EJ135" s="31"/>
      <c r="EK135" s="30"/>
      <c r="EL135" s="31"/>
      <c r="EM135" s="30"/>
      <c r="EN135" s="31"/>
      <c r="EO135" s="32"/>
      <c r="EP135" s="108">
        <f t="shared" si="42"/>
        <v>13.200000000000001</v>
      </c>
      <c r="EQ135" s="31"/>
      <c r="ER135" s="30"/>
      <c r="ES135" s="31"/>
      <c r="ET135" s="30"/>
      <c r="EU135" s="31"/>
      <c r="EV135" s="30"/>
      <c r="EW135" s="31"/>
      <c r="EX135" s="30"/>
      <c r="EY135" s="89"/>
      <c r="EZ135" s="30"/>
      <c r="FA135" s="77">
        <v>6</v>
      </c>
      <c r="FB135" s="78">
        <f>22*0.4*1.5</f>
        <v>13.200000000000001</v>
      </c>
      <c r="FC135" s="31"/>
      <c r="FD135" s="30"/>
      <c r="FE135" s="31"/>
      <c r="FF135" s="30"/>
      <c r="FG135" s="89"/>
      <c r="FH135" s="30"/>
      <c r="FI135" s="31"/>
      <c r="FJ135" s="32"/>
    </row>
    <row r="136" spans="1:166" s="1" customFormat="1" ht="15" customHeight="1" x14ac:dyDescent="0.3">
      <c r="A136" s="115"/>
      <c r="B136" s="116">
        <v>6736</v>
      </c>
      <c r="C136" s="117" t="s">
        <v>216</v>
      </c>
      <c r="D136" s="118">
        <v>2009</v>
      </c>
      <c r="E136" s="119">
        <f t="shared" si="41"/>
        <v>13.2</v>
      </c>
      <c r="F136" s="120" t="s">
        <v>442</v>
      </c>
      <c r="G136" s="55"/>
      <c r="H136" s="55" t="s">
        <v>640</v>
      </c>
      <c r="I136" s="55" t="s">
        <v>641</v>
      </c>
      <c r="J136" s="28"/>
      <c r="K136" s="29"/>
      <c r="L136" s="30"/>
      <c r="M136" s="31"/>
      <c r="N136" s="30"/>
      <c r="O136" s="31"/>
      <c r="P136" s="32"/>
      <c r="Q136" s="28"/>
      <c r="R136" s="29"/>
      <c r="S136" s="32"/>
      <c r="T136" s="28"/>
      <c r="U136" s="29"/>
      <c r="V136" s="30"/>
      <c r="W136" s="31"/>
      <c r="X136" s="32"/>
      <c r="Y136" s="33"/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/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/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/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103"/>
      <c r="CA136" s="33"/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103"/>
      <c r="CR136" s="33"/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8"/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/>
      <c r="DQ136" s="31"/>
      <c r="DR136" s="30"/>
      <c r="DS136" s="31"/>
      <c r="DT136" s="30"/>
      <c r="DU136" s="31"/>
      <c r="DV136" s="30"/>
      <c r="DW136" s="31"/>
      <c r="DX136" s="103"/>
      <c r="DY136" s="33"/>
      <c r="DZ136" s="31"/>
      <c r="EA136" s="30"/>
      <c r="EB136" s="31"/>
      <c r="EC136" s="30"/>
      <c r="ED136" s="31"/>
      <c r="EE136" s="30"/>
      <c r="EF136" s="30"/>
      <c r="EG136" s="30"/>
      <c r="EH136" s="30"/>
      <c r="EI136" s="30"/>
      <c r="EJ136" s="30"/>
      <c r="EK136" s="30"/>
      <c r="EL136" s="31"/>
      <c r="EM136" s="30"/>
      <c r="EN136" s="31"/>
      <c r="EO136" s="32"/>
      <c r="EP136" s="121">
        <f t="shared" si="42"/>
        <v>13.2</v>
      </c>
      <c r="EQ136" s="31"/>
      <c r="ER136" s="30"/>
      <c r="ES136" s="31"/>
      <c r="ET136" s="30"/>
      <c r="EU136" s="31"/>
      <c r="EV136" s="30"/>
      <c r="EW136" s="31"/>
      <c r="EX136" s="30"/>
      <c r="EY136" s="31"/>
      <c r="EZ136" s="30"/>
      <c r="FA136" s="31"/>
      <c r="FB136" s="30"/>
      <c r="FC136" s="31"/>
      <c r="FD136" s="30"/>
      <c r="FE136" s="31">
        <v>7</v>
      </c>
      <c r="FF136" s="30">
        <f>18*0.4</f>
        <v>7.2</v>
      </c>
      <c r="FG136" s="89">
        <v>6</v>
      </c>
      <c r="FH136" s="30">
        <f>15*0.4</f>
        <v>6</v>
      </c>
      <c r="FI136" s="31"/>
      <c r="FJ136" s="32"/>
    </row>
    <row r="137" spans="1:166" s="1" customFormat="1" ht="15" customHeight="1" x14ac:dyDescent="0.3">
      <c r="A137" s="5">
        <v>48</v>
      </c>
      <c r="B137" s="15">
        <v>7426</v>
      </c>
      <c r="C137" s="8" t="s">
        <v>228</v>
      </c>
      <c r="D137" s="16">
        <v>2010</v>
      </c>
      <c r="E137" s="17">
        <f t="shared" si="41"/>
        <v>12</v>
      </c>
      <c r="F137" s="55" t="s">
        <v>545</v>
      </c>
      <c r="G137" s="55"/>
      <c r="H137" s="55" t="s">
        <v>546</v>
      </c>
      <c r="I137" s="55" t="s">
        <v>547</v>
      </c>
      <c r="J137" s="28"/>
      <c r="K137" s="29"/>
      <c r="L137" s="30"/>
      <c r="M137" s="31"/>
      <c r="N137" s="30"/>
      <c r="O137" s="31"/>
      <c r="P137" s="32"/>
      <c r="Q137" s="28"/>
      <c r="R137" s="29"/>
      <c r="S137" s="32"/>
      <c r="T137" s="28"/>
      <c r="U137" s="29"/>
      <c r="V137" s="30"/>
      <c r="W137" s="31"/>
      <c r="X137" s="32"/>
      <c r="Y137" s="33"/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/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/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33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103"/>
      <c r="CA137" s="33"/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103"/>
      <c r="CR137" s="33"/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8"/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33"/>
      <c r="DQ137" s="31"/>
      <c r="DR137" s="30"/>
      <c r="DS137" s="31"/>
      <c r="DT137" s="30"/>
      <c r="DU137" s="31"/>
      <c r="DV137" s="30"/>
      <c r="DW137" s="31"/>
      <c r="DX137" s="103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08">
        <f t="shared" si="42"/>
        <v>12</v>
      </c>
      <c r="EQ137" s="31"/>
      <c r="ER137" s="30"/>
      <c r="ES137" s="31"/>
      <c r="ET137" s="30"/>
      <c r="EU137" s="31"/>
      <c r="EV137" s="30"/>
      <c r="EW137" s="31"/>
      <c r="EX137" s="30"/>
      <c r="EY137" s="31"/>
      <c r="EZ137" s="30"/>
      <c r="FA137" s="31"/>
      <c r="FB137" s="30"/>
      <c r="FC137" s="31">
        <v>4</v>
      </c>
      <c r="FD137" s="30">
        <f>30*0.4</f>
        <v>12</v>
      </c>
      <c r="FE137" s="31"/>
      <c r="FF137" s="30"/>
      <c r="FG137" s="89"/>
      <c r="FH137" s="30"/>
      <c r="FI137" s="31"/>
      <c r="FJ137" s="32"/>
    </row>
    <row r="138" spans="1:166" s="1" customFormat="1" ht="15" customHeight="1" x14ac:dyDescent="0.3">
      <c r="A138" s="115"/>
      <c r="B138" s="116">
        <v>6980</v>
      </c>
      <c r="C138" s="117" t="s">
        <v>224</v>
      </c>
      <c r="D138" s="118">
        <v>2010</v>
      </c>
      <c r="E138" s="119">
        <f t="shared" si="41"/>
        <v>12</v>
      </c>
      <c r="F138" s="120" t="s">
        <v>398</v>
      </c>
      <c r="G138" s="55"/>
      <c r="H138" s="55" t="s">
        <v>504</v>
      </c>
      <c r="I138" s="55" t="s">
        <v>505</v>
      </c>
      <c r="J138" s="28"/>
      <c r="K138" s="29"/>
      <c r="L138" s="30"/>
      <c r="M138" s="31"/>
      <c r="N138" s="30"/>
      <c r="O138" s="31"/>
      <c r="P138" s="32"/>
      <c r="Q138" s="28"/>
      <c r="R138" s="29"/>
      <c r="S138" s="32"/>
      <c r="T138" s="28"/>
      <c r="U138" s="29"/>
      <c r="V138" s="30"/>
      <c r="W138" s="31"/>
      <c r="X138" s="32"/>
      <c r="Y138" s="33"/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/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/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103"/>
      <c r="CA138" s="33"/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103"/>
      <c r="CR138" s="33"/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8"/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/>
      <c r="DQ138" s="31"/>
      <c r="DR138" s="30"/>
      <c r="DS138" s="31"/>
      <c r="DT138" s="30"/>
      <c r="DU138" s="31"/>
      <c r="DV138" s="30"/>
      <c r="DW138" s="31"/>
      <c r="DX138" s="103"/>
      <c r="DY138" s="33"/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  <c r="EP138" s="121">
        <f t="shared" si="42"/>
        <v>12</v>
      </c>
      <c r="EQ138" s="31"/>
      <c r="ER138" s="30"/>
      <c r="ES138" s="31"/>
      <c r="ET138" s="30"/>
      <c r="EU138" s="31"/>
      <c r="EV138" s="30"/>
      <c r="EW138" s="31"/>
      <c r="EX138" s="30"/>
      <c r="EY138" s="31"/>
      <c r="EZ138" s="30"/>
      <c r="FA138" s="31"/>
      <c r="FB138" s="30"/>
      <c r="FC138" s="31"/>
      <c r="FD138" s="30"/>
      <c r="FE138" s="31"/>
      <c r="FF138" s="30"/>
      <c r="FG138" s="89"/>
      <c r="FH138" s="30"/>
      <c r="FI138" s="31">
        <v>3</v>
      </c>
      <c r="FJ138" s="32">
        <f>30*0.4</f>
        <v>12</v>
      </c>
    </row>
    <row r="139" spans="1:166" s="1" customFormat="1" ht="15" customHeight="1" x14ac:dyDescent="0.3">
      <c r="A139" s="5"/>
      <c r="B139" s="15">
        <v>7367</v>
      </c>
      <c r="C139" s="8" t="s">
        <v>215</v>
      </c>
      <c r="D139" s="16">
        <v>2009</v>
      </c>
      <c r="E139" s="17">
        <f t="shared" si="41"/>
        <v>12</v>
      </c>
      <c r="F139" s="55" t="s">
        <v>411</v>
      </c>
      <c r="G139" s="55"/>
      <c r="H139" s="55" t="s">
        <v>533</v>
      </c>
      <c r="I139" s="55"/>
      <c r="J139" s="28"/>
      <c r="K139" s="29"/>
      <c r="L139" s="30"/>
      <c r="M139" s="31"/>
      <c r="N139" s="30"/>
      <c r="O139" s="31"/>
      <c r="P139" s="32"/>
      <c r="Q139" s="28"/>
      <c r="R139" s="29"/>
      <c r="S139" s="32"/>
      <c r="T139" s="28"/>
      <c r="U139" s="29"/>
      <c r="V139" s="30"/>
      <c r="W139" s="31"/>
      <c r="X139" s="32"/>
      <c r="Y139" s="33"/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34"/>
      <c r="AK139" s="35"/>
      <c r="AL139" s="34"/>
      <c r="AM139" s="35"/>
      <c r="AN139" s="34"/>
      <c r="AO139" s="62"/>
      <c r="AP139" s="33"/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/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33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103"/>
      <c r="CA139" s="33"/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103"/>
      <c r="CR139" s="33"/>
      <c r="CS139" s="31"/>
      <c r="CT139" s="30"/>
      <c r="CU139" s="31"/>
      <c r="CV139" s="30"/>
      <c r="CW139" s="31"/>
      <c r="CX139" s="30"/>
      <c r="CY139" s="31"/>
      <c r="CZ139" s="30"/>
      <c r="DA139" s="31"/>
      <c r="DB139" s="30"/>
      <c r="DC139" s="31"/>
      <c r="DD139" s="32"/>
      <c r="DE139" s="108"/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33"/>
      <c r="DQ139" s="31"/>
      <c r="DR139" s="30"/>
      <c r="DS139" s="31"/>
      <c r="DT139" s="30"/>
      <c r="DU139" s="31"/>
      <c r="DV139" s="30"/>
      <c r="DW139" s="31"/>
      <c r="DX139" s="103"/>
      <c r="DY139" s="33"/>
      <c r="DZ139" s="31"/>
      <c r="EA139" s="30"/>
      <c r="EB139" s="31"/>
      <c r="EC139" s="30"/>
      <c r="ED139" s="31"/>
      <c r="EE139" s="30"/>
      <c r="EF139" s="30"/>
      <c r="EG139" s="30"/>
      <c r="EH139" s="30"/>
      <c r="EI139" s="30"/>
      <c r="EJ139" s="30"/>
      <c r="EK139" s="30"/>
      <c r="EL139" s="31"/>
      <c r="EM139" s="30"/>
      <c r="EN139" s="31"/>
      <c r="EO139" s="32"/>
      <c r="EP139" s="108">
        <f t="shared" si="42"/>
        <v>12</v>
      </c>
      <c r="EQ139" s="31"/>
      <c r="ER139" s="30"/>
      <c r="ES139" s="31"/>
      <c r="ET139" s="30"/>
      <c r="EU139" s="31"/>
      <c r="EV139" s="30"/>
      <c r="EW139" s="31"/>
      <c r="EX139" s="30"/>
      <c r="EY139" s="31"/>
      <c r="EZ139" s="30"/>
      <c r="FA139" s="31"/>
      <c r="FB139" s="30"/>
      <c r="FC139" s="31"/>
      <c r="FD139" s="30"/>
      <c r="FE139" s="31"/>
      <c r="FF139" s="30"/>
      <c r="FG139" s="89">
        <v>3</v>
      </c>
      <c r="FH139" s="30">
        <f>30*0.4</f>
        <v>12</v>
      </c>
      <c r="FI139" s="31"/>
      <c r="FJ139" s="32"/>
    </row>
    <row r="140" spans="1:166" s="1" customFormat="1" ht="15" customHeight="1" x14ac:dyDescent="0.3">
      <c r="A140" s="115"/>
      <c r="B140" s="116">
        <v>9447</v>
      </c>
      <c r="C140" s="117" t="s">
        <v>655</v>
      </c>
      <c r="D140" s="118">
        <v>2009</v>
      </c>
      <c r="E140" s="119">
        <f t="shared" si="41"/>
        <v>12</v>
      </c>
      <c r="F140" s="120" t="s">
        <v>437</v>
      </c>
      <c r="G140" s="65"/>
      <c r="H140" s="55" t="s">
        <v>656</v>
      </c>
      <c r="I140" s="55" t="s">
        <v>657</v>
      </c>
      <c r="J140" s="28"/>
      <c r="K140" s="29"/>
      <c r="L140" s="30"/>
      <c r="M140" s="31"/>
      <c r="N140" s="30"/>
      <c r="O140" s="31"/>
      <c r="P140" s="32"/>
      <c r="Q140" s="28"/>
      <c r="R140" s="29"/>
      <c r="S140" s="32"/>
      <c r="T140" s="28"/>
      <c r="U140" s="29"/>
      <c r="V140" s="30"/>
      <c r="W140" s="31"/>
      <c r="X140" s="32"/>
      <c r="Y140" s="33"/>
      <c r="Z140" s="34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/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/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/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103"/>
      <c r="CA140" s="33"/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103"/>
      <c r="CR140" s="33"/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8"/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/>
      <c r="DQ140" s="31"/>
      <c r="DR140" s="30"/>
      <c r="DS140" s="31"/>
      <c r="DT140" s="30"/>
      <c r="DU140" s="31"/>
      <c r="DV140" s="30"/>
      <c r="DW140" s="31"/>
      <c r="DX140" s="103"/>
      <c r="DY140" s="33"/>
      <c r="DZ140" s="31"/>
      <c r="EA140" s="30"/>
      <c r="EB140" s="31"/>
      <c r="EC140" s="30"/>
      <c r="ED140" s="31"/>
      <c r="EE140" s="30"/>
      <c r="EF140" s="31"/>
      <c r="EG140" s="30"/>
      <c r="EH140" s="89"/>
      <c r="EI140" s="30"/>
      <c r="EJ140" s="31"/>
      <c r="EK140" s="30"/>
      <c r="EL140" s="31"/>
      <c r="EM140" s="30"/>
      <c r="EN140" s="31"/>
      <c r="EO140" s="32"/>
      <c r="EP140" s="121">
        <f t="shared" si="42"/>
        <v>12</v>
      </c>
      <c r="EQ140" s="31"/>
      <c r="ER140" s="30"/>
      <c r="ES140" s="31"/>
      <c r="ET140" s="30"/>
      <c r="EU140" s="31"/>
      <c r="EV140" s="30"/>
      <c r="EW140" s="31"/>
      <c r="EX140" s="30"/>
      <c r="EY140" s="31">
        <v>4</v>
      </c>
      <c r="EZ140" s="30">
        <f>30*0.4</f>
        <v>12</v>
      </c>
      <c r="FA140" s="31"/>
      <c r="FB140" s="30"/>
      <c r="FC140" s="31"/>
      <c r="FD140" s="30"/>
      <c r="FE140" s="31"/>
      <c r="FF140" s="30"/>
      <c r="FG140" s="89"/>
      <c r="FH140" s="30"/>
      <c r="FI140" s="31"/>
      <c r="FJ140" s="32"/>
    </row>
    <row r="141" spans="1:166" s="1" customFormat="1" ht="15" hidden="1" customHeight="1" x14ac:dyDescent="0.3">
      <c r="A141" s="5">
        <f t="shared" ref="A141:A200" si="43">A140+1</f>
        <v>1</v>
      </c>
      <c r="B141" s="15">
        <v>5341</v>
      </c>
      <c r="C141" s="8" t="s">
        <v>236</v>
      </c>
      <c r="D141" s="16">
        <v>2005</v>
      </c>
      <c r="E141" s="17">
        <f t="shared" si="41"/>
        <v>26</v>
      </c>
      <c r="F141" s="55" t="s">
        <v>389</v>
      </c>
      <c r="G141" s="55"/>
      <c r="H141" s="55" t="s">
        <v>466</v>
      </c>
      <c r="I141" s="55" t="s">
        <v>523</v>
      </c>
      <c r="J141" s="28">
        <f>L141+N141+P141</f>
        <v>0</v>
      </c>
      <c r="K141" s="29"/>
      <c r="L141" s="30"/>
      <c r="M141" s="31"/>
      <c r="N141" s="30"/>
      <c r="O141" s="31"/>
      <c r="P141" s="32"/>
      <c r="Q141" s="28">
        <f>S141</f>
        <v>0</v>
      </c>
      <c r="R141" s="29"/>
      <c r="S141" s="32"/>
      <c r="T141" s="28">
        <f>V141+X141</f>
        <v>0</v>
      </c>
      <c r="U141" s="29"/>
      <c r="V141" s="30"/>
      <c r="W141" s="31"/>
      <c r="X141" s="32"/>
      <c r="Y141" s="33">
        <f>AA141+AC141+AE141+AG141+AI141+AK141+AM141+AO141</f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3"/>
      <c r="AM141" s="35"/>
      <c r="AN141" s="34"/>
      <c r="AO141" s="62"/>
      <c r="AP141" s="33">
        <f>AR141+AT141+AV141+AX141+AZ141+BB141</f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>
        <f>BE141+BG141+BI141+BK141+BM141</f>
        <v>0</v>
      </c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>
        <f>BP141+BR141+BT141+BV141+BX141+BZ141</f>
        <v>0</v>
      </c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103"/>
      <c r="CA141" s="33">
        <f>CC141+CE141+CG141+CI141+CK141+CM141+CO141+CQ141</f>
        <v>26</v>
      </c>
      <c r="CB141" s="31"/>
      <c r="CC141" s="30"/>
      <c r="CD141" s="31"/>
      <c r="CE141" s="30"/>
      <c r="CF141" s="31"/>
      <c r="CG141" s="30"/>
      <c r="CH141" s="31"/>
      <c r="CI141" s="30"/>
      <c r="CJ141" s="31">
        <v>5</v>
      </c>
      <c r="CK141" s="30">
        <f>26</f>
        <v>26</v>
      </c>
      <c r="CL141" s="31"/>
      <c r="CM141" s="30"/>
      <c r="CN141" s="31"/>
      <c r="CO141" s="30"/>
      <c r="CP141" s="31"/>
      <c r="CQ141" s="103"/>
      <c r="CR141" s="33">
        <f>CT141+CV141+CX141+CZ141+DB141+DD141</f>
        <v>0</v>
      </c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8">
        <f>DG141+DI141+DK141+DM141+DO141</f>
        <v>0</v>
      </c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>
        <f>DR141+DT141+DV141+DX141</f>
        <v>0</v>
      </c>
      <c r="DQ141" s="31"/>
      <c r="DR141" s="30"/>
      <c r="DS141" s="31"/>
      <c r="DT141" s="30"/>
      <c r="DU141" s="31"/>
      <c r="DV141" s="30"/>
      <c r="DW141" s="31"/>
      <c r="DX141" s="103"/>
      <c r="DY141" s="33">
        <f>EA141+EC141+EE141+EG141+EI141+EK141+EM141+EO141</f>
        <v>0</v>
      </c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  <c r="EP141" s="108">
        <f t="shared" si="42"/>
        <v>0</v>
      </c>
      <c r="EQ141" s="31"/>
      <c r="ER141" s="30"/>
      <c r="ES141" s="31"/>
      <c r="ET141" s="30"/>
      <c r="EU141" s="31"/>
      <c r="EV141" s="30"/>
      <c r="EW141" s="30"/>
      <c r="EX141" s="30"/>
      <c r="EY141" s="30"/>
      <c r="EZ141" s="30"/>
      <c r="FA141" s="30"/>
      <c r="FB141" s="30"/>
      <c r="FC141" s="31"/>
      <c r="FD141" s="30"/>
      <c r="FE141" s="30"/>
      <c r="FF141" s="30"/>
      <c r="FG141" s="30"/>
      <c r="FH141" s="30"/>
      <c r="FI141" s="31"/>
      <c r="FJ141" s="32"/>
    </row>
    <row r="142" spans="1:166" s="1" customFormat="1" ht="15" hidden="1" customHeight="1" x14ac:dyDescent="0.3">
      <c r="A142" s="5">
        <f t="shared" si="43"/>
        <v>2</v>
      </c>
      <c r="B142" s="15">
        <v>5848</v>
      </c>
      <c r="C142" s="8" t="s">
        <v>131</v>
      </c>
      <c r="D142" s="16">
        <v>2008</v>
      </c>
      <c r="E142" s="17">
        <f t="shared" si="41"/>
        <v>25</v>
      </c>
      <c r="F142" s="55" t="s">
        <v>398</v>
      </c>
      <c r="G142" s="55"/>
      <c r="H142" s="55" t="s">
        <v>399</v>
      </c>
      <c r="I142" s="55"/>
      <c r="J142" s="28">
        <f>L142+N142+P142</f>
        <v>4</v>
      </c>
      <c r="K142" s="29"/>
      <c r="L142" s="30"/>
      <c r="M142" s="31"/>
      <c r="N142" s="30"/>
      <c r="O142" s="31">
        <v>9</v>
      </c>
      <c r="P142" s="32">
        <f>10*0.4</f>
        <v>4</v>
      </c>
      <c r="Q142" s="28">
        <f>S142</f>
        <v>0</v>
      </c>
      <c r="R142" s="29"/>
      <c r="S142" s="32"/>
      <c r="T142" s="28">
        <f>V142+X142</f>
        <v>0</v>
      </c>
      <c r="U142" s="29"/>
      <c r="V142" s="30"/>
      <c r="W142" s="31"/>
      <c r="X142" s="32"/>
      <c r="Y142" s="33">
        <f>AA142+AC142+AE142+AG142+AI142+AK142+AM142+AO142</f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>AR142+AT142+AV142+AX142+AZ142+BB142</f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>
        <f>BE142+BG142+BI142+BK142+BM142</f>
        <v>0</v>
      </c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>
        <f>BP142+BR142+BT142+BV142+BZ142</f>
        <v>21</v>
      </c>
      <c r="BO142" s="31"/>
      <c r="BP142" s="30"/>
      <c r="BQ142" s="31"/>
      <c r="BR142" s="30"/>
      <c r="BS142" s="31"/>
      <c r="BT142" s="30"/>
      <c r="BU142" s="31"/>
      <c r="BV142" s="30"/>
      <c r="BW142" s="58">
        <v>9</v>
      </c>
      <c r="BX142" s="59">
        <f>8*0.7</f>
        <v>5.6</v>
      </c>
      <c r="BY142" s="31">
        <v>3</v>
      </c>
      <c r="BZ142" s="103">
        <f>30*0.7</f>
        <v>21</v>
      </c>
      <c r="CA142" s="33">
        <f>CC142+CE142+CG142+CI142+CK142+CM142+CO142+CQ142</f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103"/>
      <c r="CR142" s="33">
        <f>CT142+CV142+CX142+CZ142+DB142+DD142</f>
        <v>0</v>
      </c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8">
        <f>DG142+DI142+DK142+DM142+DO142</f>
        <v>0</v>
      </c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>
        <f>DR142+DT142+DV142+DX142</f>
        <v>0</v>
      </c>
      <c r="DQ142" s="31"/>
      <c r="DR142" s="30"/>
      <c r="DS142" s="31"/>
      <c r="DT142" s="30"/>
      <c r="DU142" s="31"/>
      <c r="DV142" s="30"/>
      <c r="DW142" s="31"/>
      <c r="DX142" s="103"/>
      <c r="DY142" s="33">
        <f>EA142+EC142+EE142+EG142+EI142+EK142+EM142+EO142</f>
        <v>0</v>
      </c>
      <c r="DZ142" s="31"/>
      <c r="EA142" s="30"/>
      <c r="EB142" s="31"/>
      <c r="EC142" s="30"/>
      <c r="ED142" s="31"/>
      <c r="EE142" s="30"/>
      <c r="EF142" s="30"/>
      <c r="EG142" s="30"/>
      <c r="EH142" s="30"/>
      <c r="EI142" s="30"/>
      <c r="EJ142" s="30"/>
      <c r="EK142" s="30"/>
      <c r="EL142" s="31"/>
      <c r="EM142" s="30"/>
      <c r="EN142" s="31"/>
      <c r="EO142" s="32"/>
      <c r="EP142" s="108">
        <f t="shared" si="42"/>
        <v>0</v>
      </c>
      <c r="EQ142" s="31"/>
      <c r="ER142" s="30"/>
      <c r="ES142" s="31"/>
      <c r="ET142" s="30"/>
      <c r="EU142" s="31"/>
      <c r="EV142" s="30"/>
      <c r="EW142" s="30"/>
      <c r="EX142" s="30"/>
      <c r="EY142" s="30"/>
      <c r="EZ142" s="30"/>
      <c r="FA142" s="30"/>
      <c r="FB142" s="30"/>
      <c r="FC142" s="31"/>
      <c r="FD142" s="30"/>
      <c r="FE142" s="30"/>
      <c r="FF142" s="30"/>
      <c r="FG142" s="30"/>
      <c r="FH142" s="30"/>
      <c r="FI142" s="31"/>
      <c r="FJ142" s="32"/>
    </row>
    <row r="143" spans="1:166" s="1" customFormat="1" ht="15" customHeight="1" x14ac:dyDescent="0.3">
      <c r="A143" s="5"/>
      <c r="B143" s="15">
        <v>7052</v>
      </c>
      <c r="C143" s="8" t="s">
        <v>230</v>
      </c>
      <c r="D143" s="16">
        <v>2010</v>
      </c>
      <c r="E143" s="17">
        <f t="shared" si="41"/>
        <v>12</v>
      </c>
      <c r="F143" s="55" t="s">
        <v>411</v>
      </c>
      <c r="G143" s="55"/>
      <c r="H143" s="55" t="s">
        <v>532</v>
      </c>
      <c r="I143" s="55"/>
      <c r="J143" s="28"/>
      <c r="K143" s="29"/>
      <c r="L143" s="30"/>
      <c r="M143" s="31"/>
      <c r="N143" s="30"/>
      <c r="O143" s="31"/>
      <c r="P143" s="32"/>
      <c r="Q143" s="28"/>
      <c r="R143" s="29"/>
      <c r="S143" s="32"/>
      <c r="T143" s="28"/>
      <c r="U143" s="29"/>
      <c r="V143" s="30"/>
      <c r="W143" s="31"/>
      <c r="X143" s="32"/>
      <c r="Y143" s="33"/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/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/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/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103"/>
      <c r="CA143" s="33"/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103"/>
      <c r="CR143" s="33"/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108"/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/>
      <c r="DQ143" s="31"/>
      <c r="DR143" s="30"/>
      <c r="DS143" s="31"/>
      <c r="DT143" s="30"/>
      <c r="DU143" s="31"/>
      <c r="DV143" s="30"/>
      <c r="DW143" s="31"/>
      <c r="DX143" s="103"/>
      <c r="DY143" s="33"/>
      <c r="DZ143" s="31"/>
      <c r="EA143" s="30"/>
      <c r="EB143" s="31"/>
      <c r="EC143" s="30"/>
      <c r="ED143" s="31"/>
      <c r="EE143" s="30"/>
      <c r="EF143" s="30"/>
      <c r="EG143" s="30"/>
      <c r="EH143" s="30"/>
      <c r="EI143" s="30"/>
      <c r="EJ143" s="30"/>
      <c r="EK143" s="30"/>
      <c r="EL143" s="31"/>
      <c r="EM143" s="30"/>
      <c r="EN143" s="31"/>
      <c r="EO143" s="32"/>
      <c r="EP143" s="108">
        <f t="shared" si="42"/>
        <v>12</v>
      </c>
      <c r="EQ143" s="31"/>
      <c r="ER143" s="30"/>
      <c r="ES143" s="31"/>
      <c r="ET143" s="30"/>
      <c r="EU143" s="31"/>
      <c r="EV143" s="30"/>
      <c r="EW143" s="31"/>
      <c r="EX143" s="30"/>
      <c r="EY143" s="31"/>
      <c r="EZ143" s="30"/>
      <c r="FA143" s="31"/>
      <c r="FB143" s="30"/>
      <c r="FC143" s="31"/>
      <c r="FD143" s="30"/>
      <c r="FE143" s="31">
        <v>4</v>
      </c>
      <c r="FF143" s="30">
        <f>30*0.4</f>
        <v>12</v>
      </c>
      <c r="FG143" s="89"/>
      <c r="FH143" s="30"/>
      <c r="FI143" s="31"/>
      <c r="FJ143" s="32"/>
    </row>
    <row r="144" spans="1:166" s="1" customFormat="1" ht="15" customHeight="1" x14ac:dyDescent="0.3">
      <c r="A144" s="115"/>
      <c r="B144" s="116">
        <v>9822</v>
      </c>
      <c r="C144" s="117" t="s">
        <v>368</v>
      </c>
      <c r="D144" s="118">
        <v>2010</v>
      </c>
      <c r="E144" s="119">
        <f t="shared" si="41"/>
        <v>12</v>
      </c>
      <c r="F144" s="120" t="s">
        <v>411</v>
      </c>
      <c r="G144" s="55"/>
      <c r="H144" s="55" t="s">
        <v>533</v>
      </c>
      <c r="I144" s="55"/>
      <c r="J144" s="28"/>
      <c r="K144" s="29"/>
      <c r="L144" s="30"/>
      <c r="M144" s="31"/>
      <c r="N144" s="30"/>
      <c r="O144" s="31"/>
      <c r="P144" s="32"/>
      <c r="Q144" s="28"/>
      <c r="R144" s="29"/>
      <c r="S144" s="32"/>
      <c r="T144" s="28"/>
      <c r="U144" s="29"/>
      <c r="V144" s="30"/>
      <c r="W144" s="31"/>
      <c r="X144" s="32"/>
      <c r="Y144" s="33"/>
      <c r="Z144" s="92"/>
      <c r="AA144" s="35"/>
      <c r="AB144" s="92"/>
      <c r="AC144" s="35"/>
      <c r="AD144" s="92"/>
      <c r="AE144" s="35"/>
      <c r="AF144" s="92"/>
      <c r="AG144" s="35"/>
      <c r="AH144" s="92"/>
      <c r="AI144" s="35"/>
      <c r="AJ144" s="92"/>
      <c r="AK144" s="35"/>
      <c r="AL144" s="92"/>
      <c r="AM144" s="35"/>
      <c r="AN144" s="92"/>
      <c r="AO144" s="93"/>
      <c r="AP144" s="33"/>
      <c r="AQ144" s="92"/>
      <c r="AR144" s="35"/>
      <c r="AS144" s="92"/>
      <c r="AT144" s="35"/>
      <c r="AU144" s="92"/>
      <c r="AV144" s="35"/>
      <c r="AW144" s="92"/>
      <c r="AX144" s="35"/>
      <c r="AY144" s="92"/>
      <c r="AZ144" s="35"/>
      <c r="BA144" s="92"/>
      <c r="BB144" s="75"/>
      <c r="BC144" s="33"/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/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103"/>
      <c r="CA144" s="33"/>
      <c r="CB144" s="31"/>
      <c r="CC144" s="30"/>
      <c r="CD144" s="31"/>
      <c r="CE144" s="30"/>
      <c r="CF144" s="31"/>
      <c r="CG144" s="30"/>
      <c r="CH144" s="31"/>
      <c r="CI144" s="30"/>
      <c r="CJ144" s="31"/>
      <c r="CK144" s="30"/>
      <c r="CL144" s="31"/>
      <c r="CM144" s="30"/>
      <c r="CN144" s="31"/>
      <c r="CO144" s="30"/>
      <c r="CP144" s="31"/>
      <c r="CQ144" s="103"/>
      <c r="CR144" s="33"/>
      <c r="CS144" s="31"/>
      <c r="CT144" s="30"/>
      <c r="CU144" s="31"/>
      <c r="CV144" s="30"/>
      <c r="CW144" s="31"/>
      <c r="CX144" s="30"/>
      <c r="CY144" s="31"/>
      <c r="CZ144" s="30"/>
      <c r="DA144" s="31"/>
      <c r="DB144" s="30"/>
      <c r="DC144" s="31"/>
      <c r="DD144" s="32"/>
      <c r="DE144" s="108"/>
      <c r="DF144" s="31"/>
      <c r="DG144" s="30"/>
      <c r="DH144" s="31"/>
      <c r="DI144" s="30"/>
      <c r="DJ144" s="31"/>
      <c r="DK144" s="30"/>
      <c r="DL144" s="31"/>
      <c r="DM144" s="30"/>
      <c r="DN144" s="31"/>
      <c r="DO144" s="32"/>
      <c r="DP144" s="33"/>
      <c r="DQ144" s="31"/>
      <c r="DR144" s="30"/>
      <c r="DS144" s="31"/>
      <c r="DT144" s="30"/>
      <c r="DU144" s="31"/>
      <c r="DV144" s="30"/>
      <c r="DW144" s="31"/>
      <c r="DX144" s="103"/>
      <c r="DY144" s="33"/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32"/>
      <c r="EP144" s="121">
        <f t="shared" si="42"/>
        <v>12</v>
      </c>
      <c r="EQ144" s="31"/>
      <c r="ER144" s="30"/>
      <c r="ES144" s="31"/>
      <c r="ET144" s="30"/>
      <c r="EU144" s="31"/>
      <c r="EV144" s="30"/>
      <c r="EW144" s="31"/>
      <c r="EX144" s="30"/>
      <c r="EY144" s="31"/>
      <c r="EZ144" s="30"/>
      <c r="FA144" s="31"/>
      <c r="FB144" s="30"/>
      <c r="FC144" s="31"/>
      <c r="FD144" s="30"/>
      <c r="FE144" s="31"/>
      <c r="FF144" s="30"/>
      <c r="FG144" s="89">
        <v>3</v>
      </c>
      <c r="FH144" s="30">
        <f>30*0.4</f>
        <v>12</v>
      </c>
      <c r="FI144" s="31"/>
      <c r="FJ144" s="32"/>
    </row>
    <row r="145" spans="1:166" s="1" customFormat="1" ht="15" hidden="1" customHeight="1" x14ac:dyDescent="0.3">
      <c r="A145" s="5">
        <f t="shared" si="43"/>
        <v>1</v>
      </c>
      <c r="B145" s="15">
        <v>645</v>
      </c>
      <c r="C145" s="8" t="s">
        <v>592</v>
      </c>
      <c r="D145" s="16">
        <v>2012</v>
      </c>
      <c r="E145" s="17">
        <f t="shared" si="41"/>
        <v>24.299999999999997</v>
      </c>
      <c r="F145" s="55" t="s">
        <v>420</v>
      </c>
      <c r="G145" s="65"/>
      <c r="H145" s="55" t="s">
        <v>593</v>
      </c>
      <c r="I145" s="55"/>
      <c r="J145" s="28">
        <f>L145+N145+P145</f>
        <v>0</v>
      </c>
      <c r="K145" s="29"/>
      <c r="L145" s="30"/>
      <c r="M145" s="31"/>
      <c r="N145" s="30"/>
      <c r="O145" s="31"/>
      <c r="P145" s="32"/>
      <c r="Q145" s="28">
        <f>S145</f>
        <v>0</v>
      </c>
      <c r="R145" s="29"/>
      <c r="S145" s="32"/>
      <c r="T145" s="28">
        <f>V145+X145</f>
        <v>0</v>
      </c>
      <c r="U145" s="29"/>
      <c r="V145" s="30"/>
      <c r="W145" s="31"/>
      <c r="X145" s="32"/>
      <c r="Y145" s="33">
        <f>AA145+AC145+AE145+AG145+AI145+AK145+AM145+AO145</f>
        <v>0</v>
      </c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>
        <f>AR145+AT145+AV145+AX145+AZ145+BB145</f>
        <v>0</v>
      </c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>
        <f>BE145+BG145+BI145+BK145+BM145</f>
        <v>0</v>
      </c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33">
        <f>BP145+BR145+BT145+BV145+BX145+BZ145</f>
        <v>0</v>
      </c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103"/>
      <c r="CA145" s="33">
        <f>CC145+CE145+CG145+CI145+CK145+CM145+CO145+CQ145</f>
        <v>0</v>
      </c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103"/>
      <c r="CR145" s="33">
        <f>CT145+CV145+CX145+CZ145+DB145+DD145</f>
        <v>0</v>
      </c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108">
        <f>DG145+DI145+DK145+DM145+DO145</f>
        <v>0</v>
      </c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33">
        <f>DR145+DT145+DV145+DX145</f>
        <v>0</v>
      </c>
      <c r="DQ145" s="31"/>
      <c r="DR145" s="30"/>
      <c r="DS145" s="31"/>
      <c r="DT145" s="30"/>
      <c r="DU145" s="31"/>
      <c r="DV145" s="30"/>
      <c r="DW145" s="31"/>
      <c r="DX145" s="103"/>
      <c r="DY145" s="33">
        <f>EA145+EC145+EE145+EG145+EI145+EK145+EM145+EO145</f>
        <v>24.299999999999997</v>
      </c>
      <c r="DZ145" s="31"/>
      <c r="EA145" s="30"/>
      <c r="EB145" s="31"/>
      <c r="EC145" s="30"/>
      <c r="ED145" s="31"/>
      <c r="EE145" s="30"/>
      <c r="EF145" s="31"/>
      <c r="EG145" s="30"/>
      <c r="EH145" s="89">
        <v>4</v>
      </c>
      <c r="EI145" s="30">
        <f>30*0.3</f>
        <v>9</v>
      </c>
      <c r="EJ145" s="77">
        <v>5</v>
      </c>
      <c r="EK145" s="78">
        <f>26*0.3*1.5</f>
        <v>11.7</v>
      </c>
      <c r="EL145" s="31"/>
      <c r="EM145" s="30"/>
      <c r="EN145" s="31">
        <v>7</v>
      </c>
      <c r="EO145" s="32">
        <f>12*0.3</f>
        <v>3.5999999999999996</v>
      </c>
      <c r="EP145" s="108">
        <f t="shared" si="42"/>
        <v>0</v>
      </c>
      <c r="EQ145" s="31"/>
      <c r="ER145" s="30"/>
      <c r="ES145" s="31"/>
      <c r="ET145" s="30"/>
      <c r="EU145" s="31"/>
      <c r="EV145" s="30"/>
      <c r="EW145" s="31"/>
      <c r="EX145" s="30"/>
      <c r="EY145" s="89"/>
      <c r="EZ145" s="30"/>
      <c r="FA145" s="31"/>
      <c r="FB145" s="30"/>
      <c r="FC145" s="31"/>
      <c r="FD145" s="30"/>
      <c r="FE145" s="30"/>
      <c r="FF145" s="30"/>
      <c r="FG145" s="30"/>
      <c r="FH145" s="30"/>
      <c r="FI145" s="31"/>
      <c r="FJ145" s="32"/>
    </row>
    <row r="146" spans="1:166" s="1" customFormat="1" ht="15" hidden="1" customHeight="1" x14ac:dyDescent="0.3">
      <c r="A146" s="5">
        <f t="shared" si="43"/>
        <v>2</v>
      </c>
      <c r="B146" s="15">
        <v>6797</v>
      </c>
      <c r="C146" s="8" t="s">
        <v>14</v>
      </c>
      <c r="D146" s="16">
        <v>2007</v>
      </c>
      <c r="E146" s="17">
        <f t="shared" si="41"/>
        <v>24</v>
      </c>
      <c r="F146" s="55" t="s">
        <v>406</v>
      </c>
      <c r="G146" s="55"/>
      <c r="H146" s="55" t="s">
        <v>520</v>
      </c>
      <c r="I146" s="55"/>
      <c r="J146" s="28">
        <f>L146+N146+P146</f>
        <v>0</v>
      </c>
      <c r="K146" s="29"/>
      <c r="L146" s="30"/>
      <c r="M146" s="31"/>
      <c r="N146" s="30"/>
      <c r="O146" s="31"/>
      <c r="P146" s="32"/>
      <c r="Q146" s="28">
        <f>S146</f>
        <v>0</v>
      </c>
      <c r="R146" s="29"/>
      <c r="S146" s="32"/>
      <c r="T146" s="28">
        <f>V146+X146</f>
        <v>0</v>
      </c>
      <c r="U146" s="29"/>
      <c r="V146" s="30"/>
      <c r="W146" s="31"/>
      <c r="X146" s="32"/>
      <c r="Y146" s="33">
        <f>AA146+AC146+AE146+AG146+AI146+AK146+AM146+AO146</f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>AR146+AT146+AV146+AX146+AZ146+BB146</f>
        <v>0</v>
      </c>
      <c r="AQ146" s="92"/>
      <c r="AR146" s="35"/>
      <c r="AS146" s="92"/>
      <c r="AT146" s="35"/>
      <c r="AU146" s="92"/>
      <c r="AV146" s="35"/>
      <c r="AW146" s="92"/>
      <c r="AX146" s="35"/>
      <c r="AY146" s="92"/>
      <c r="AZ146" s="35"/>
      <c r="BA146" s="92"/>
      <c r="BB146" s="75"/>
      <c r="BC146" s="33">
        <f>BE146+BG146+BI146+BK146+BM146</f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>BP146+BR146+BT146+BV146+BX146+BZ146</f>
        <v>0</v>
      </c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58" t="s">
        <v>286</v>
      </c>
      <c r="BZ146" s="105"/>
      <c r="CA146" s="33">
        <f>CC146+CE146+CG146+CI146+CK146+CM146+CO146+CQ146</f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103"/>
      <c r="CR146" s="33">
        <f>CT146+CV146+CX146+CZ146+DD146</f>
        <v>24</v>
      </c>
      <c r="CS146" s="31"/>
      <c r="CT146" s="30"/>
      <c r="CU146" s="31"/>
      <c r="CV146" s="30"/>
      <c r="CW146" s="31"/>
      <c r="CX146" s="30"/>
      <c r="CY146" s="31"/>
      <c r="CZ146" s="30"/>
      <c r="DA146" s="58">
        <v>3</v>
      </c>
      <c r="DB146" s="59">
        <f>30*0.8</f>
        <v>24</v>
      </c>
      <c r="DC146" s="31">
        <v>3</v>
      </c>
      <c r="DD146" s="32">
        <f>30*0.8</f>
        <v>24</v>
      </c>
      <c r="DE146" s="108">
        <f>DG146+DI146+DK146+DM146+DO146</f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>DR146+DT146+DV146+DX146</f>
        <v>0</v>
      </c>
      <c r="DQ146" s="31"/>
      <c r="DR146" s="30"/>
      <c r="DS146" s="31"/>
      <c r="DT146" s="30"/>
      <c r="DU146" s="31"/>
      <c r="DV146" s="30"/>
      <c r="DW146" s="31"/>
      <c r="DX146" s="103"/>
      <c r="DY146" s="33">
        <f>EA146+EC146+EE146+EG146+EI146+EK146+EM146+EO146</f>
        <v>0</v>
      </c>
      <c r="DZ146" s="31"/>
      <c r="EA146" s="30"/>
      <c r="EB146" s="31"/>
      <c r="EC146" s="30"/>
      <c r="ED146" s="31"/>
      <c r="EE146" s="30"/>
      <c r="EF146" s="30"/>
      <c r="EG146" s="30"/>
      <c r="EH146" s="30"/>
      <c r="EI146" s="30"/>
      <c r="EJ146" s="30"/>
      <c r="EK146" s="30"/>
      <c r="EL146" s="31"/>
      <c r="EM146" s="30"/>
      <c r="EN146" s="31"/>
      <c r="EO146" s="32"/>
      <c r="EP146" s="108">
        <f t="shared" si="42"/>
        <v>0</v>
      </c>
      <c r="EQ146" s="31"/>
      <c r="ER146" s="30"/>
      <c r="ES146" s="31"/>
      <c r="ET146" s="30"/>
      <c r="EU146" s="31"/>
      <c r="EV146" s="30"/>
      <c r="EW146" s="30"/>
      <c r="EX146" s="30"/>
      <c r="EY146" s="30"/>
      <c r="EZ146" s="30"/>
      <c r="FA146" s="30"/>
      <c r="FB146" s="30"/>
      <c r="FC146" s="31"/>
      <c r="FD146" s="30"/>
      <c r="FE146" s="30"/>
      <c r="FF146" s="30"/>
      <c r="FG146" s="30"/>
      <c r="FH146" s="30"/>
      <c r="FI146" s="31"/>
      <c r="FJ146" s="32"/>
    </row>
    <row r="147" spans="1:166" s="1" customFormat="1" ht="15" customHeight="1" x14ac:dyDescent="0.3">
      <c r="A147" s="5"/>
      <c r="B147" s="15">
        <v>9438</v>
      </c>
      <c r="C147" s="8" t="s">
        <v>314</v>
      </c>
      <c r="D147" s="16">
        <v>2010</v>
      </c>
      <c r="E147" s="17">
        <f t="shared" si="41"/>
        <v>12</v>
      </c>
      <c r="F147" s="55" t="s">
        <v>437</v>
      </c>
      <c r="G147" s="55"/>
      <c r="H147" s="55" t="s">
        <v>633</v>
      </c>
      <c r="I147" s="55" t="s">
        <v>635</v>
      </c>
      <c r="J147" s="28"/>
      <c r="K147" s="29"/>
      <c r="L147" s="30"/>
      <c r="M147" s="31"/>
      <c r="N147" s="30"/>
      <c r="O147" s="31"/>
      <c r="P147" s="32"/>
      <c r="Q147" s="28"/>
      <c r="R147" s="29"/>
      <c r="S147" s="32"/>
      <c r="T147" s="28"/>
      <c r="U147" s="29"/>
      <c r="V147" s="30"/>
      <c r="W147" s="31"/>
      <c r="X147" s="32"/>
      <c r="Y147" s="33"/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34"/>
      <c r="AK147" s="35"/>
      <c r="AL147" s="34"/>
      <c r="AM147" s="35"/>
      <c r="AN147" s="34"/>
      <c r="AO147" s="62"/>
      <c r="AP147" s="33"/>
      <c r="AQ147" s="92"/>
      <c r="AR147" s="35"/>
      <c r="AS147" s="92"/>
      <c r="AT147" s="35"/>
      <c r="AU147" s="92"/>
      <c r="AV147" s="35"/>
      <c r="AW147" s="92"/>
      <c r="AX147" s="35"/>
      <c r="AY147" s="92"/>
      <c r="AZ147" s="35"/>
      <c r="BA147" s="92"/>
      <c r="BB147" s="75"/>
      <c r="BC147" s="33"/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103"/>
      <c r="CA147" s="33"/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103"/>
      <c r="CR147" s="33"/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8"/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/>
      <c r="DQ147" s="31"/>
      <c r="DR147" s="30"/>
      <c r="DS147" s="31"/>
      <c r="DT147" s="30"/>
      <c r="DU147" s="31"/>
      <c r="DV147" s="30"/>
      <c r="DW147" s="31"/>
      <c r="DX147" s="103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108">
        <f t="shared" si="42"/>
        <v>12</v>
      </c>
      <c r="EQ147" s="31"/>
      <c r="ER147" s="30"/>
      <c r="ES147" s="31"/>
      <c r="ET147" s="30"/>
      <c r="EU147" s="31"/>
      <c r="EV147" s="30"/>
      <c r="EW147" s="31"/>
      <c r="EX147" s="30"/>
      <c r="EY147" s="31">
        <v>4</v>
      </c>
      <c r="EZ147" s="30">
        <f>30*0.4</f>
        <v>12</v>
      </c>
      <c r="FA147" s="31"/>
      <c r="FB147" s="30"/>
      <c r="FC147" s="31"/>
      <c r="FD147" s="30"/>
      <c r="FE147" s="31"/>
      <c r="FF147" s="30"/>
      <c r="FG147" s="89"/>
      <c r="FH147" s="30"/>
      <c r="FI147" s="31"/>
      <c r="FJ147" s="32"/>
    </row>
    <row r="148" spans="1:166" s="1" customFormat="1" ht="15" customHeight="1" x14ac:dyDescent="0.3">
      <c r="A148" s="115">
        <v>55</v>
      </c>
      <c r="B148" s="116">
        <v>625</v>
      </c>
      <c r="C148" s="117" t="s">
        <v>659</v>
      </c>
      <c r="D148" s="118">
        <v>2010</v>
      </c>
      <c r="E148" s="119">
        <f t="shared" si="41"/>
        <v>10.4</v>
      </c>
      <c r="F148" s="120" t="s">
        <v>420</v>
      </c>
      <c r="G148" s="65"/>
      <c r="H148" s="55" t="s">
        <v>613</v>
      </c>
      <c r="I148" s="55"/>
      <c r="J148" s="28"/>
      <c r="K148" s="29"/>
      <c r="L148" s="30"/>
      <c r="M148" s="31"/>
      <c r="N148" s="30"/>
      <c r="O148" s="31"/>
      <c r="P148" s="32"/>
      <c r="Q148" s="28"/>
      <c r="R148" s="29"/>
      <c r="S148" s="32"/>
      <c r="T148" s="28"/>
      <c r="U148" s="29"/>
      <c r="V148" s="30"/>
      <c r="W148" s="31"/>
      <c r="X148" s="32"/>
      <c r="Y148" s="33"/>
      <c r="Z148" s="34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/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/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103"/>
      <c r="CA148" s="33"/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103"/>
      <c r="CR148" s="33"/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8"/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/>
      <c r="DQ148" s="31"/>
      <c r="DR148" s="30"/>
      <c r="DS148" s="31"/>
      <c r="DT148" s="30"/>
      <c r="DU148" s="31"/>
      <c r="DV148" s="30"/>
      <c r="DW148" s="31"/>
      <c r="DX148" s="103"/>
      <c r="DY148" s="33"/>
      <c r="DZ148" s="31"/>
      <c r="EA148" s="30"/>
      <c r="EB148" s="31"/>
      <c r="EC148" s="30"/>
      <c r="ED148" s="31"/>
      <c r="EE148" s="30"/>
      <c r="EF148" s="31"/>
      <c r="EG148" s="30"/>
      <c r="EH148" s="89"/>
      <c r="EI148" s="30"/>
      <c r="EJ148" s="31"/>
      <c r="EK148" s="30"/>
      <c r="EL148" s="31"/>
      <c r="EM148" s="30"/>
      <c r="EN148" s="31"/>
      <c r="EO148" s="32"/>
      <c r="EP148" s="121">
        <f t="shared" si="42"/>
        <v>10.4</v>
      </c>
      <c r="EQ148" s="31"/>
      <c r="ER148" s="30"/>
      <c r="ES148" s="31"/>
      <c r="ET148" s="30"/>
      <c r="EU148" s="31"/>
      <c r="EV148" s="30"/>
      <c r="EW148" s="31"/>
      <c r="EX148" s="30"/>
      <c r="EY148" s="31">
        <v>5</v>
      </c>
      <c r="EZ148" s="30">
        <f>26*0.4</f>
        <v>10.4</v>
      </c>
      <c r="FA148" s="31"/>
      <c r="FB148" s="30"/>
      <c r="FC148" s="31"/>
      <c r="FD148" s="30"/>
      <c r="FE148" s="31"/>
      <c r="FF148" s="30"/>
      <c r="FG148" s="89"/>
      <c r="FH148" s="30"/>
      <c r="FI148" s="31"/>
      <c r="FJ148" s="32"/>
    </row>
    <row r="149" spans="1:166" s="1" customFormat="1" ht="15" customHeight="1" x14ac:dyDescent="0.3">
      <c r="A149" s="5"/>
      <c r="B149" s="15">
        <v>629</v>
      </c>
      <c r="C149" s="8" t="s">
        <v>658</v>
      </c>
      <c r="D149" s="16">
        <v>2010</v>
      </c>
      <c r="E149" s="17">
        <f t="shared" si="41"/>
        <v>10.4</v>
      </c>
      <c r="F149" s="55" t="s">
        <v>420</v>
      </c>
      <c r="G149" s="65"/>
      <c r="H149" s="55" t="s">
        <v>613</v>
      </c>
      <c r="I149" s="55"/>
      <c r="J149" s="28"/>
      <c r="K149" s="29"/>
      <c r="L149" s="30"/>
      <c r="M149" s="31"/>
      <c r="N149" s="30"/>
      <c r="O149" s="31"/>
      <c r="P149" s="32"/>
      <c r="Q149" s="28"/>
      <c r="R149" s="29"/>
      <c r="S149" s="32"/>
      <c r="T149" s="28"/>
      <c r="U149" s="29"/>
      <c r="V149" s="30"/>
      <c r="W149" s="31"/>
      <c r="X149" s="32"/>
      <c r="Y149" s="33"/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/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/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103"/>
      <c r="CA149" s="33"/>
      <c r="CB149" s="31"/>
      <c r="CC149" s="30"/>
      <c r="CD149" s="31"/>
      <c r="CE149" s="30"/>
      <c r="CF149" s="31"/>
      <c r="CG149" s="30"/>
      <c r="CH149" s="31"/>
      <c r="CI149" s="30"/>
      <c r="CJ149" s="31"/>
      <c r="CK149" s="30"/>
      <c r="CL149" s="31"/>
      <c r="CM149" s="30"/>
      <c r="CN149" s="31"/>
      <c r="CO149" s="30"/>
      <c r="CP149" s="31"/>
      <c r="CQ149" s="103"/>
      <c r="CR149" s="33"/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8"/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/>
      <c r="DQ149" s="31"/>
      <c r="DR149" s="30"/>
      <c r="DS149" s="31"/>
      <c r="DT149" s="30"/>
      <c r="DU149" s="31"/>
      <c r="DV149" s="30"/>
      <c r="DW149" s="31"/>
      <c r="DX149" s="103"/>
      <c r="DY149" s="33"/>
      <c r="DZ149" s="31"/>
      <c r="EA149" s="30"/>
      <c r="EB149" s="31"/>
      <c r="EC149" s="30"/>
      <c r="ED149" s="31"/>
      <c r="EE149" s="30"/>
      <c r="EF149" s="31"/>
      <c r="EG149" s="30"/>
      <c r="EH149" s="89"/>
      <c r="EI149" s="30"/>
      <c r="EJ149" s="31"/>
      <c r="EK149" s="30"/>
      <c r="EL149" s="31"/>
      <c r="EM149" s="30"/>
      <c r="EN149" s="31"/>
      <c r="EO149" s="32"/>
      <c r="EP149" s="108">
        <f t="shared" si="42"/>
        <v>10.4</v>
      </c>
      <c r="EQ149" s="31"/>
      <c r="ER149" s="30"/>
      <c r="ES149" s="31"/>
      <c r="ET149" s="30"/>
      <c r="EU149" s="31"/>
      <c r="EV149" s="30"/>
      <c r="EW149" s="31"/>
      <c r="EX149" s="30"/>
      <c r="EY149" s="31">
        <v>5</v>
      </c>
      <c r="EZ149" s="30">
        <f>26*0.4</f>
        <v>10.4</v>
      </c>
      <c r="FA149" s="31"/>
      <c r="FB149" s="30"/>
      <c r="FC149" s="31"/>
      <c r="FD149" s="30"/>
      <c r="FE149" s="31"/>
      <c r="FF149" s="30"/>
      <c r="FG149" s="89"/>
      <c r="FH149" s="30"/>
      <c r="FI149" s="31"/>
      <c r="FJ149" s="32"/>
    </row>
    <row r="150" spans="1:166" s="1" customFormat="1" ht="15" hidden="1" customHeight="1" x14ac:dyDescent="0.3">
      <c r="A150" s="5">
        <f t="shared" si="43"/>
        <v>1</v>
      </c>
      <c r="B150" s="15">
        <v>219</v>
      </c>
      <c r="C150" s="8" t="s">
        <v>538</v>
      </c>
      <c r="D150" s="16">
        <v>2012</v>
      </c>
      <c r="E150" s="17">
        <f t="shared" si="41"/>
        <v>24</v>
      </c>
      <c r="F150" s="55" t="s">
        <v>423</v>
      </c>
      <c r="G150" s="65"/>
      <c r="H150" s="85" t="s">
        <v>539</v>
      </c>
      <c r="I150" s="55"/>
      <c r="J150" s="28">
        <f>L150+N150+P150</f>
        <v>0</v>
      </c>
      <c r="K150" s="29"/>
      <c r="L150" s="30"/>
      <c r="M150" s="31"/>
      <c r="N150" s="30"/>
      <c r="O150" s="31"/>
      <c r="P150" s="32"/>
      <c r="Q150" s="28">
        <f>S150</f>
        <v>0</v>
      </c>
      <c r="R150" s="29"/>
      <c r="S150" s="32"/>
      <c r="T150" s="28">
        <f>V150+X150</f>
        <v>0</v>
      </c>
      <c r="U150" s="29"/>
      <c r="V150" s="30"/>
      <c r="W150" s="31"/>
      <c r="X150" s="32"/>
      <c r="Y150" s="33">
        <f>AA150+AC150+AE150+AG150+AI150+AK150+AM150+AO150</f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>AR150+AT150+AV150+AX150+AZ150+BB150</f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>
        <f>BE150+BG150+BI150+BK150+BM150</f>
        <v>0</v>
      </c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>
        <f>BP150+BR150+BT150+BV150+BX150+BZ150</f>
        <v>0</v>
      </c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103"/>
      <c r="CA150" s="33">
        <f>CC150+CE150+CG150+CI150+CK150+CM150+CO150+CQ150</f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103"/>
      <c r="CR150" s="33">
        <f>CT150+CV150+CX150+CZ150+DB150+DD150</f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8">
        <f>DG150+DI150+DK150+DM150+DO150</f>
        <v>0</v>
      </c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>
        <f>DR150+DT150+DV150+DX150</f>
        <v>0</v>
      </c>
      <c r="DQ150" s="31"/>
      <c r="DR150" s="30"/>
      <c r="DS150" s="31"/>
      <c r="DT150" s="30"/>
      <c r="DU150" s="31"/>
      <c r="DV150" s="30"/>
      <c r="DW150" s="31"/>
      <c r="DX150" s="103"/>
      <c r="DY150" s="33">
        <f>EA150+EC150+EE150+EG150+EI150+EK150+EM150+EO150</f>
        <v>24</v>
      </c>
      <c r="DZ150" s="31">
        <v>8</v>
      </c>
      <c r="EA150" s="30">
        <f>20*0.3</f>
        <v>6</v>
      </c>
      <c r="EB150" s="31"/>
      <c r="EC150" s="30"/>
      <c r="ED150" s="77">
        <v>4</v>
      </c>
      <c r="EE150" s="78">
        <f>40*0.3*1.5</f>
        <v>18</v>
      </c>
      <c r="EF150" s="31"/>
      <c r="EG150" s="30"/>
      <c r="EH150" s="89"/>
      <c r="EI150" s="30"/>
      <c r="EJ150" s="31"/>
      <c r="EK150" s="30"/>
      <c r="EL150" s="31"/>
      <c r="EM150" s="30"/>
      <c r="EN150" s="31"/>
      <c r="EO150" s="32"/>
      <c r="EP150" s="108">
        <f t="shared" si="42"/>
        <v>0</v>
      </c>
      <c r="EQ150" s="31"/>
      <c r="ER150" s="30"/>
      <c r="ES150" s="31"/>
      <c r="ET150" s="30"/>
      <c r="EU150" s="31"/>
      <c r="EV150" s="30"/>
      <c r="EW150" s="31"/>
      <c r="EX150" s="30"/>
      <c r="EY150" s="89"/>
      <c r="EZ150" s="30"/>
      <c r="FA150" s="31"/>
      <c r="FB150" s="30"/>
      <c r="FC150" s="31"/>
      <c r="FD150" s="30"/>
      <c r="FE150" s="30"/>
      <c r="FF150" s="30"/>
      <c r="FG150" s="30"/>
      <c r="FH150" s="30"/>
      <c r="FI150" s="31"/>
      <c r="FJ150" s="32"/>
    </row>
    <row r="151" spans="1:166" s="1" customFormat="1" ht="15" customHeight="1" x14ac:dyDescent="0.3">
      <c r="A151" s="115"/>
      <c r="B151" s="116">
        <v>7058</v>
      </c>
      <c r="C151" s="117" t="s">
        <v>349</v>
      </c>
      <c r="D151" s="118">
        <v>2010</v>
      </c>
      <c r="E151" s="119">
        <f t="shared" si="41"/>
        <v>10.4</v>
      </c>
      <c r="F151" s="120" t="s">
        <v>403</v>
      </c>
      <c r="G151" s="55"/>
      <c r="H151" s="55" t="s">
        <v>670</v>
      </c>
      <c r="I151" s="55" t="s">
        <v>671</v>
      </c>
      <c r="J151" s="28"/>
      <c r="K151" s="29"/>
      <c r="L151" s="30"/>
      <c r="M151" s="31"/>
      <c r="N151" s="30"/>
      <c r="O151" s="31"/>
      <c r="P151" s="32"/>
      <c r="Q151" s="28"/>
      <c r="R151" s="29"/>
      <c r="S151" s="32"/>
      <c r="T151" s="28"/>
      <c r="U151" s="29"/>
      <c r="V151" s="30"/>
      <c r="W151" s="31"/>
      <c r="X151" s="32"/>
      <c r="Y151" s="33"/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34"/>
      <c r="AK151" s="35"/>
      <c r="AL151" s="34"/>
      <c r="AM151" s="35"/>
      <c r="AN151" s="34"/>
      <c r="AO151" s="62"/>
      <c r="AP151" s="33"/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/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/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103"/>
      <c r="CA151" s="33"/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103"/>
      <c r="CR151" s="33"/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8"/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/>
      <c r="DQ151" s="31"/>
      <c r="DR151" s="30"/>
      <c r="DS151" s="31"/>
      <c r="DT151" s="30"/>
      <c r="DU151" s="31"/>
      <c r="DV151" s="30"/>
      <c r="DW151" s="31"/>
      <c r="DX151" s="103"/>
      <c r="DY151" s="33"/>
      <c r="DZ151" s="31"/>
      <c r="EA151" s="30"/>
      <c r="EB151" s="31"/>
      <c r="EC151" s="30"/>
      <c r="ED151" s="31"/>
      <c r="EE151" s="30"/>
      <c r="EF151" s="30"/>
      <c r="EG151" s="30"/>
      <c r="EH151" s="30"/>
      <c r="EI151" s="30"/>
      <c r="EJ151" s="30"/>
      <c r="EK151" s="30"/>
      <c r="EL151" s="31"/>
      <c r="EM151" s="30"/>
      <c r="EN151" s="31"/>
      <c r="EO151" s="32"/>
      <c r="EP151" s="121">
        <f t="shared" si="42"/>
        <v>10.4</v>
      </c>
      <c r="EQ151" s="31"/>
      <c r="ER151" s="30"/>
      <c r="ES151" s="31"/>
      <c r="ET151" s="30"/>
      <c r="EU151" s="31"/>
      <c r="EV151" s="30"/>
      <c r="EW151" s="31"/>
      <c r="EX151" s="30"/>
      <c r="EY151" s="31"/>
      <c r="EZ151" s="30"/>
      <c r="FA151" s="31"/>
      <c r="FB151" s="30"/>
      <c r="FC151" s="31"/>
      <c r="FD151" s="30"/>
      <c r="FE151" s="31">
        <v>5</v>
      </c>
      <c r="FF151" s="30">
        <f>26*0.4</f>
        <v>10.4</v>
      </c>
      <c r="FG151" s="89"/>
      <c r="FH151" s="30"/>
      <c r="FI151" s="31"/>
      <c r="FJ151" s="32"/>
    </row>
    <row r="152" spans="1:166" s="1" customFormat="1" ht="15" customHeight="1" x14ac:dyDescent="0.3">
      <c r="A152" s="5">
        <v>58</v>
      </c>
      <c r="B152" s="15">
        <v>9601</v>
      </c>
      <c r="C152" s="8" t="s">
        <v>360</v>
      </c>
      <c r="D152" s="16">
        <v>2010</v>
      </c>
      <c r="E152" s="17">
        <f t="shared" si="41"/>
        <v>9</v>
      </c>
      <c r="F152" s="55" t="s">
        <v>386</v>
      </c>
      <c r="G152" s="55"/>
      <c r="H152" s="55" t="s">
        <v>647</v>
      </c>
      <c r="I152" s="55" t="s">
        <v>648</v>
      </c>
      <c r="J152" s="28"/>
      <c r="K152" s="29"/>
      <c r="L152" s="30"/>
      <c r="M152" s="31"/>
      <c r="N152" s="30"/>
      <c r="O152" s="31"/>
      <c r="P152" s="32"/>
      <c r="Q152" s="28"/>
      <c r="R152" s="29"/>
      <c r="S152" s="32"/>
      <c r="T152" s="28"/>
      <c r="U152" s="29"/>
      <c r="V152" s="30"/>
      <c r="W152" s="31"/>
      <c r="X152" s="32"/>
      <c r="Y152" s="33"/>
      <c r="Z152" s="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/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/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33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103"/>
      <c r="CA152" s="33"/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103"/>
      <c r="CR152" s="33"/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8"/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33"/>
      <c r="DQ152" s="31"/>
      <c r="DR152" s="30"/>
      <c r="DS152" s="31"/>
      <c r="DT152" s="30"/>
      <c r="DU152" s="31"/>
      <c r="DV152" s="30"/>
      <c r="DW152" s="31"/>
      <c r="DX152" s="103"/>
      <c r="DY152" s="33"/>
      <c r="DZ152" s="31"/>
      <c r="EA152" s="30"/>
      <c r="EB152" s="31"/>
      <c r="EC152" s="30"/>
      <c r="ED152" s="31"/>
      <c r="EE152" s="30"/>
      <c r="EF152" s="30"/>
      <c r="EG152" s="30"/>
      <c r="EH152" s="30"/>
      <c r="EI152" s="30"/>
      <c r="EJ152" s="30"/>
      <c r="EK152" s="30"/>
      <c r="EL152" s="31"/>
      <c r="EM152" s="30"/>
      <c r="EN152" s="31"/>
      <c r="EO152" s="32"/>
      <c r="EP152" s="108">
        <f t="shared" si="42"/>
        <v>9</v>
      </c>
      <c r="EQ152" s="31"/>
      <c r="ER152" s="30"/>
      <c r="ES152" s="31"/>
      <c r="ET152" s="30"/>
      <c r="EU152" s="31"/>
      <c r="EV152" s="30"/>
      <c r="EW152" s="31"/>
      <c r="EX152" s="30"/>
      <c r="EY152" s="31"/>
      <c r="EZ152" s="30"/>
      <c r="FA152" s="77">
        <v>8</v>
      </c>
      <c r="FB152" s="78">
        <f>15*0.4*1.5</f>
        <v>9</v>
      </c>
      <c r="FC152" s="31"/>
      <c r="FD152" s="30"/>
      <c r="FE152" s="31"/>
      <c r="FF152" s="30"/>
      <c r="FG152" s="89"/>
      <c r="FH152" s="30"/>
      <c r="FI152" s="31"/>
      <c r="FJ152" s="32"/>
    </row>
    <row r="153" spans="1:166" s="1" customFormat="1" ht="15" customHeight="1" x14ac:dyDescent="0.3">
      <c r="A153" s="115">
        <v>59</v>
      </c>
      <c r="B153" s="116">
        <v>9175</v>
      </c>
      <c r="C153" s="117" t="s">
        <v>672</v>
      </c>
      <c r="D153" s="118">
        <v>2009</v>
      </c>
      <c r="E153" s="119">
        <f t="shared" si="41"/>
        <v>8.8000000000000007</v>
      </c>
      <c r="F153" s="120" t="s">
        <v>379</v>
      </c>
      <c r="G153" s="65"/>
      <c r="H153" s="55" t="s">
        <v>673</v>
      </c>
      <c r="I153" s="55" t="s">
        <v>674</v>
      </c>
      <c r="J153" s="28"/>
      <c r="K153" s="29"/>
      <c r="L153" s="30"/>
      <c r="M153" s="31"/>
      <c r="N153" s="30"/>
      <c r="O153" s="31"/>
      <c r="P153" s="32"/>
      <c r="Q153" s="28"/>
      <c r="R153" s="29"/>
      <c r="S153" s="32"/>
      <c r="T153" s="28"/>
      <c r="U153" s="29"/>
      <c r="V153" s="30"/>
      <c r="W153" s="31"/>
      <c r="X153" s="32"/>
      <c r="Y153" s="33"/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/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/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/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103"/>
      <c r="CA153" s="33"/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103"/>
      <c r="CR153" s="33"/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8"/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/>
      <c r="DQ153" s="31"/>
      <c r="DR153" s="30"/>
      <c r="DS153" s="31"/>
      <c r="DT153" s="30"/>
      <c r="DU153" s="31"/>
      <c r="DV153" s="30"/>
      <c r="DW153" s="31"/>
      <c r="DX153" s="103"/>
      <c r="DY153" s="33"/>
      <c r="DZ153" s="31"/>
      <c r="EA153" s="30"/>
      <c r="EB153" s="31"/>
      <c r="EC153" s="30"/>
      <c r="ED153" s="31"/>
      <c r="EE153" s="30"/>
      <c r="EF153" s="31"/>
      <c r="EG153" s="30"/>
      <c r="EH153" s="89"/>
      <c r="EI153" s="30"/>
      <c r="EJ153" s="31"/>
      <c r="EK153" s="30"/>
      <c r="EL153" s="31"/>
      <c r="EM153" s="30"/>
      <c r="EN153" s="31"/>
      <c r="EO153" s="32"/>
      <c r="EP153" s="121">
        <f t="shared" si="42"/>
        <v>8.8000000000000007</v>
      </c>
      <c r="EQ153" s="31"/>
      <c r="ER153" s="30"/>
      <c r="ES153" s="31"/>
      <c r="ET153" s="30"/>
      <c r="EU153" s="31"/>
      <c r="EV153" s="30"/>
      <c r="EW153" s="31"/>
      <c r="EX153" s="30"/>
      <c r="EY153" s="31"/>
      <c r="EZ153" s="30"/>
      <c r="FA153" s="31"/>
      <c r="FB153" s="30"/>
      <c r="FC153" s="31"/>
      <c r="FD153" s="30"/>
      <c r="FE153" s="31">
        <v>6</v>
      </c>
      <c r="FF153" s="30">
        <f>22*0.4</f>
        <v>8.8000000000000007</v>
      </c>
      <c r="FG153" s="89"/>
      <c r="FH153" s="30"/>
      <c r="FI153" s="31"/>
      <c r="FJ153" s="32"/>
    </row>
    <row r="154" spans="1:166" s="1" customFormat="1" ht="15" hidden="1" customHeight="1" x14ac:dyDescent="0.3">
      <c r="A154" s="5">
        <f t="shared" si="43"/>
        <v>60</v>
      </c>
      <c r="B154" s="15">
        <v>2062</v>
      </c>
      <c r="C154" s="8" t="s">
        <v>77</v>
      </c>
      <c r="D154" s="16">
        <v>2000</v>
      </c>
      <c r="E154" s="17">
        <f t="shared" si="41"/>
        <v>22</v>
      </c>
      <c r="F154" s="55" t="s">
        <v>389</v>
      </c>
      <c r="G154" s="55"/>
      <c r="H154" s="55" t="s">
        <v>391</v>
      </c>
      <c r="I154" s="55" t="s">
        <v>448</v>
      </c>
      <c r="J154" s="28">
        <f>L154+N154+P154</f>
        <v>0</v>
      </c>
      <c r="K154" s="29"/>
      <c r="L154" s="30"/>
      <c r="M154" s="31"/>
      <c r="N154" s="30"/>
      <c r="O154" s="31"/>
      <c r="P154" s="32"/>
      <c r="Q154" s="28">
        <f>S154</f>
        <v>0</v>
      </c>
      <c r="R154" s="29"/>
      <c r="S154" s="32"/>
      <c r="T154" s="28">
        <f>V154+X154</f>
        <v>0</v>
      </c>
      <c r="U154" s="29"/>
      <c r="V154" s="30"/>
      <c r="W154" s="31"/>
      <c r="X154" s="32"/>
      <c r="Y154" s="33">
        <f>AA154+AC154+AE154+AG154+AI154+AK154+AM154+AO154</f>
        <v>0</v>
      </c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>
        <f>AR154+AT154+AV154+AX154+AZ154+BB154</f>
        <v>0</v>
      </c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>
        <f>BE154+BG154+BI154+BK154+BM154</f>
        <v>0</v>
      </c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>
        <f>BP154+BR154+BT154+BV154+BX154+BZ154</f>
        <v>0</v>
      </c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103"/>
      <c r="CA154" s="33">
        <f>CC154+CE154+CG154+CI154+CK154+CM154+CO154+CQ154</f>
        <v>22</v>
      </c>
      <c r="CB154" s="31"/>
      <c r="CC154" s="30"/>
      <c r="CD154" s="31"/>
      <c r="CE154" s="30"/>
      <c r="CF154" s="31"/>
      <c r="CG154" s="30"/>
      <c r="CH154" s="31"/>
      <c r="CI154" s="30"/>
      <c r="CJ154" s="31">
        <v>6</v>
      </c>
      <c r="CK154" s="30">
        <f>22</f>
        <v>22</v>
      </c>
      <c r="CL154" s="31"/>
      <c r="CM154" s="30"/>
      <c r="CN154" s="31"/>
      <c r="CO154" s="30"/>
      <c r="CP154" s="31"/>
      <c r="CQ154" s="103"/>
      <c r="CR154" s="33">
        <f>CT154+CV154+CX154+CZ154+DB154+DD154</f>
        <v>0</v>
      </c>
      <c r="CS154" s="31"/>
      <c r="CT154" s="30"/>
      <c r="CU154" s="31"/>
      <c r="CV154" s="30"/>
      <c r="CW154" s="31"/>
      <c r="CX154" s="30"/>
      <c r="CY154" s="31"/>
      <c r="CZ154" s="30"/>
      <c r="DA154" s="30"/>
      <c r="DB154" s="30"/>
      <c r="DC154" s="31"/>
      <c r="DD154" s="32"/>
      <c r="DE154" s="108">
        <f>DG154+DI154+DK154+DM154+DO154</f>
        <v>0</v>
      </c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>
        <f>DR154+DT154+DV154+DX154</f>
        <v>0</v>
      </c>
      <c r="DQ154" s="31"/>
      <c r="DR154" s="30"/>
      <c r="DS154" s="31"/>
      <c r="DT154" s="30"/>
      <c r="DU154" s="31"/>
      <c r="DV154" s="30"/>
      <c r="DW154" s="31"/>
      <c r="DX154" s="103"/>
      <c r="DY154" s="33">
        <f>EA154+EC154+EE154+EG154+EI154+EK154+EM154+EO154</f>
        <v>0</v>
      </c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108">
        <f t="shared" si="42"/>
        <v>0</v>
      </c>
      <c r="EQ154" s="31"/>
      <c r="ER154" s="30"/>
      <c r="ES154" s="31"/>
      <c r="ET154" s="30"/>
      <c r="EU154" s="31"/>
      <c r="EV154" s="30"/>
      <c r="EW154" s="30"/>
      <c r="EX154" s="30"/>
      <c r="EY154" s="30"/>
      <c r="EZ154" s="30"/>
      <c r="FA154" s="30"/>
      <c r="FB154" s="30"/>
      <c r="FC154" s="31"/>
      <c r="FD154" s="30"/>
      <c r="FE154" s="30"/>
      <c r="FF154" s="30"/>
      <c r="FG154" s="30"/>
      <c r="FH154" s="30"/>
      <c r="FI154" s="31"/>
      <c r="FJ154" s="32"/>
    </row>
    <row r="155" spans="1:166" s="1" customFormat="1" ht="15" customHeight="1" x14ac:dyDescent="0.3">
      <c r="A155" s="5"/>
      <c r="B155" s="15">
        <v>39</v>
      </c>
      <c r="C155" s="8" t="s">
        <v>675</v>
      </c>
      <c r="D155" s="16">
        <v>2010</v>
      </c>
      <c r="E155" s="17">
        <f t="shared" si="41"/>
        <v>8.8000000000000007</v>
      </c>
      <c r="F155" s="55" t="s">
        <v>379</v>
      </c>
      <c r="G155" s="65"/>
      <c r="H155" s="55" t="s">
        <v>408</v>
      </c>
      <c r="I155" s="55" t="s">
        <v>430</v>
      </c>
      <c r="J155" s="28"/>
      <c r="K155" s="29"/>
      <c r="L155" s="30"/>
      <c r="M155" s="31"/>
      <c r="N155" s="30"/>
      <c r="O155" s="31"/>
      <c r="P155" s="32"/>
      <c r="Q155" s="28"/>
      <c r="R155" s="29"/>
      <c r="S155" s="32"/>
      <c r="T155" s="28"/>
      <c r="U155" s="29"/>
      <c r="V155" s="30"/>
      <c r="W155" s="31"/>
      <c r="X155" s="32"/>
      <c r="Y155" s="33"/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34"/>
      <c r="AK155" s="35"/>
      <c r="AL155" s="34"/>
      <c r="AM155" s="35"/>
      <c r="AN155" s="34"/>
      <c r="AO155" s="62"/>
      <c r="AP155" s="33"/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/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33"/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103"/>
      <c r="CA155" s="33"/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103"/>
      <c r="CR155" s="33"/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8"/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33"/>
      <c r="DQ155" s="31"/>
      <c r="DR155" s="30"/>
      <c r="DS155" s="31"/>
      <c r="DT155" s="30"/>
      <c r="DU155" s="31"/>
      <c r="DV155" s="30"/>
      <c r="DW155" s="31"/>
      <c r="DX155" s="103"/>
      <c r="DY155" s="33"/>
      <c r="DZ155" s="31"/>
      <c r="EA155" s="30"/>
      <c r="EB155" s="31"/>
      <c r="EC155" s="30"/>
      <c r="ED155" s="31"/>
      <c r="EE155" s="30"/>
      <c r="EF155" s="31"/>
      <c r="EG155" s="30"/>
      <c r="EH155" s="89"/>
      <c r="EI155" s="30"/>
      <c r="EJ155" s="31"/>
      <c r="EK155" s="30"/>
      <c r="EL155" s="31"/>
      <c r="EM155" s="30"/>
      <c r="EN155" s="31"/>
      <c r="EO155" s="32"/>
      <c r="EP155" s="108">
        <f t="shared" si="42"/>
        <v>8.8000000000000007</v>
      </c>
      <c r="EQ155" s="31"/>
      <c r="ER155" s="30"/>
      <c r="ES155" s="31"/>
      <c r="ET155" s="30"/>
      <c r="EU155" s="31"/>
      <c r="EV155" s="30"/>
      <c r="EW155" s="31"/>
      <c r="EX155" s="30"/>
      <c r="EY155" s="31"/>
      <c r="EZ155" s="30"/>
      <c r="FA155" s="31"/>
      <c r="FB155" s="30"/>
      <c r="FC155" s="31"/>
      <c r="FD155" s="30"/>
      <c r="FE155" s="31">
        <v>6</v>
      </c>
      <c r="FF155" s="30">
        <f>22*0.4</f>
        <v>8.8000000000000007</v>
      </c>
      <c r="FG155" s="89"/>
      <c r="FH155" s="30"/>
      <c r="FI155" s="31"/>
      <c r="FJ155" s="32"/>
    </row>
    <row r="156" spans="1:166" s="1" customFormat="1" ht="15" customHeight="1" x14ac:dyDescent="0.3">
      <c r="A156" s="115">
        <v>61</v>
      </c>
      <c r="B156" s="116">
        <v>9516</v>
      </c>
      <c r="C156" s="117" t="s">
        <v>346</v>
      </c>
      <c r="D156" s="118">
        <v>2010</v>
      </c>
      <c r="E156" s="119">
        <f t="shared" si="41"/>
        <v>8</v>
      </c>
      <c r="F156" s="120" t="s">
        <v>379</v>
      </c>
      <c r="G156" s="55"/>
      <c r="H156" s="55" t="s">
        <v>380</v>
      </c>
      <c r="I156" s="55" t="s">
        <v>667</v>
      </c>
      <c r="J156" s="28"/>
      <c r="K156" s="29"/>
      <c r="L156" s="30"/>
      <c r="M156" s="31"/>
      <c r="N156" s="30"/>
      <c r="O156" s="31"/>
      <c r="P156" s="32"/>
      <c r="Q156" s="28"/>
      <c r="R156" s="29"/>
      <c r="S156" s="32"/>
      <c r="T156" s="28"/>
      <c r="U156" s="29"/>
      <c r="V156" s="30"/>
      <c r="W156" s="31"/>
      <c r="X156" s="32"/>
      <c r="Y156" s="33"/>
      <c r="Z156" s="34"/>
      <c r="AA156" s="35"/>
      <c r="AB156" s="34"/>
      <c r="AC156" s="35"/>
      <c r="AD156" s="34"/>
      <c r="AE156" s="35"/>
      <c r="AF156" s="34"/>
      <c r="AG156" s="35"/>
      <c r="AH156" s="34"/>
      <c r="AI156" s="35"/>
      <c r="AJ156" s="34"/>
      <c r="AK156" s="35"/>
      <c r="AL156" s="34"/>
      <c r="AM156" s="35"/>
      <c r="AN156" s="34"/>
      <c r="AO156" s="62"/>
      <c r="AP156" s="33"/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/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103"/>
      <c r="CA156" s="33"/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103"/>
      <c r="CR156" s="33"/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8"/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/>
      <c r="DQ156" s="31"/>
      <c r="DR156" s="30"/>
      <c r="DS156" s="31"/>
      <c r="DT156" s="30"/>
      <c r="DU156" s="31"/>
      <c r="DV156" s="30"/>
      <c r="DW156" s="31"/>
      <c r="DX156" s="103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21">
        <f t="shared" si="42"/>
        <v>8</v>
      </c>
      <c r="EQ156" s="31"/>
      <c r="ER156" s="30"/>
      <c r="ES156" s="31"/>
      <c r="ET156" s="30"/>
      <c r="EU156" s="31"/>
      <c r="EV156" s="30"/>
      <c r="EW156" s="31"/>
      <c r="EX156" s="30"/>
      <c r="EY156" s="31"/>
      <c r="EZ156" s="30"/>
      <c r="FA156" s="31"/>
      <c r="FB156" s="30"/>
      <c r="FC156" s="31"/>
      <c r="FD156" s="30"/>
      <c r="FE156" s="31"/>
      <c r="FF156" s="30"/>
      <c r="FG156" s="89"/>
      <c r="FH156" s="30"/>
      <c r="FI156" s="31">
        <v>4</v>
      </c>
      <c r="FJ156" s="32">
        <f>20*0.4</f>
        <v>8</v>
      </c>
    </row>
    <row r="157" spans="1:166" s="1" customFormat="1" ht="15" customHeight="1" x14ac:dyDescent="0.3">
      <c r="A157" s="5"/>
      <c r="B157" s="15">
        <v>9841</v>
      </c>
      <c r="C157" s="8" t="s">
        <v>666</v>
      </c>
      <c r="D157" s="16">
        <v>2009</v>
      </c>
      <c r="E157" s="17">
        <f t="shared" si="41"/>
        <v>8</v>
      </c>
      <c r="F157" s="55" t="s">
        <v>379</v>
      </c>
      <c r="G157" s="65"/>
      <c r="H157" s="55" t="s">
        <v>408</v>
      </c>
      <c r="I157" s="55" t="s">
        <v>430</v>
      </c>
      <c r="J157" s="28"/>
      <c r="K157" s="29"/>
      <c r="L157" s="30"/>
      <c r="M157" s="31"/>
      <c r="N157" s="30"/>
      <c r="O157" s="31"/>
      <c r="P157" s="32"/>
      <c r="Q157" s="28"/>
      <c r="R157" s="29"/>
      <c r="S157" s="32"/>
      <c r="T157" s="28"/>
      <c r="U157" s="29"/>
      <c r="V157" s="30"/>
      <c r="W157" s="31"/>
      <c r="X157" s="32"/>
      <c r="Y157" s="33"/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34"/>
      <c r="AK157" s="35"/>
      <c r="AL157" s="34"/>
      <c r="AM157" s="35"/>
      <c r="AN157" s="34"/>
      <c r="AO157" s="62"/>
      <c r="AP157" s="33"/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/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/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103"/>
      <c r="CA157" s="33"/>
      <c r="CB157" s="31"/>
      <c r="CC157" s="30"/>
      <c r="CD157" s="31"/>
      <c r="CE157" s="30"/>
      <c r="CF157" s="31"/>
      <c r="CG157" s="30"/>
      <c r="CH157" s="31"/>
      <c r="CI157" s="30"/>
      <c r="CJ157" s="31"/>
      <c r="CK157" s="30"/>
      <c r="CL157" s="31"/>
      <c r="CM157" s="30"/>
      <c r="CN157" s="31"/>
      <c r="CO157" s="30"/>
      <c r="CP157" s="31"/>
      <c r="CQ157" s="103"/>
      <c r="CR157" s="33"/>
      <c r="CS157" s="31"/>
      <c r="CT157" s="30"/>
      <c r="CU157" s="31"/>
      <c r="CV157" s="30"/>
      <c r="CW157" s="31"/>
      <c r="CX157" s="30"/>
      <c r="CY157" s="31"/>
      <c r="CZ157" s="30"/>
      <c r="DA157" s="31"/>
      <c r="DB157" s="30"/>
      <c r="DC157" s="31"/>
      <c r="DD157" s="32"/>
      <c r="DE157" s="108"/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/>
      <c r="DQ157" s="31"/>
      <c r="DR157" s="30"/>
      <c r="DS157" s="31"/>
      <c r="DT157" s="30"/>
      <c r="DU157" s="31"/>
      <c r="DV157" s="30"/>
      <c r="DW157" s="31"/>
      <c r="DX157" s="103"/>
      <c r="DY157" s="33"/>
      <c r="DZ157" s="31"/>
      <c r="EA157" s="30"/>
      <c r="EB157" s="31"/>
      <c r="EC157" s="30"/>
      <c r="ED157" s="31"/>
      <c r="EE157" s="30"/>
      <c r="EF157" s="31"/>
      <c r="EG157" s="30"/>
      <c r="EH157" s="89"/>
      <c r="EI157" s="30"/>
      <c r="EJ157" s="31"/>
      <c r="EK157" s="30"/>
      <c r="EL157" s="31"/>
      <c r="EM157" s="30"/>
      <c r="EN157" s="31"/>
      <c r="EO157" s="32"/>
      <c r="EP157" s="108">
        <f t="shared" si="42"/>
        <v>8</v>
      </c>
      <c r="EQ157" s="31"/>
      <c r="ER157" s="30"/>
      <c r="ES157" s="31"/>
      <c r="ET157" s="30"/>
      <c r="EU157" s="31"/>
      <c r="EV157" s="30"/>
      <c r="EW157" s="31"/>
      <c r="EX157" s="30"/>
      <c r="EY157" s="31"/>
      <c r="EZ157" s="30"/>
      <c r="FA157" s="31"/>
      <c r="FB157" s="30"/>
      <c r="FC157" s="31"/>
      <c r="FD157" s="30"/>
      <c r="FE157" s="31"/>
      <c r="FF157" s="30"/>
      <c r="FG157" s="89"/>
      <c r="FH157" s="30"/>
      <c r="FI157" s="31">
        <v>4</v>
      </c>
      <c r="FJ157" s="32">
        <f>20*0.4</f>
        <v>8</v>
      </c>
    </row>
    <row r="158" spans="1:166" s="1" customFormat="1" ht="15" customHeight="1" x14ac:dyDescent="0.3">
      <c r="A158" s="115">
        <v>63</v>
      </c>
      <c r="B158" s="116">
        <v>9446</v>
      </c>
      <c r="C158" s="117" t="s">
        <v>315</v>
      </c>
      <c r="D158" s="118">
        <v>2010</v>
      </c>
      <c r="E158" s="119">
        <f t="shared" ref="E158:E221" si="44">J158+Q158+T158+Y158+AP158+BC158+BN158+CA158+CR158+DE158+DP158+DY158+EP158</f>
        <v>7.2</v>
      </c>
      <c r="F158" s="120" t="s">
        <v>437</v>
      </c>
      <c r="G158" s="55"/>
      <c r="H158" s="55" t="s">
        <v>633</v>
      </c>
      <c r="I158" s="55" t="s">
        <v>635</v>
      </c>
      <c r="J158" s="28"/>
      <c r="K158" s="29"/>
      <c r="L158" s="30"/>
      <c r="M158" s="31"/>
      <c r="N158" s="30"/>
      <c r="O158" s="31"/>
      <c r="P158" s="32"/>
      <c r="Q158" s="28"/>
      <c r="R158" s="29"/>
      <c r="S158" s="32"/>
      <c r="T158" s="28"/>
      <c r="U158" s="29"/>
      <c r="V158" s="30"/>
      <c r="W158" s="31"/>
      <c r="X158" s="32"/>
      <c r="Y158" s="33"/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/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/>
      <c r="BD158" s="31"/>
      <c r="BE158" s="30"/>
      <c r="BF158" s="31"/>
      <c r="BG158" s="30"/>
      <c r="BH158" s="31"/>
      <c r="BI158" s="30"/>
      <c r="BJ158" s="31"/>
      <c r="BK158" s="30"/>
      <c r="BL158" s="31"/>
      <c r="BM158" s="32"/>
      <c r="BN158" s="33"/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103"/>
      <c r="CA158" s="33"/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31"/>
      <c r="CQ158" s="103"/>
      <c r="CR158" s="33"/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108"/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/>
      <c r="DQ158" s="31"/>
      <c r="DR158" s="30"/>
      <c r="DS158" s="31"/>
      <c r="DT158" s="30"/>
      <c r="DU158" s="31"/>
      <c r="DV158" s="30"/>
      <c r="DW158" s="31"/>
      <c r="DX158" s="103"/>
      <c r="DY158" s="33"/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21">
        <f t="shared" ref="EP158:EP221" si="45">ER158+ET158+EV158+EX158+EZ158+FB158+FD158+FF158+FH158+FJ158</f>
        <v>7.2</v>
      </c>
      <c r="EQ158" s="31"/>
      <c r="ER158" s="30"/>
      <c r="ES158" s="31"/>
      <c r="ET158" s="30"/>
      <c r="EU158" s="31"/>
      <c r="EV158" s="30"/>
      <c r="EW158" s="31"/>
      <c r="EX158" s="30"/>
      <c r="EY158" s="31"/>
      <c r="EZ158" s="30"/>
      <c r="FA158" s="31"/>
      <c r="FB158" s="30"/>
      <c r="FC158" s="31">
        <v>7</v>
      </c>
      <c r="FD158" s="30">
        <f>18*0.4</f>
        <v>7.2</v>
      </c>
      <c r="FE158" s="31"/>
      <c r="FF158" s="30"/>
      <c r="FG158" s="89"/>
      <c r="FH158" s="30"/>
      <c r="FI158" s="31"/>
      <c r="FJ158" s="32"/>
    </row>
    <row r="159" spans="1:166" s="1" customFormat="1" ht="15" hidden="1" customHeight="1" x14ac:dyDescent="0.3">
      <c r="A159" s="5">
        <f t="shared" si="43"/>
        <v>64</v>
      </c>
      <c r="B159" s="15">
        <v>4437</v>
      </c>
      <c r="C159" s="8" t="s">
        <v>50</v>
      </c>
      <c r="D159" s="16">
        <v>2005</v>
      </c>
      <c r="E159" s="17">
        <f t="shared" si="44"/>
        <v>20</v>
      </c>
      <c r="F159" s="55" t="s">
        <v>403</v>
      </c>
      <c r="G159" s="55"/>
      <c r="H159" s="55" t="s">
        <v>404</v>
      </c>
      <c r="I159" s="55" t="s">
        <v>491</v>
      </c>
      <c r="J159" s="28">
        <f>L159+N159+P159</f>
        <v>0</v>
      </c>
      <c r="K159" s="29"/>
      <c r="L159" s="30"/>
      <c r="M159" s="31"/>
      <c r="N159" s="30"/>
      <c r="O159" s="31"/>
      <c r="P159" s="32"/>
      <c r="Q159" s="28">
        <f>S159</f>
        <v>0</v>
      </c>
      <c r="R159" s="29"/>
      <c r="S159" s="32"/>
      <c r="T159" s="28">
        <f>V159+X159</f>
        <v>0</v>
      </c>
      <c r="U159" s="29"/>
      <c r="V159" s="30"/>
      <c r="W159" s="31"/>
      <c r="X159" s="32"/>
      <c r="Y159" s="33">
        <f>AA159+AC159+AE159+AG159+AI159+AK159+AM159+AO159</f>
        <v>0</v>
      </c>
      <c r="Z159" s="34"/>
      <c r="AA159" s="35"/>
      <c r="AB159" s="34"/>
      <c r="AC159" s="35"/>
      <c r="AD159" s="34"/>
      <c r="AE159" s="35"/>
      <c r="AF159" s="34"/>
      <c r="AG159" s="35"/>
      <c r="AH159" s="34"/>
      <c r="AI159" s="35"/>
      <c r="AJ159" s="34"/>
      <c r="AK159" s="35"/>
      <c r="AL159" s="34"/>
      <c r="AM159" s="35"/>
      <c r="AN159" s="34"/>
      <c r="AO159" s="62"/>
      <c r="AP159" s="33">
        <f>AR159+AT159+AV159+AX159+AZ159+BB159</f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>
        <f>BE159+BG159+BI159+BK159+BM159</f>
        <v>20</v>
      </c>
      <c r="BD159" s="31">
        <v>7</v>
      </c>
      <c r="BE159" s="30">
        <f>25*0.8</f>
        <v>20</v>
      </c>
      <c r="BF159" s="31"/>
      <c r="BG159" s="30"/>
      <c r="BH159" s="31"/>
      <c r="BI159" s="30"/>
      <c r="BJ159" s="31"/>
      <c r="BK159" s="30"/>
      <c r="BL159" s="31"/>
      <c r="BM159" s="32"/>
      <c r="BN159" s="33">
        <f>BP159+BR159+BT159+BV159+BX159+BZ159</f>
        <v>0</v>
      </c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103"/>
      <c r="CA159" s="33">
        <f>CC159+CE159+CG159+CI159+CK159+CM159+CO159+CQ159</f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103"/>
      <c r="CR159" s="33">
        <f>CT159+CV159+CX159+CZ159+DB159+DD159</f>
        <v>0</v>
      </c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108">
        <f>DG159+DI159+DK159+DM159+DO159</f>
        <v>0</v>
      </c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>
        <f>DR159+DT159+DV159+DX159</f>
        <v>0</v>
      </c>
      <c r="DQ159" s="31"/>
      <c r="DR159" s="30"/>
      <c r="DS159" s="31"/>
      <c r="DT159" s="30"/>
      <c r="DU159" s="31"/>
      <c r="DV159" s="30"/>
      <c r="DW159" s="31"/>
      <c r="DX159" s="103"/>
      <c r="DY159" s="33">
        <f>EA159+EC159+EE159+EG159+EI159+EK159+EM159+EO159</f>
        <v>0</v>
      </c>
      <c r="DZ159" s="31"/>
      <c r="EA159" s="30"/>
      <c r="EB159" s="31"/>
      <c r="EC159" s="30"/>
      <c r="ED159" s="31"/>
      <c r="EE159" s="30"/>
      <c r="EF159" s="30"/>
      <c r="EG159" s="30"/>
      <c r="EH159" s="30"/>
      <c r="EI159" s="30"/>
      <c r="EJ159" s="30"/>
      <c r="EK159" s="30"/>
      <c r="EL159" s="31"/>
      <c r="EM159" s="30"/>
      <c r="EN159" s="31"/>
      <c r="EO159" s="32"/>
      <c r="EP159" s="108">
        <f t="shared" si="45"/>
        <v>0</v>
      </c>
      <c r="EQ159" s="31"/>
      <c r="ER159" s="30"/>
      <c r="ES159" s="31"/>
      <c r="ET159" s="30"/>
      <c r="EU159" s="31"/>
      <c r="EV159" s="30"/>
      <c r="EW159" s="30"/>
      <c r="EX159" s="30"/>
      <c r="EY159" s="30"/>
      <c r="EZ159" s="30"/>
      <c r="FA159" s="30"/>
      <c r="FB159" s="30"/>
      <c r="FC159" s="31"/>
      <c r="FD159" s="30"/>
      <c r="FE159" s="30"/>
      <c r="FF159" s="30"/>
      <c r="FG159" s="30"/>
      <c r="FH159" s="30"/>
      <c r="FI159" s="31"/>
      <c r="FJ159" s="32"/>
    </row>
    <row r="160" spans="1:166" s="1" customFormat="1" ht="15" customHeight="1" x14ac:dyDescent="0.3">
      <c r="A160" s="5"/>
      <c r="B160" s="15">
        <v>9685</v>
      </c>
      <c r="C160" s="8" t="s">
        <v>318</v>
      </c>
      <c r="D160" s="16">
        <v>2009</v>
      </c>
      <c r="E160" s="17">
        <f t="shared" si="44"/>
        <v>7.2</v>
      </c>
      <c r="F160" s="55" t="s">
        <v>431</v>
      </c>
      <c r="G160" s="55"/>
      <c r="H160" s="55" t="s">
        <v>623</v>
      </c>
      <c r="I160" s="55"/>
      <c r="J160" s="28"/>
      <c r="K160" s="29"/>
      <c r="L160" s="30"/>
      <c r="M160" s="31"/>
      <c r="N160" s="30"/>
      <c r="O160" s="31"/>
      <c r="P160" s="32"/>
      <c r="Q160" s="28"/>
      <c r="R160" s="29"/>
      <c r="S160" s="32"/>
      <c r="T160" s="28"/>
      <c r="U160" s="29"/>
      <c r="V160" s="30"/>
      <c r="W160" s="31"/>
      <c r="X160" s="32"/>
      <c r="Y160" s="33"/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/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/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103"/>
      <c r="CA160" s="33"/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103"/>
      <c r="CR160" s="33"/>
      <c r="CS160" s="31"/>
      <c r="CT160" s="30"/>
      <c r="CU160" s="31"/>
      <c r="CV160" s="30"/>
      <c r="CW160" s="31"/>
      <c r="CX160" s="30"/>
      <c r="CY160" s="31"/>
      <c r="CZ160" s="30"/>
      <c r="DA160" s="31"/>
      <c r="DB160" s="30"/>
      <c r="DC160" s="31"/>
      <c r="DD160" s="32"/>
      <c r="DE160" s="108"/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/>
      <c r="DQ160" s="31"/>
      <c r="DR160" s="30"/>
      <c r="DS160" s="31"/>
      <c r="DT160" s="30"/>
      <c r="DU160" s="31"/>
      <c r="DV160" s="30"/>
      <c r="DW160" s="31"/>
      <c r="DX160" s="103"/>
      <c r="DY160" s="33"/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  <c r="EP160" s="108">
        <f t="shared" si="45"/>
        <v>7.2</v>
      </c>
      <c r="EQ160" s="31"/>
      <c r="ER160" s="30"/>
      <c r="ES160" s="31"/>
      <c r="ET160" s="30"/>
      <c r="EU160" s="31"/>
      <c r="EV160" s="30"/>
      <c r="EW160" s="31"/>
      <c r="EX160" s="30"/>
      <c r="EY160" s="31"/>
      <c r="EZ160" s="30"/>
      <c r="FA160" s="31"/>
      <c r="FB160" s="30"/>
      <c r="FC160" s="31"/>
      <c r="FD160" s="30"/>
      <c r="FE160" s="31"/>
      <c r="FF160" s="30"/>
      <c r="FG160" s="89">
        <v>5</v>
      </c>
      <c r="FH160" s="30">
        <f>18*0.4</f>
        <v>7.2</v>
      </c>
      <c r="FI160" s="31"/>
      <c r="FJ160" s="32"/>
    </row>
    <row r="161" spans="1:166" s="1" customFormat="1" ht="15" hidden="1" customHeight="1" x14ac:dyDescent="0.3">
      <c r="A161" s="5">
        <f t="shared" si="43"/>
        <v>1</v>
      </c>
      <c r="B161" s="15">
        <v>6800</v>
      </c>
      <c r="C161" s="8" t="s">
        <v>310</v>
      </c>
      <c r="D161" s="16">
        <v>2008</v>
      </c>
      <c r="E161" s="17">
        <f t="shared" si="44"/>
        <v>18.899999999999999</v>
      </c>
      <c r="F161" s="55" t="s">
        <v>406</v>
      </c>
      <c r="G161" s="55"/>
      <c r="H161" s="55" t="s">
        <v>513</v>
      </c>
      <c r="I161" s="55"/>
      <c r="J161" s="28">
        <f>L161+N161+P161</f>
        <v>0</v>
      </c>
      <c r="K161" s="29"/>
      <c r="L161" s="30"/>
      <c r="M161" s="31"/>
      <c r="N161" s="30"/>
      <c r="O161" s="31"/>
      <c r="P161" s="32"/>
      <c r="Q161" s="28">
        <f>S161</f>
        <v>0</v>
      </c>
      <c r="R161" s="29"/>
      <c r="S161" s="32"/>
      <c r="T161" s="28">
        <f>V161+X161</f>
        <v>0</v>
      </c>
      <c r="U161" s="29"/>
      <c r="V161" s="30"/>
      <c r="W161" s="31"/>
      <c r="X161" s="32"/>
      <c r="Y161" s="33">
        <f>AA161+AC161+AE161+AG161+AI161+AK161+AM161+AO161</f>
        <v>0</v>
      </c>
      <c r="Z161" s="34"/>
      <c r="AA161" s="35"/>
      <c r="AB161" s="34"/>
      <c r="AC161" s="35"/>
      <c r="AD161" s="34"/>
      <c r="AE161" s="35"/>
      <c r="AF161" s="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>AR161+AT161+AV161+AX161+AZ161+BB161</f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>
        <f>BE161+BG161+BI161+BK161+BM161</f>
        <v>0</v>
      </c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>
        <f>BP161+BR161+BT161+BV161+BX161+BZ161</f>
        <v>18.899999999999999</v>
      </c>
      <c r="BO161" s="31"/>
      <c r="BP161" s="30"/>
      <c r="BQ161" s="31"/>
      <c r="BR161" s="30"/>
      <c r="BS161" s="31"/>
      <c r="BT161" s="30"/>
      <c r="BU161" s="77">
        <v>9</v>
      </c>
      <c r="BV161" s="78">
        <f>8*0.7*1.5</f>
        <v>8.3999999999999986</v>
      </c>
      <c r="BW161" s="31"/>
      <c r="BX161" s="30"/>
      <c r="BY161" s="31">
        <v>6</v>
      </c>
      <c r="BZ161" s="103">
        <f>15*0.7</f>
        <v>10.5</v>
      </c>
      <c r="CA161" s="33">
        <f>CC161+CE161+CG161+CI161+CK161+CM161+CO161+CQ161</f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103"/>
      <c r="CR161" s="33">
        <f>CT161+CV161+CX161+CZ161+DB161+DD161</f>
        <v>0</v>
      </c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8">
        <f>DG161+DI161+DK161+DM161+DO161</f>
        <v>0</v>
      </c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>
        <f>DR161+DT161+DV161+DX161</f>
        <v>0</v>
      </c>
      <c r="DQ161" s="31"/>
      <c r="DR161" s="30"/>
      <c r="DS161" s="31"/>
      <c r="DT161" s="30"/>
      <c r="DU161" s="31"/>
      <c r="DV161" s="30"/>
      <c r="DW161" s="31"/>
      <c r="DX161" s="103"/>
      <c r="DY161" s="33">
        <f>EA161+EC161+EE161+EG161+EI161+EK161+EM161+EO161</f>
        <v>0</v>
      </c>
      <c r="DZ161" s="31"/>
      <c r="EA161" s="30"/>
      <c r="EB161" s="31"/>
      <c r="EC161" s="30"/>
      <c r="ED161" s="31"/>
      <c r="EE161" s="30"/>
      <c r="EF161" s="30"/>
      <c r="EG161" s="30"/>
      <c r="EH161" s="30"/>
      <c r="EI161" s="30"/>
      <c r="EJ161" s="30"/>
      <c r="EK161" s="30"/>
      <c r="EL161" s="31"/>
      <c r="EM161" s="30"/>
      <c r="EN161" s="31"/>
      <c r="EO161" s="32"/>
      <c r="EP161" s="108">
        <f t="shared" si="45"/>
        <v>0</v>
      </c>
      <c r="EQ161" s="31"/>
      <c r="ER161" s="30"/>
      <c r="ES161" s="31"/>
      <c r="ET161" s="30"/>
      <c r="EU161" s="31"/>
      <c r="EV161" s="30"/>
      <c r="EW161" s="30"/>
      <c r="EX161" s="30"/>
      <c r="EY161" s="30"/>
      <c r="EZ161" s="30"/>
      <c r="FA161" s="30"/>
      <c r="FB161" s="30"/>
      <c r="FC161" s="31"/>
      <c r="FD161" s="30"/>
      <c r="FE161" s="30"/>
      <c r="FF161" s="30"/>
      <c r="FG161" s="30"/>
      <c r="FH161" s="30"/>
      <c r="FI161" s="31"/>
      <c r="FJ161" s="32"/>
    </row>
    <row r="162" spans="1:166" s="1" customFormat="1" ht="15" customHeight="1" x14ac:dyDescent="0.3">
      <c r="A162" s="115"/>
      <c r="B162" s="116">
        <v>9149</v>
      </c>
      <c r="C162" s="117" t="s">
        <v>313</v>
      </c>
      <c r="D162" s="118">
        <v>2009</v>
      </c>
      <c r="E162" s="119">
        <f t="shared" si="44"/>
        <v>7.2</v>
      </c>
      <c r="F162" s="120" t="s">
        <v>442</v>
      </c>
      <c r="G162" s="55"/>
      <c r="H162" s="55" t="s">
        <v>471</v>
      </c>
      <c r="I162" s="55" t="s">
        <v>521</v>
      </c>
      <c r="J162" s="28"/>
      <c r="K162" s="29"/>
      <c r="L162" s="30"/>
      <c r="M162" s="31"/>
      <c r="N162" s="30"/>
      <c r="O162" s="31"/>
      <c r="P162" s="32"/>
      <c r="Q162" s="28"/>
      <c r="R162" s="29"/>
      <c r="S162" s="32"/>
      <c r="T162" s="28"/>
      <c r="U162" s="29"/>
      <c r="V162" s="30"/>
      <c r="W162" s="31"/>
      <c r="X162" s="32"/>
      <c r="Y162" s="33"/>
      <c r="Z162" s="34"/>
      <c r="AA162" s="35"/>
      <c r="AB162" s="34"/>
      <c r="AC162" s="35"/>
      <c r="AD162" s="34"/>
      <c r="AE162" s="35"/>
      <c r="AF162" s="34"/>
      <c r="AG162" s="35"/>
      <c r="AH162" s="34"/>
      <c r="AI162" s="35"/>
      <c r="AJ162" s="34"/>
      <c r="AK162" s="35"/>
      <c r="AL162" s="34"/>
      <c r="AM162" s="35"/>
      <c r="AN162" s="34"/>
      <c r="AO162" s="62"/>
      <c r="AP162" s="33"/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33"/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33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103"/>
      <c r="CA162" s="33"/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103"/>
      <c r="CR162" s="33"/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108"/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33"/>
      <c r="DQ162" s="31"/>
      <c r="DR162" s="30"/>
      <c r="DS162" s="31"/>
      <c r="DT162" s="30"/>
      <c r="DU162" s="31"/>
      <c r="DV162" s="30"/>
      <c r="DW162" s="31"/>
      <c r="DX162" s="103"/>
      <c r="DY162" s="33"/>
      <c r="DZ162" s="31"/>
      <c r="EA162" s="30"/>
      <c r="EB162" s="31"/>
      <c r="EC162" s="30"/>
      <c r="ED162" s="31"/>
      <c r="EE162" s="30"/>
      <c r="EF162" s="30"/>
      <c r="EG162" s="30"/>
      <c r="EH162" s="30"/>
      <c r="EI162" s="30"/>
      <c r="EJ162" s="30"/>
      <c r="EK162" s="30"/>
      <c r="EL162" s="31"/>
      <c r="EM162" s="30"/>
      <c r="EN162" s="31"/>
      <c r="EO162" s="32"/>
      <c r="EP162" s="121">
        <f t="shared" si="45"/>
        <v>7.2</v>
      </c>
      <c r="EQ162" s="31"/>
      <c r="ER162" s="30"/>
      <c r="ES162" s="31"/>
      <c r="ET162" s="30"/>
      <c r="EU162" s="31"/>
      <c r="EV162" s="30"/>
      <c r="EW162" s="31"/>
      <c r="EX162" s="30"/>
      <c r="EY162" s="31"/>
      <c r="EZ162" s="30"/>
      <c r="FA162" s="31"/>
      <c r="FB162" s="30"/>
      <c r="FC162" s="31"/>
      <c r="FD162" s="30"/>
      <c r="FE162" s="31"/>
      <c r="FF162" s="30"/>
      <c r="FG162" s="89"/>
      <c r="FH162" s="30"/>
      <c r="FI162" s="31">
        <v>5</v>
      </c>
      <c r="FJ162" s="32">
        <f>18*0.4</f>
        <v>7.2</v>
      </c>
    </row>
    <row r="163" spans="1:166" s="1" customFormat="1" ht="15" customHeight="1" x14ac:dyDescent="0.3">
      <c r="A163" s="5"/>
      <c r="B163" s="15">
        <v>9517</v>
      </c>
      <c r="C163" s="8" t="s">
        <v>660</v>
      </c>
      <c r="D163" s="16">
        <v>2010</v>
      </c>
      <c r="E163" s="17">
        <f t="shared" si="44"/>
        <v>7.2</v>
      </c>
      <c r="F163" s="55" t="s">
        <v>379</v>
      </c>
      <c r="G163" s="55"/>
      <c r="H163" s="55" t="s">
        <v>380</v>
      </c>
      <c r="I163" s="55" t="s">
        <v>661</v>
      </c>
      <c r="J163" s="28"/>
      <c r="K163" s="29"/>
      <c r="L163" s="30"/>
      <c r="M163" s="31"/>
      <c r="N163" s="30"/>
      <c r="O163" s="31"/>
      <c r="P163" s="32"/>
      <c r="Q163" s="28"/>
      <c r="R163" s="29"/>
      <c r="S163" s="32"/>
      <c r="T163" s="28"/>
      <c r="U163" s="29"/>
      <c r="V163" s="30"/>
      <c r="W163" s="31"/>
      <c r="X163" s="32"/>
      <c r="Y163" s="33"/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62"/>
      <c r="AP163" s="33"/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/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103"/>
      <c r="CA163" s="33"/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103"/>
      <c r="CR163" s="33"/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8"/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/>
      <c r="DQ163" s="31"/>
      <c r="DR163" s="30"/>
      <c r="DS163" s="31"/>
      <c r="DT163" s="30"/>
      <c r="DU163" s="31"/>
      <c r="DV163" s="30"/>
      <c r="DW163" s="31"/>
      <c r="DX163" s="103"/>
      <c r="DY163" s="33"/>
      <c r="DZ163" s="31"/>
      <c r="EA163" s="30"/>
      <c r="EB163" s="31"/>
      <c r="EC163" s="30"/>
      <c r="ED163" s="31"/>
      <c r="EE163" s="30"/>
      <c r="EF163" s="30"/>
      <c r="EG163" s="30"/>
      <c r="EH163" s="30"/>
      <c r="EI163" s="30"/>
      <c r="EJ163" s="30"/>
      <c r="EK163" s="30"/>
      <c r="EL163" s="31"/>
      <c r="EM163" s="30"/>
      <c r="EN163" s="31"/>
      <c r="EO163" s="32"/>
      <c r="EP163" s="108">
        <f t="shared" si="45"/>
        <v>7.2</v>
      </c>
      <c r="EQ163" s="31"/>
      <c r="ER163" s="30"/>
      <c r="ES163" s="31"/>
      <c r="ET163" s="30"/>
      <c r="EU163" s="31"/>
      <c r="EV163" s="30"/>
      <c r="EW163" s="31"/>
      <c r="EX163" s="30"/>
      <c r="EY163" s="31">
        <v>7</v>
      </c>
      <c r="EZ163" s="30">
        <f>18*0.4</f>
        <v>7.2</v>
      </c>
      <c r="FA163" s="31"/>
      <c r="FB163" s="30"/>
      <c r="FC163" s="31"/>
      <c r="FD163" s="30"/>
      <c r="FE163" s="31"/>
      <c r="FF163" s="30"/>
      <c r="FG163" s="89"/>
      <c r="FH163" s="30"/>
      <c r="FI163" s="31"/>
      <c r="FJ163" s="32"/>
    </row>
    <row r="164" spans="1:166" s="1" customFormat="1" ht="15" hidden="1" customHeight="1" x14ac:dyDescent="0.3">
      <c r="A164" s="5">
        <f t="shared" si="43"/>
        <v>1</v>
      </c>
      <c r="B164" s="15">
        <v>7450</v>
      </c>
      <c r="C164" s="8" t="s">
        <v>317</v>
      </c>
      <c r="D164" s="16">
        <v>2008</v>
      </c>
      <c r="E164" s="17">
        <f t="shared" si="44"/>
        <v>18.2</v>
      </c>
      <c r="F164" s="55" t="s">
        <v>431</v>
      </c>
      <c r="G164" s="55"/>
      <c r="H164" s="55" t="s">
        <v>502</v>
      </c>
      <c r="I164" s="55"/>
      <c r="J164" s="28">
        <f>L164+N164+P164</f>
        <v>0</v>
      </c>
      <c r="K164" s="29"/>
      <c r="L164" s="30"/>
      <c r="M164" s="31"/>
      <c r="N164" s="30"/>
      <c r="O164" s="31"/>
      <c r="P164" s="32"/>
      <c r="Q164" s="28">
        <f>S164</f>
        <v>0</v>
      </c>
      <c r="R164" s="29"/>
      <c r="S164" s="32"/>
      <c r="T164" s="28">
        <f>V164+X164</f>
        <v>0</v>
      </c>
      <c r="U164" s="29"/>
      <c r="V164" s="30"/>
      <c r="W164" s="31"/>
      <c r="X164" s="32"/>
      <c r="Y164" s="33">
        <f>AA164+AC164+AE164+AG164+AI164+AK164+AM164+AO164</f>
        <v>0</v>
      </c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>
        <f>AR164+AT164+AV164+AX164+AZ164+BB164</f>
        <v>0</v>
      </c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>
        <f>BE164+BG164+BI164+BK164+BM164</f>
        <v>0</v>
      </c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33">
        <f>BP164+BR164+BT164+BV164+BX164</f>
        <v>18.2</v>
      </c>
      <c r="BO164" s="31"/>
      <c r="BP164" s="30"/>
      <c r="BQ164" s="31"/>
      <c r="BR164" s="30"/>
      <c r="BS164" s="31"/>
      <c r="BT164" s="30"/>
      <c r="BU164" s="31"/>
      <c r="BV164" s="30"/>
      <c r="BW164" s="31">
        <v>5</v>
      </c>
      <c r="BX164" s="30">
        <f>26*0.7</f>
        <v>18.2</v>
      </c>
      <c r="BY164" s="58">
        <v>8</v>
      </c>
      <c r="BZ164" s="106" t="s">
        <v>287</v>
      </c>
      <c r="CA164" s="33">
        <f>CC164+CE164+CG164+CI164+CK164+CM164+CO164+CQ164</f>
        <v>0</v>
      </c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107"/>
      <c r="CR164" s="33">
        <f>CT164+CV164+CX164+CZ164+DB164+DD164</f>
        <v>0</v>
      </c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108">
        <f>DG164+DI164+DK164+DM164+DO164</f>
        <v>0</v>
      </c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33">
        <f>DR164+DT164+DV164+DX164</f>
        <v>0</v>
      </c>
      <c r="DQ164" s="31"/>
      <c r="DR164" s="30"/>
      <c r="DS164" s="31"/>
      <c r="DT164" s="30"/>
      <c r="DU164" s="31"/>
      <c r="DV164" s="30"/>
      <c r="DW164" s="31"/>
      <c r="DX164" s="103"/>
      <c r="DY164" s="33">
        <f>EA164+EC164+EE164+EG164+EI164+EK164+EM164+EO164</f>
        <v>0</v>
      </c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  <c r="EP164" s="108">
        <f t="shared" si="45"/>
        <v>0</v>
      </c>
      <c r="EQ164" s="31"/>
      <c r="ER164" s="30"/>
      <c r="ES164" s="31"/>
      <c r="ET164" s="30"/>
      <c r="EU164" s="31"/>
      <c r="EV164" s="30"/>
      <c r="EW164" s="30"/>
      <c r="EX164" s="30"/>
      <c r="EY164" s="30"/>
      <c r="EZ164" s="30"/>
      <c r="FA164" s="30"/>
      <c r="FB164" s="30"/>
      <c r="FC164" s="31"/>
      <c r="FD164" s="30"/>
      <c r="FE164" s="30"/>
      <c r="FF164" s="30"/>
      <c r="FG164" s="30"/>
      <c r="FH164" s="30"/>
      <c r="FI164" s="31"/>
      <c r="FJ164" s="32"/>
    </row>
    <row r="165" spans="1:166" s="1" customFormat="1" ht="15" hidden="1" customHeight="1" x14ac:dyDescent="0.3">
      <c r="A165" s="5">
        <f t="shared" si="43"/>
        <v>2</v>
      </c>
      <c r="B165" s="15">
        <v>5961</v>
      </c>
      <c r="C165" s="8" t="s">
        <v>76</v>
      </c>
      <c r="D165" s="16">
        <v>2006</v>
      </c>
      <c r="E165" s="17">
        <f t="shared" si="44"/>
        <v>17.600000000000001</v>
      </c>
      <c r="F165" s="55" t="s">
        <v>379</v>
      </c>
      <c r="G165" s="55"/>
      <c r="H165" s="55" t="s">
        <v>492</v>
      </c>
      <c r="I165" s="55" t="s">
        <v>493</v>
      </c>
      <c r="J165" s="28">
        <f>L165+N165+P165</f>
        <v>0</v>
      </c>
      <c r="K165" s="29"/>
      <c r="L165" s="30"/>
      <c r="M165" s="31"/>
      <c r="N165" s="30"/>
      <c r="O165" s="31"/>
      <c r="P165" s="32"/>
      <c r="Q165" s="28">
        <f>S165</f>
        <v>0</v>
      </c>
      <c r="R165" s="29"/>
      <c r="S165" s="32"/>
      <c r="T165" s="28">
        <f>V165+X165</f>
        <v>0</v>
      </c>
      <c r="U165" s="29"/>
      <c r="V165" s="30"/>
      <c r="W165" s="31"/>
      <c r="X165" s="32"/>
      <c r="Y165" s="33">
        <f>AA165+AC165+AE165+AG165+AI165+AK165+AM165+AO165</f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>AR165+AT165+AV165+AX165+AZ165+BB165</f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>
        <f>BE165+BG165+BI165+BK165+BM165</f>
        <v>17.600000000000001</v>
      </c>
      <c r="BD165" s="31"/>
      <c r="BE165" s="30"/>
      <c r="BF165" s="31"/>
      <c r="BG165" s="30"/>
      <c r="BH165" s="31"/>
      <c r="BI165" s="30"/>
      <c r="BJ165" s="31"/>
      <c r="BK165" s="30"/>
      <c r="BL165" s="31">
        <v>6</v>
      </c>
      <c r="BM165" s="32">
        <f>22*0.8</f>
        <v>17.600000000000001</v>
      </c>
      <c r="BN165" s="33">
        <f>BP165+BR165+BT165+BV165+BX165+BZ165</f>
        <v>0</v>
      </c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103"/>
      <c r="CA165" s="33">
        <f>CC165+CE165+CG165+CI165+CK165+CM165+CO165+CQ165</f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103"/>
      <c r="CR165" s="33">
        <f>CT165+CV165+CX165+CZ165+DB165+DD165</f>
        <v>0</v>
      </c>
      <c r="CS165" s="31"/>
      <c r="CT165" s="30"/>
      <c r="CU165" s="31"/>
      <c r="CV165" s="30"/>
      <c r="CW165" s="31"/>
      <c r="CX165" s="30"/>
      <c r="CY165" s="31"/>
      <c r="CZ165" s="30"/>
      <c r="DA165" s="31"/>
      <c r="DB165" s="30"/>
      <c r="DC165" s="31"/>
      <c r="DD165" s="32"/>
      <c r="DE165" s="108">
        <f>DG165+DI165+DK165+DM165+DO165</f>
        <v>0</v>
      </c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>
        <f>DR165+DT165+DV165+DX165</f>
        <v>0</v>
      </c>
      <c r="DQ165" s="31"/>
      <c r="DR165" s="30"/>
      <c r="DS165" s="31"/>
      <c r="DT165" s="30"/>
      <c r="DU165" s="31"/>
      <c r="DV165" s="30"/>
      <c r="DW165" s="31"/>
      <c r="DX165" s="103"/>
      <c r="DY165" s="33">
        <f>EA165+EC165+EE165+EG165+EI165+EK165+EM165+EO165</f>
        <v>0</v>
      </c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108">
        <f t="shared" si="45"/>
        <v>0</v>
      </c>
      <c r="EQ165" s="31"/>
      <c r="ER165" s="30"/>
      <c r="ES165" s="31"/>
      <c r="ET165" s="30"/>
      <c r="EU165" s="31"/>
      <c r="EV165" s="30"/>
      <c r="EW165" s="30"/>
      <c r="EX165" s="30"/>
      <c r="EY165" s="30"/>
      <c r="EZ165" s="30"/>
      <c r="FA165" s="30"/>
      <c r="FB165" s="30"/>
      <c r="FC165" s="31"/>
      <c r="FD165" s="30"/>
      <c r="FE165" s="30"/>
      <c r="FF165" s="30"/>
      <c r="FG165" s="30"/>
      <c r="FH165" s="30"/>
      <c r="FI165" s="31"/>
      <c r="FJ165" s="32"/>
    </row>
    <row r="166" spans="1:166" s="1" customFormat="1" ht="15" hidden="1" customHeight="1" x14ac:dyDescent="0.3">
      <c r="A166" s="5">
        <f t="shared" si="43"/>
        <v>3</v>
      </c>
      <c r="B166" s="15">
        <v>5165</v>
      </c>
      <c r="C166" s="8" t="s">
        <v>55</v>
      </c>
      <c r="D166" s="16">
        <v>2006</v>
      </c>
      <c r="E166" s="17">
        <f t="shared" si="44"/>
        <v>17.600000000000001</v>
      </c>
      <c r="F166" s="55" t="s">
        <v>442</v>
      </c>
      <c r="G166" s="55"/>
      <c r="H166" s="55" t="s">
        <v>451</v>
      </c>
      <c r="I166" s="55" t="s">
        <v>452</v>
      </c>
      <c r="J166" s="28">
        <f>L166+N166+P166</f>
        <v>0</v>
      </c>
      <c r="K166" s="29"/>
      <c r="L166" s="30"/>
      <c r="M166" s="31"/>
      <c r="N166" s="30"/>
      <c r="O166" s="31"/>
      <c r="P166" s="32"/>
      <c r="Q166" s="28">
        <f>S166</f>
        <v>0</v>
      </c>
      <c r="R166" s="29"/>
      <c r="S166" s="32"/>
      <c r="T166" s="28">
        <f>V166+X166</f>
        <v>0</v>
      </c>
      <c r="U166" s="29"/>
      <c r="V166" s="30"/>
      <c r="W166" s="31"/>
      <c r="X166" s="32"/>
      <c r="Y166" s="33">
        <f>AA166+AC166+AE166+AG166+AI166+AK166+AO166</f>
        <v>0</v>
      </c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68">
        <v>7</v>
      </c>
      <c r="AM166" s="68" t="s">
        <v>287</v>
      </c>
      <c r="AN166" s="34"/>
      <c r="AO166" s="62"/>
      <c r="AP166" s="33">
        <f>AR166+AT166+AV166+AX166+AZ166+BB166</f>
        <v>0</v>
      </c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>
        <f>BE166+BG166+BI166+BK166+BM166</f>
        <v>0</v>
      </c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>
        <f>BP166+BR166+BT166+BV166+BX166+BZ166</f>
        <v>0</v>
      </c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103"/>
      <c r="CA166" s="33">
        <f>CC166+CE166+CG166+CI166+CK166+CM166+CO166+CQ166</f>
        <v>0</v>
      </c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103"/>
      <c r="CR166" s="33">
        <f>CT166+CV166+CX166+DB166+DD166</f>
        <v>17.600000000000001</v>
      </c>
      <c r="CS166" s="31"/>
      <c r="CT166" s="30"/>
      <c r="CU166" s="31"/>
      <c r="CV166" s="30"/>
      <c r="CW166" s="31">
        <v>6</v>
      </c>
      <c r="CX166" s="30">
        <f>22*0.8</f>
        <v>17.600000000000001</v>
      </c>
      <c r="CY166" s="58">
        <v>7</v>
      </c>
      <c r="CZ166" s="59">
        <f>18*0.8</f>
        <v>14.4</v>
      </c>
      <c r="DA166" s="31"/>
      <c r="DB166" s="30"/>
      <c r="DC166" s="31"/>
      <c r="DD166" s="32"/>
      <c r="DE166" s="108">
        <f>DG166+DI166+DK166+DM166+DO166</f>
        <v>0</v>
      </c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>
        <f>DR166+DT166+DV166+DX166</f>
        <v>0</v>
      </c>
      <c r="DQ166" s="31"/>
      <c r="DR166" s="30"/>
      <c r="DS166" s="31"/>
      <c r="DT166" s="30"/>
      <c r="DU166" s="31"/>
      <c r="DV166" s="30"/>
      <c r="DW166" s="31"/>
      <c r="DX166" s="103"/>
      <c r="DY166" s="33">
        <f>EA166+EC166+EE166+EG166+EI166+EK166+EM166+EO166</f>
        <v>0</v>
      </c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108">
        <f t="shared" si="45"/>
        <v>0</v>
      </c>
      <c r="EQ166" s="31"/>
      <c r="ER166" s="30"/>
      <c r="ES166" s="31"/>
      <c r="ET166" s="30"/>
      <c r="EU166" s="31"/>
      <c r="EV166" s="30"/>
      <c r="EW166" s="30"/>
      <c r="EX166" s="30"/>
      <c r="EY166" s="30"/>
      <c r="EZ166" s="30"/>
      <c r="FA166" s="30"/>
      <c r="FB166" s="30"/>
      <c r="FC166" s="31"/>
      <c r="FD166" s="30"/>
      <c r="FE166" s="30"/>
      <c r="FF166" s="30"/>
      <c r="FG166" s="30"/>
      <c r="FH166" s="30"/>
      <c r="FI166" s="31"/>
      <c r="FJ166" s="32"/>
    </row>
    <row r="167" spans="1:166" s="1" customFormat="1" ht="15" customHeight="1" x14ac:dyDescent="0.3">
      <c r="A167" s="115"/>
      <c r="B167" s="116">
        <v>9448</v>
      </c>
      <c r="C167" s="117" t="s">
        <v>316</v>
      </c>
      <c r="D167" s="118">
        <v>2010</v>
      </c>
      <c r="E167" s="119">
        <f t="shared" si="44"/>
        <v>7.2</v>
      </c>
      <c r="F167" s="120" t="s">
        <v>437</v>
      </c>
      <c r="G167" s="55"/>
      <c r="H167" s="55" t="s">
        <v>633</v>
      </c>
      <c r="I167" s="55" t="s">
        <v>634</v>
      </c>
      <c r="J167" s="28"/>
      <c r="K167" s="29"/>
      <c r="L167" s="30"/>
      <c r="M167" s="31"/>
      <c r="N167" s="30"/>
      <c r="O167" s="31"/>
      <c r="P167" s="32"/>
      <c r="Q167" s="28"/>
      <c r="R167" s="29"/>
      <c r="S167" s="32"/>
      <c r="T167" s="28"/>
      <c r="U167" s="29"/>
      <c r="V167" s="30"/>
      <c r="W167" s="31"/>
      <c r="X167" s="32"/>
      <c r="Y167" s="33"/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92"/>
      <c r="AM167" s="35"/>
      <c r="AN167" s="34"/>
      <c r="AO167" s="62"/>
      <c r="AP167" s="33"/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/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103"/>
      <c r="CA167" s="33"/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103"/>
      <c r="CR167" s="33"/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2"/>
      <c r="DE167" s="108"/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/>
      <c r="DQ167" s="31"/>
      <c r="DR167" s="30"/>
      <c r="DS167" s="31"/>
      <c r="DT167" s="30"/>
      <c r="DU167" s="31"/>
      <c r="DV167" s="30"/>
      <c r="DW167" s="31"/>
      <c r="DX167" s="103"/>
      <c r="DY167" s="33"/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  <c r="EP167" s="121">
        <f t="shared" si="45"/>
        <v>7.2</v>
      </c>
      <c r="EQ167" s="31"/>
      <c r="ER167" s="30"/>
      <c r="ES167" s="31"/>
      <c r="ET167" s="30"/>
      <c r="EU167" s="31"/>
      <c r="EV167" s="30"/>
      <c r="EW167" s="31"/>
      <c r="EX167" s="30"/>
      <c r="EY167" s="31"/>
      <c r="EZ167" s="30"/>
      <c r="FA167" s="31"/>
      <c r="FB167" s="30"/>
      <c r="FC167" s="31">
        <v>7</v>
      </c>
      <c r="FD167" s="30">
        <f>18*0.4</f>
        <v>7.2</v>
      </c>
      <c r="FE167" s="31"/>
      <c r="FF167" s="30"/>
      <c r="FG167" s="89"/>
      <c r="FH167" s="30"/>
      <c r="FI167" s="31"/>
      <c r="FJ167" s="32"/>
    </row>
    <row r="168" spans="1:166" s="1" customFormat="1" ht="15" customHeight="1" x14ac:dyDescent="0.3">
      <c r="A168" s="5">
        <v>68</v>
      </c>
      <c r="B168" s="15">
        <v>9726</v>
      </c>
      <c r="C168" s="8" t="s">
        <v>377</v>
      </c>
      <c r="D168" s="16">
        <v>2011</v>
      </c>
      <c r="E168" s="17">
        <f t="shared" si="44"/>
        <v>6</v>
      </c>
      <c r="F168" s="55" t="s">
        <v>389</v>
      </c>
      <c r="G168" s="65"/>
      <c r="H168" s="55" t="s">
        <v>577</v>
      </c>
      <c r="I168" s="55"/>
      <c r="J168" s="28"/>
      <c r="K168" s="29"/>
      <c r="L168" s="30"/>
      <c r="M168" s="31"/>
      <c r="N168" s="30"/>
      <c r="O168" s="31"/>
      <c r="P168" s="32"/>
      <c r="Q168" s="28"/>
      <c r="R168" s="29"/>
      <c r="S168" s="32"/>
      <c r="T168" s="28"/>
      <c r="U168" s="29"/>
      <c r="V168" s="30"/>
      <c r="W168" s="31"/>
      <c r="X168" s="32"/>
      <c r="Y168" s="33"/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/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/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/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103"/>
      <c r="CA168" s="33"/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103"/>
      <c r="CR168" s="33"/>
      <c r="CS168" s="31"/>
      <c r="CT168" s="30"/>
      <c r="CU168" s="31"/>
      <c r="CV168" s="30"/>
      <c r="CW168" s="31"/>
      <c r="CX168" s="30"/>
      <c r="CY168" s="31"/>
      <c r="CZ168" s="30"/>
      <c r="DA168" s="31"/>
      <c r="DB168" s="30"/>
      <c r="DC168" s="31"/>
      <c r="DD168" s="32"/>
      <c r="DE168" s="108"/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/>
      <c r="DQ168" s="31"/>
      <c r="DR168" s="30"/>
      <c r="DS168" s="31"/>
      <c r="DT168" s="30"/>
      <c r="DU168" s="31"/>
      <c r="DV168" s="30"/>
      <c r="DW168" s="31"/>
      <c r="DX168" s="103"/>
      <c r="DY168" s="33"/>
      <c r="DZ168" s="31"/>
      <c r="EA168" s="30"/>
      <c r="EB168" s="31"/>
      <c r="EC168" s="30"/>
      <c r="ED168" s="31"/>
      <c r="EE168" s="30"/>
      <c r="EF168" s="31"/>
      <c r="EG168" s="30"/>
      <c r="EH168" s="89"/>
      <c r="EI168" s="30"/>
      <c r="EJ168" s="31"/>
      <c r="EK168" s="30"/>
      <c r="EL168" s="31"/>
      <c r="EM168" s="30"/>
      <c r="EN168" s="31"/>
      <c r="EO168" s="32"/>
      <c r="EP168" s="108">
        <f t="shared" si="45"/>
        <v>6</v>
      </c>
      <c r="EQ168" s="31"/>
      <c r="ER168" s="30"/>
      <c r="ES168" s="31"/>
      <c r="ET168" s="30"/>
      <c r="EU168" s="31"/>
      <c r="EV168" s="30"/>
      <c r="EW168" s="31"/>
      <c r="EX168" s="30"/>
      <c r="EY168" s="89"/>
      <c r="EZ168" s="30"/>
      <c r="FA168" s="31"/>
      <c r="FB168" s="30"/>
      <c r="FC168" s="31"/>
      <c r="FD168" s="30"/>
      <c r="FE168" s="31"/>
      <c r="FF168" s="30"/>
      <c r="FG168" s="89">
        <v>9</v>
      </c>
      <c r="FH168" s="30">
        <f>5*0.4</f>
        <v>2</v>
      </c>
      <c r="FI168" s="31">
        <v>8</v>
      </c>
      <c r="FJ168" s="32">
        <f>10*0.4</f>
        <v>4</v>
      </c>
    </row>
    <row r="169" spans="1:166" s="1" customFormat="1" ht="15" customHeight="1" x14ac:dyDescent="0.3">
      <c r="A169" s="115"/>
      <c r="B169" s="116">
        <v>9343</v>
      </c>
      <c r="C169" s="117" t="s">
        <v>375</v>
      </c>
      <c r="D169" s="118">
        <v>2011</v>
      </c>
      <c r="E169" s="119">
        <f t="shared" si="44"/>
        <v>6</v>
      </c>
      <c r="F169" s="120" t="s">
        <v>423</v>
      </c>
      <c r="G169" s="65"/>
      <c r="H169" s="85" t="s">
        <v>539</v>
      </c>
      <c r="I169" s="55"/>
      <c r="J169" s="28"/>
      <c r="K169" s="29"/>
      <c r="L169" s="30"/>
      <c r="M169" s="31"/>
      <c r="N169" s="30"/>
      <c r="O169" s="31"/>
      <c r="P169" s="32"/>
      <c r="Q169" s="28"/>
      <c r="R169" s="29"/>
      <c r="S169" s="32"/>
      <c r="T169" s="28"/>
      <c r="U169" s="29"/>
      <c r="V169" s="30"/>
      <c r="W169" s="31"/>
      <c r="X169" s="32"/>
      <c r="Y169" s="33"/>
      <c r="Z169" s="34"/>
      <c r="AA169" s="35"/>
      <c r="AB169" s="34"/>
      <c r="AC169" s="35"/>
      <c r="AD169" s="34"/>
      <c r="AE169" s="35"/>
      <c r="AF169" s="34"/>
      <c r="AG169" s="35"/>
      <c r="AH169" s="34"/>
      <c r="AI169" s="35"/>
      <c r="AJ169" s="34"/>
      <c r="AK169" s="35"/>
      <c r="AL169" s="34"/>
      <c r="AM169" s="35"/>
      <c r="AN169" s="34"/>
      <c r="AO169" s="62"/>
      <c r="AP169" s="33"/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/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/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103"/>
      <c r="CA169" s="33"/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103"/>
      <c r="CR169" s="33"/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108"/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/>
      <c r="DQ169" s="31"/>
      <c r="DR169" s="30"/>
      <c r="DS169" s="31"/>
      <c r="DT169" s="30"/>
      <c r="DU169" s="31"/>
      <c r="DV169" s="30"/>
      <c r="DW169" s="31"/>
      <c r="DX169" s="103"/>
      <c r="DY169" s="33"/>
      <c r="DZ169" s="31"/>
      <c r="EA169" s="30"/>
      <c r="EB169" s="31"/>
      <c r="EC169" s="30"/>
      <c r="ED169" s="31"/>
      <c r="EE169" s="30"/>
      <c r="EF169" s="31"/>
      <c r="EG169" s="30"/>
      <c r="EH169" s="89"/>
      <c r="EI169" s="30"/>
      <c r="EJ169" s="31"/>
      <c r="EK169" s="30"/>
      <c r="EL169" s="31"/>
      <c r="EM169" s="30"/>
      <c r="EN169" s="31"/>
      <c r="EO169" s="32"/>
      <c r="EP169" s="121">
        <f t="shared" si="45"/>
        <v>6</v>
      </c>
      <c r="EQ169" s="31"/>
      <c r="ER169" s="30"/>
      <c r="ES169" s="31"/>
      <c r="ET169" s="30"/>
      <c r="EU169" s="31"/>
      <c r="EV169" s="30"/>
      <c r="EW169" s="31"/>
      <c r="EX169" s="30"/>
      <c r="EY169" s="89"/>
      <c r="EZ169" s="30"/>
      <c r="FA169" s="31"/>
      <c r="FB169" s="30"/>
      <c r="FC169" s="31">
        <v>8</v>
      </c>
      <c r="FD169" s="30">
        <f>15*0.4</f>
        <v>6</v>
      </c>
      <c r="FE169" s="31"/>
      <c r="FF169" s="30"/>
      <c r="FG169" s="89"/>
      <c r="FH169" s="30"/>
      <c r="FI169" s="31"/>
      <c r="FJ169" s="32"/>
    </row>
    <row r="170" spans="1:166" s="1" customFormat="1" ht="15" customHeight="1" x14ac:dyDescent="0.3">
      <c r="A170" s="5"/>
      <c r="B170" s="15">
        <v>224</v>
      </c>
      <c r="C170" s="8" t="s">
        <v>578</v>
      </c>
      <c r="D170" s="16">
        <v>2011</v>
      </c>
      <c r="E170" s="17">
        <f t="shared" si="44"/>
        <v>6</v>
      </c>
      <c r="F170" s="55" t="s">
        <v>423</v>
      </c>
      <c r="G170" s="65"/>
      <c r="H170" s="55" t="s">
        <v>579</v>
      </c>
      <c r="I170" s="55"/>
      <c r="J170" s="28"/>
      <c r="K170" s="29"/>
      <c r="L170" s="30"/>
      <c r="M170" s="31"/>
      <c r="N170" s="30"/>
      <c r="O170" s="31"/>
      <c r="P170" s="32"/>
      <c r="Q170" s="28"/>
      <c r="R170" s="29"/>
      <c r="S170" s="32"/>
      <c r="T170" s="28"/>
      <c r="U170" s="29"/>
      <c r="V170" s="30"/>
      <c r="W170" s="31"/>
      <c r="X170" s="32"/>
      <c r="Y170" s="33"/>
      <c r="Z170" s="34"/>
      <c r="AA170" s="35"/>
      <c r="AB170" s="34"/>
      <c r="AC170" s="35"/>
      <c r="AD170" s="34"/>
      <c r="AE170" s="35"/>
      <c r="AF170" s="34"/>
      <c r="AG170" s="35"/>
      <c r="AH170" s="34"/>
      <c r="AI170" s="35"/>
      <c r="AJ170" s="34"/>
      <c r="AK170" s="35"/>
      <c r="AL170" s="34"/>
      <c r="AM170" s="35"/>
      <c r="AN170" s="34"/>
      <c r="AO170" s="62"/>
      <c r="AP170" s="33"/>
      <c r="AQ170" s="34"/>
      <c r="AR170" s="35"/>
      <c r="AS170" s="34"/>
      <c r="AT170" s="35"/>
      <c r="AU170" s="34"/>
      <c r="AV170" s="35"/>
      <c r="AW170" s="34"/>
      <c r="AX170" s="35"/>
      <c r="AY170" s="34"/>
      <c r="AZ170" s="35"/>
      <c r="BA170" s="34"/>
      <c r="BB170" s="75"/>
      <c r="BC170" s="33"/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33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103"/>
      <c r="CA170" s="33"/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103"/>
      <c r="CR170" s="33"/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108"/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33"/>
      <c r="DQ170" s="31"/>
      <c r="DR170" s="30"/>
      <c r="DS170" s="31"/>
      <c r="DT170" s="30"/>
      <c r="DU170" s="31"/>
      <c r="DV170" s="30"/>
      <c r="DW170" s="31"/>
      <c r="DX170" s="103"/>
      <c r="DY170" s="33"/>
      <c r="DZ170" s="31"/>
      <c r="EA170" s="30"/>
      <c r="EB170" s="31"/>
      <c r="EC170" s="30"/>
      <c r="ED170" s="31"/>
      <c r="EE170" s="30"/>
      <c r="EF170" s="31"/>
      <c r="EG170" s="30"/>
      <c r="EH170" s="89"/>
      <c r="EI170" s="30"/>
      <c r="EJ170" s="31"/>
      <c r="EK170" s="30"/>
      <c r="EL170" s="31"/>
      <c r="EM170" s="31"/>
      <c r="EN170" s="31"/>
      <c r="EO170" s="32"/>
      <c r="EP170" s="108">
        <f t="shared" si="45"/>
        <v>6</v>
      </c>
      <c r="EQ170" s="31"/>
      <c r="ER170" s="30"/>
      <c r="ES170" s="31"/>
      <c r="ET170" s="30"/>
      <c r="EU170" s="31"/>
      <c r="EV170" s="30"/>
      <c r="EW170" s="31"/>
      <c r="EX170" s="30"/>
      <c r="EY170" s="89"/>
      <c r="EZ170" s="30"/>
      <c r="FA170" s="31"/>
      <c r="FB170" s="30"/>
      <c r="FC170" s="31">
        <v>8</v>
      </c>
      <c r="FD170" s="30">
        <f>15*0.4</f>
        <v>6</v>
      </c>
      <c r="FE170" s="31"/>
      <c r="FF170" s="31"/>
      <c r="FG170" s="89"/>
      <c r="FH170" s="31"/>
      <c r="FI170" s="31"/>
      <c r="FJ170" s="32"/>
    </row>
    <row r="171" spans="1:166" s="1" customFormat="1" ht="15" hidden="1" customHeight="1" x14ac:dyDescent="0.3">
      <c r="A171" s="5">
        <f t="shared" si="43"/>
        <v>1</v>
      </c>
      <c r="B171" s="15">
        <v>6434</v>
      </c>
      <c r="C171" s="8" t="s">
        <v>319</v>
      </c>
      <c r="D171" s="16">
        <v>2008</v>
      </c>
      <c r="E171" s="17">
        <f t="shared" si="44"/>
        <v>15.75</v>
      </c>
      <c r="F171" s="55" t="s">
        <v>508</v>
      </c>
      <c r="G171" s="55"/>
      <c r="H171" s="55" t="s">
        <v>509</v>
      </c>
      <c r="I171" s="55" t="s">
        <v>510</v>
      </c>
      <c r="J171" s="28">
        <f>L171+N171+P171</f>
        <v>0</v>
      </c>
      <c r="K171" s="29"/>
      <c r="L171" s="30"/>
      <c r="M171" s="31"/>
      <c r="N171" s="30"/>
      <c r="O171" s="31"/>
      <c r="P171" s="32"/>
      <c r="Q171" s="28">
        <f>S171</f>
        <v>0</v>
      </c>
      <c r="R171" s="29"/>
      <c r="S171" s="32"/>
      <c r="T171" s="28">
        <f>V171+X171</f>
        <v>0</v>
      </c>
      <c r="U171" s="29"/>
      <c r="V171" s="30"/>
      <c r="W171" s="31"/>
      <c r="X171" s="32"/>
      <c r="Y171" s="33">
        <f>AA171+AC171+AE171+AG171+AI171+AK171+AM171+AO171</f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>AR171+AT171+AV171+AX171+AZ171+BB171</f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>
        <f>BE171+BG171+BI171+BK171+BM171</f>
        <v>0</v>
      </c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>
        <f>BP171+BR171+BT171+BV171+BX171+BZ171</f>
        <v>15.75</v>
      </c>
      <c r="BO171" s="31"/>
      <c r="BP171" s="30"/>
      <c r="BQ171" s="31"/>
      <c r="BR171" s="30"/>
      <c r="BS171" s="31"/>
      <c r="BT171" s="30"/>
      <c r="BU171" s="77">
        <v>8</v>
      </c>
      <c r="BV171" s="78">
        <f>15*0.7*1.5</f>
        <v>15.75</v>
      </c>
      <c r="BW171" s="31"/>
      <c r="BX171" s="30"/>
      <c r="BY171" s="31"/>
      <c r="BZ171" s="103"/>
      <c r="CA171" s="33">
        <f>CC171+CE171+CG171+CI171+CK171+CM171+CO171+CQ171</f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103"/>
      <c r="CR171" s="33">
        <f>CT171+CV171+CX171+CZ171+DB171+DD171</f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8">
        <f>DG171+DI171+DK171+DM171+DO171</f>
        <v>0</v>
      </c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>
        <f>DR171+DT171+DV171+DX171</f>
        <v>0</v>
      </c>
      <c r="DQ171" s="31"/>
      <c r="DR171" s="30"/>
      <c r="DS171" s="31"/>
      <c r="DT171" s="30"/>
      <c r="DU171" s="31"/>
      <c r="DV171" s="30"/>
      <c r="DW171" s="31"/>
      <c r="DX171" s="103"/>
      <c r="DY171" s="33">
        <f>EA171+EC171+EE171+EG171+EI171+EK171+EM171+EO171</f>
        <v>0</v>
      </c>
      <c r="DZ171" s="31"/>
      <c r="EA171" s="30"/>
      <c r="EB171" s="31"/>
      <c r="EC171" s="30"/>
      <c r="ED171" s="31"/>
      <c r="EE171" s="30"/>
      <c r="EF171" s="30"/>
      <c r="EG171" s="30"/>
      <c r="EH171" s="30"/>
      <c r="EI171" s="30"/>
      <c r="EJ171" s="30"/>
      <c r="EK171" s="30"/>
      <c r="EL171" s="31"/>
      <c r="EM171" s="30"/>
      <c r="EN171" s="31"/>
      <c r="EO171" s="32"/>
      <c r="EP171" s="108">
        <f t="shared" si="45"/>
        <v>0</v>
      </c>
      <c r="EQ171" s="31"/>
      <c r="ER171" s="30"/>
      <c r="ES171" s="31"/>
      <c r="ET171" s="30"/>
      <c r="EU171" s="31"/>
      <c r="EV171" s="30"/>
      <c r="EW171" s="30"/>
      <c r="EX171" s="30"/>
      <c r="EY171" s="30"/>
      <c r="EZ171" s="30"/>
      <c r="FA171" s="30"/>
      <c r="FB171" s="30"/>
      <c r="FC171" s="31"/>
      <c r="FD171" s="30"/>
      <c r="FE171" s="30"/>
      <c r="FF171" s="30"/>
      <c r="FG171" s="30"/>
      <c r="FH171" s="30"/>
      <c r="FI171" s="31"/>
      <c r="FJ171" s="32"/>
    </row>
    <row r="172" spans="1:166" s="1" customFormat="1" ht="15" customHeight="1" x14ac:dyDescent="0.3">
      <c r="A172" s="115"/>
      <c r="B172" s="116">
        <v>6967</v>
      </c>
      <c r="C172" s="117" t="s">
        <v>321</v>
      </c>
      <c r="D172" s="118">
        <v>2010</v>
      </c>
      <c r="E172" s="119">
        <f t="shared" si="44"/>
        <v>6</v>
      </c>
      <c r="F172" s="120" t="s">
        <v>389</v>
      </c>
      <c r="G172" s="55"/>
      <c r="H172" s="55" t="s">
        <v>653</v>
      </c>
      <c r="I172" s="55"/>
      <c r="J172" s="28"/>
      <c r="K172" s="29"/>
      <c r="L172" s="30"/>
      <c r="M172" s="31"/>
      <c r="N172" s="30"/>
      <c r="O172" s="31"/>
      <c r="P172" s="32"/>
      <c r="Q172" s="28"/>
      <c r="R172" s="29"/>
      <c r="S172" s="32"/>
      <c r="T172" s="28"/>
      <c r="U172" s="29"/>
      <c r="V172" s="30"/>
      <c r="W172" s="31"/>
      <c r="X172" s="32"/>
      <c r="Y172" s="33"/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/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/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/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103"/>
      <c r="CA172" s="33"/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103"/>
      <c r="CR172" s="33"/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8"/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/>
      <c r="DQ172" s="31"/>
      <c r="DR172" s="30"/>
      <c r="DS172" s="31"/>
      <c r="DT172" s="30"/>
      <c r="DU172" s="31"/>
      <c r="DV172" s="30"/>
      <c r="DW172" s="31"/>
      <c r="DX172" s="103"/>
      <c r="DY172" s="33"/>
      <c r="DZ172" s="31"/>
      <c r="EA172" s="30"/>
      <c r="EB172" s="31"/>
      <c r="EC172" s="30"/>
      <c r="ED172" s="31"/>
      <c r="EE172" s="30"/>
      <c r="EF172" s="30"/>
      <c r="EG172" s="30"/>
      <c r="EH172" s="30"/>
      <c r="EI172" s="30"/>
      <c r="EJ172" s="30"/>
      <c r="EK172" s="30"/>
      <c r="EL172" s="31"/>
      <c r="EM172" s="30"/>
      <c r="EN172" s="31"/>
      <c r="EO172" s="32"/>
      <c r="EP172" s="121">
        <f t="shared" si="45"/>
        <v>6</v>
      </c>
      <c r="EQ172" s="31"/>
      <c r="ER172" s="30"/>
      <c r="ES172" s="31"/>
      <c r="ET172" s="30"/>
      <c r="EU172" s="31"/>
      <c r="EV172" s="30"/>
      <c r="EW172" s="31"/>
      <c r="EX172" s="30"/>
      <c r="EY172" s="31"/>
      <c r="EZ172" s="30"/>
      <c r="FA172" s="31"/>
      <c r="FB172" s="30"/>
      <c r="FC172" s="31"/>
      <c r="FD172" s="30"/>
      <c r="FE172" s="31"/>
      <c r="FF172" s="30"/>
      <c r="FG172" s="89">
        <v>9</v>
      </c>
      <c r="FH172" s="30">
        <f>5*0.4</f>
        <v>2</v>
      </c>
      <c r="FI172" s="31">
        <v>8</v>
      </c>
      <c r="FJ172" s="32">
        <f>10*0.4</f>
        <v>4</v>
      </c>
    </row>
    <row r="173" spans="1:166" s="1" customFormat="1" ht="15" customHeight="1" x14ac:dyDescent="0.3">
      <c r="A173" s="5">
        <v>72</v>
      </c>
      <c r="B173" s="15">
        <v>9654</v>
      </c>
      <c r="C173" s="8" t="s">
        <v>332</v>
      </c>
      <c r="D173" s="16">
        <v>2009</v>
      </c>
      <c r="E173" s="17">
        <f t="shared" si="44"/>
        <v>4.8000000000000007</v>
      </c>
      <c r="F173" s="55" t="s">
        <v>420</v>
      </c>
      <c r="G173" s="55"/>
      <c r="H173" s="55" t="s">
        <v>649</v>
      </c>
      <c r="I173" s="55"/>
      <c r="J173" s="28"/>
      <c r="K173" s="29"/>
      <c r="L173" s="30"/>
      <c r="M173" s="31"/>
      <c r="N173" s="30"/>
      <c r="O173" s="31"/>
      <c r="P173" s="32"/>
      <c r="Q173" s="28"/>
      <c r="R173" s="29"/>
      <c r="S173" s="32"/>
      <c r="T173" s="28"/>
      <c r="U173" s="29"/>
      <c r="V173" s="30"/>
      <c r="W173" s="31"/>
      <c r="X173" s="32"/>
      <c r="Y173" s="33"/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/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/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/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103"/>
      <c r="CA173" s="33"/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103"/>
      <c r="CR173" s="33"/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108"/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/>
      <c r="DQ173" s="31"/>
      <c r="DR173" s="30"/>
      <c r="DS173" s="31"/>
      <c r="DT173" s="30"/>
      <c r="DU173" s="31"/>
      <c r="DV173" s="30"/>
      <c r="DW173" s="31"/>
      <c r="DX173" s="103"/>
      <c r="DY173" s="33"/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  <c r="EP173" s="108">
        <f t="shared" si="45"/>
        <v>4.8000000000000007</v>
      </c>
      <c r="EQ173" s="31"/>
      <c r="ER173" s="30"/>
      <c r="ES173" s="31"/>
      <c r="ET173" s="30"/>
      <c r="EU173" s="31"/>
      <c r="EV173" s="30"/>
      <c r="EW173" s="31"/>
      <c r="EX173" s="30"/>
      <c r="EY173" s="31"/>
      <c r="EZ173" s="30"/>
      <c r="FA173" s="77">
        <v>9</v>
      </c>
      <c r="FB173" s="78">
        <f>8*0.4*1.5</f>
        <v>4.8000000000000007</v>
      </c>
      <c r="FC173" s="31"/>
      <c r="FD173" s="30"/>
      <c r="FE173" s="31"/>
      <c r="FF173" s="30"/>
      <c r="FG173" s="89"/>
      <c r="FH173" s="30"/>
      <c r="FI173" s="31"/>
      <c r="FJ173" s="32"/>
    </row>
    <row r="174" spans="1:166" s="1" customFormat="1" ht="15" hidden="1" customHeight="1" x14ac:dyDescent="0.3">
      <c r="A174" s="5">
        <f t="shared" si="43"/>
        <v>73</v>
      </c>
      <c r="B174" s="15">
        <v>2039</v>
      </c>
      <c r="C174" s="8" t="s">
        <v>30</v>
      </c>
      <c r="D174" s="16">
        <v>2000</v>
      </c>
      <c r="E174" s="17">
        <f t="shared" si="44"/>
        <v>15</v>
      </c>
      <c r="F174" s="55" t="s">
        <v>398</v>
      </c>
      <c r="G174" s="55" t="s">
        <v>445</v>
      </c>
      <c r="H174" s="55" t="s">
        <v>440</v>
      </c>
      <c r="I174" s="55" t="s">
        <v>524</v>
      </c>
      <c r="J174" s="28">
        <f>L174+N174+P174</f>
        <v>0</v>
      </c>
      <c r="K174" s="29"/>
      <c r="L174" s="30"/>
      <c r="M174" s="31"/>
      <c r="N174" s="30"/>
      <c r="O174" s="31"/>
      <c r="P174" s="32"/>
      <c r="Q174" s="28">
        <f>S174</f>
        <v>0</v>
      </c>
      <c r="R174" s="29"/>
      <c r="S174" s="32"/>
      <c r="T174" s="28">
        <f>V174+X174</f>
        <v>0</v>
      </c>
      <c r="U174" s="29"/>
      <c r="V174" s="30"/>
      <c r="W174" s="31"/>
      <c r="X174" s="32"/>
      <c r="Y174" s="33">
        <f>AA174+AC174+AE174+AG174+AI174+AK174+AM174+AO174</f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34"/>
      <c r="AM174" s="35"/>
      <c r="AN174" s="34"/>
      <c r="AO174" s="62"/>
      <c r="AP174" s="33">
        <f>AR174+AT174+AV174+AX174+AZ174+BB174</f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>
        <f>BE174+BG174+BI174+BK174+BM174</f>
        <v>0</v>
      </c>
      <c r="BD174" s="31"/>
      <c r="BE174" s="30"/>
      <c r="BF174" s="31"/>
      <c r="BG174" s="30"/>
      <c r="BH174" s="31"/>
      <c r="BI174" s="30"/>
      <c r="BJ174" s="31"/>
      <c r="BK174" s="30"/>
      <c r="BL174" s="31"/>
      <c r="BM174" s="32"/>
      <c r="BN174" s="33">
        <f>BP174+BR174+BT174+BV174+BX174+BZ174</f>
        <v>0</v>
      </c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103"/>
      <c r="CA174" s="33">
        <f>CC174+CE174+CG174+CI174+CK174+CM174+CO174+CQ174</f>
        <v>15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31">
        <v>6</v>
      </c>
      <c r="CQ174" s="103">
        <f>15</f>
        <v>15</v>
      </c>
      <c r="CR174" s="33">
        <f>CT174+CV174+CX174+CZ174+DB174+DD174</f>
        <v>0</v>
      </c>
      <c r="CS174" s="31"/>
      <c r="CT174" s="30"/>
      <c r="CU174" s="31"/>
      <c r="CV174" s="30"/>
      <c r="CW174" s="31"/>
      <c r="CX174" s="30"/>
      <c r="CY174" s="31"/>
      <c r="CZ174" s="30"/>
      <c r="DA174" s="30"/>
      <c r="DB174" s="30"/>
      <c r="DC174" s="31"/>
      <c r="DD174" s="32"/>
      <c r="DE174" s="108">
        <f>DG174+DI174+DK174+DM174+DO174</f>
        <v>0</v>
      </c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>
        <f>DR174+DT174+DV174+DX174</f>
        <v>0</v>
      </c>
      <c r="DQ174" s="31"/>
      <c r="DR174" s="30"/>
      <c r="DS174" s="31"/>
      <c r="DT174" s="30"/>
      <c r="DU174" s="31"/>
      <c r="DV174" s="30"/>
      <c r="DW174" s="31"/>
      <c r="DX174" s="103"/>
      <c r="DY174" s="33">
        <f>EA174+EC174+EE174+EG174+EI174+EK174+EM174+EO174</f>
        <v>0</v>
      </c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08">
        <f t="shared" si="45"/>
        <v>0</v>
      </c>
      <c r="EQ174" s="31"/>
      <c r="ER174" s="30"/>
      <c r="ES174" s="31"/>
      <c r="ET174" s="30"/>
      <c r="EU174" s="31"/>
      <c r="EV174" s="30"/>
      <c r="EW174" s="30"/>
      <c r="EX174" s="30"/>
      <c r="EY174" s="30"/>
      <c r="EZ174" s="30"/>
      <c r="FA174" s="30"/>
      <c r="FB174" s="30"/>
      <c r="FC174" s="31"/>
      <c r="FD174" s="30"/>
      <c r="FE174" s="30"/>
      <c r="FF174" s="30"/>
      <c r="FG174" s="30"/>
      <c r="FH174" s="30"/>
      <c r="FI174" s="31"/>
      <c r="FJ174" s="32"/>
    </row>
    <row r="175" spans="1:166" s="1" customFormat="1" ht="15" hidden="1" customHeight="1" x14ac:dyDescent="0.3">
      <c r="A175" s="5">
        <f t="shared" si="43"/>
        <v>74</v>
      </c>
      <c r="B175" s="15">
        <v>9321</v>
      </c>
      <c r="C175" s="8" t="s">
        <v>548</v>
      </c>
      <c r="D175" s="16">
        <v>2012</v>
      </c>
      <c r="E175" s="17">
        <f t="shared" si="44"/>
        <v>15</v>
      </c>
      <c r="F175" s="55" t="s">
        <v>545</v>
      </c>
      <c r="G175" s="65"/>
      <c r="H175" s="55" t="s">
        <v>547</v>
      </c>
      <c r="I175" s="55" t="s">
        <v>546</v>
      </c>
      <c r="J175" s="28">
        <f>L175+N175+P175</f>
        <v>0</v>
      </c>
      <c r="K175" s="29"/>
      <c r="L175" s="30"/>
      <c r="M175" s="31"/>
      <c r="N175" s="30"/>
      <c r="O175" s="31"/>
      <c r="P175" s="32"/>
      <c r="Q175" s="28">
        <f>S175</f>
        <v>0</v>
      </c>
      <c r="R175" s="29"/>
      <c r="S175" s="32"/>
      <c r="T175" s="28">
        <f>V175+X175</f>
        <v>0</v>
      </c>
      <c r="U175" s="29"/>
      <c r="V175" s="30"/>
      <c r="W175" s="31"/>
      <c r="X175" s="32"/>
      <c r="Y175" s="33">
        <f>AA175+AC175+AE175+AG175+AI175+AK175+AM175+AO175</f>
        <v>0</v>
      </c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34"/>
      <c r="AM175" s="35"/>
      <c r="AN175" s="34"/>
      <c r="AO175" s="62"/>
      <c r="AP175" s="33">
        <f>AR175+AT175+AV175+AX175+AZ175+BB175</f>
        <v>0</v>
      </c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>
        <f>BE175+BG175+BI175+BK175+BM175</f>
        <v>0</v>
      </c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33">
        <f>BP175+BR175+BT175+BV175+BX175+BZ175</f>
        <v>0</v>
      </c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103"/>
      <c r="CA175" s="33">
        <f>CC175+CE175+CG175+CI175+CK175+CM175+CO175+CQ175</f>
        <v>0</v>
      </c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103"/>
      <c r="CR175" s="33">
        <f>CT175+CV175+CX175+CZ175+DB175+DD175</f>
        <v>0</v>
      </c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8">
        <f>DG175+DI175+DK175+DM175+DO175</f>
        <v>0</v>
      </c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33">
        <f>DR175+DT175+DV175+DX175</f>
        <v>0</v>
      </c>
      <c r="DQ175" s="31"/>
      <c r="DR175" s="30"/>
      <c r="DS175" s="31"/>
      <c r="DT175" s="30"/>
      <c r="DU175" s="31"/>
      <c r="DV175" s="30"/>
      <c r="DW175" s="31"/>
      <c r="DX175" s="103"/>
      <c r="DY175" s="33">
        <f>EA175+EC175+EE175+EG175+EI175+EK175+EM175+EO175</f>
        <v>15</v>
      </c>
      <c r="DZ175" s="31"/>
      <c r="EA175" s="30"/>
      <c r="EB175" s="31">
        <v>8</v>
      </c>
      <c r="EC175" s="30">
        <f>20*0.3</f>
        <v>6</v>
      </c>
      <c r="ED175" s="77">
        <v>9</v>
      </c>
      <c r="EE175" s="78">
        <f>10*0.3*1.5</f>
        <v>4.5</v>
      </c>
      <c r="EF175" s="31"/>
      <c r="EG175" s="30"/>
      <c r="EH175" s="89"/>
      <c r="EI175" s="30"/>
      <c r="EJ175" s="31"/>
      <c r="EK175" s="30"/>
      <c r="EL175" s="31"/>
      <c r="EM175" s="30"/>
      <c r="EN175" s="31">
        <v>6</v>
      </c>
      <c r="EO175" s="32">
        <f>15*0.3</f>
        <v>4.5</v>
      </c>
      <c r="EP175" s="108">
        <f t="shared" si="45"/>
        <v>0</v>
      </c>
      <c r="EQ175" s="31"/>
      <c r="ER175" s="30"/>
      <c r="ES175" s="31"/>
      <c r="ET175" s="30"/>
      <c r="EU175" s="31"/>
      <c r="EV175" s="30"/>
      <c r="EW175" s="31"/>
      <c r="EX175" s="30"/>
      <c r="EY175" s="89"/>
      <c r="EZ175" s="30"/>
      <c r="FA175" s="31"/>
      <c r="FB175" s="30"/>
      <c r="FC175" s="31"/>
      <c r="FD175" s="30"/>
      <c r="FE175" s="30"/>
      <c r="FF175" s="30"/>
      <c r="FG175" s="30"/>
      <c r="FH175" s="30"/>
      <c r="FI175" s="31"/>
      <c r="FJ175" s="32"/>
    </row>
    <row r="176" spans="1:166" s="1" customFormat="1" ht="15" hidden="1" customHeight="1" x14ac:dyDescent="0.3">
      <c r="A176" s="5">
        <f t="shared" si="43"/>
        <v>75</v>
      </c>
      <c r="B176" s="15">
        <v>4049</v>
      </c>
      <c r="C176" s="8" t="s">
        <v>295</v>
      </c>
      <c r="D176" s="16">
        <v>2003</v>
      </c>
      <c r="E176" s="17">
        <f t="shared" si="44"/>
        <v>14.4</v>
      </c>
      <c r="F176" s="55" t="s">
        <v>400</v>
      </c>
      <c r="G176" s="55"/>
      <c r="H176" s="55" t="s">
        <v>528</v>
      </c>
      <c r="I176" s="55"/>
      <c r="J176" s="28">
        <f>L176+N176+P176</f>
        <v>0</v>
      </c>
      <c r="K176" s="29"/>
      <c r="L176" s="30"/>
      <c r="M176" s="31"/>
      <c r="N176" s="30"/>
      <c r="O176" s="31"/>
      <c r="P176" s="32"/>
      <c r="Q176" s="28">
        <f>S176</f>
        <v>0</v>
      </c>
      <c r="R176" s="29"/>
      <c r="S176" s="32"/>
      <c r="T176" s="28">
        <f>V176+X176</f>
        <v>0</v>
      </c>
      <c r="U176" s="29"/>
      <c r="V176" s="30"/>
      <c r="W176" s="31"/>
      <c r="X176" s="32"/>
      <c r="Y176" s="33">
        <f>AA176+AC176+AE176+AG176+AI176+AK176+AM176+AO176</f>
        <v>0</v>
      </c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>
        <f>AR176+AT176+AV176+AX176+AZ176+BB176</f>
        <v>0</v>
      </c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>
        <f>BE176+BG176+BI176+BK176+BM176</f>
        <v>0</v>
      </c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>
        <f>BP176+BR176+BT176+BV176+BX176+BZ176</f>
        <v>0</v>
      </c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103"/>
      <c r="CA176" s="33">
        <f>CC176+CE176+CG176+CI176+CK176+CM176+CO176+CQ176</f>
        <v>0</v>
      </c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103"/>
      <c r="CR176" s="33">
        <f>CT176+CV176+CX176+CZ176+DD176</f>
        <v>14.4</v>
      </c>
      <c r="CS176" s="31"/>
      <c r="CT176" s="30"/>
      <c r="CU176" s="31"/>
      <c r="CV176" s="30"/>
      <c r="CW176" s="31"/>
      <c r="CX176" s="30"/>
      <c r="CY176" s="31"/>
      <c r="CZ176" s="30"/>
      <c r="DA176" s="58">
        <v>6</v>
      </c>
      <c r="DB176" s="59">
        <f>15*0.8</f>
        <v>12</v>
      </c>
      <c r="DC176" s="31">
        <v>5</v>
      </c>
      <c r="DD176" s="32">
        <f>18*0.8</f>
        <v>14.4</v>
      </c>
      <c r="DE176" s="108">
        <f>DG176+DI176+DK176+DM176+DO176</f>
        <v>0</v>
      </c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>
        <f>DR176+DT176+DV176+DX176</f>
        <v>0</v>
      </c>
      <c r="DQ176" s="31"/>
      <c r="DR176" s="30"/>
      <c r="DS176" s="31"/>
      <c r="DT176" s="30"/>
      <c r="DU176" s="31"/>
      <c r="DV176" s="30"/>
      <c r="DW176" s="31"/>
      <c r="DX176" s="103"/>
      <c r="DY176" s="33">
        <f>EA176+EC176+EE176+EG176+EI176+EK176+EM176+EO176</f>
        <v>0</v>
      </c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108">
        <f t="shared" si="45"/>
        <v>0</v>
      </c>
      <c r="EQ176" s="31"/>
      <c r="ER176" s="30"/>
      <c r="ES176" s="31"/>
      <c r="ET176" s="30"/>
      <c r="EU176" s="31"/>
      <c r="EV176" s="30"/>
      <c r="EW176" s="30"/>
      <c r="EX176" s="30"/>
      <c r="EY176" s="30"/>
      <c r="EZ176" s="30"/>
      <c r="FA176" s="30"/>
      <c r="FB176" s="30"/>
      <c r="FC176" s="31"/>
      <c r="FD176" s="30"/>
      <c r="FE176" s="30"/>
      <c r="FF176" s="30"/>
      <c r="FG176" s="30"/>
      <c r="FH176" s="30"/>
      <c r="FI176" s="31"/>
      <c r="FJ176" s="32"/>
    </row>
    <row r="177" spans="1:166" s="1" customFormat="1" ht="15" customHeight="1" x14ac:dyDescent="0.3">
      <c r="A177" s="115"/>
      <c r="B177" s="116">
        <v>9789</v>
      </c>
      <c r="C177" s="117" t="s">
        <v>345</v>
      </c>
      <c r="D177" s="118">
        <v>2010</v>
      </c>
      <c r="E177" s="119">
        <f t="shared" si="44"/>
        <v>4.8000000000000007</v>
      </c>
      <c r="F177" s="120" t="s">
        <v>431</v>
      </c>
      <c r="G177" s="55"/>
      <c r="H177" s="55" t="s">
        <v>397</v>
      </c>
      <c r="I177" s="55" t="s">
        <v>668</v>
      </c>
      <c r="J177" s="28"/>
      <c r="K177" s="29"/>
      <c r="L177" s="30"/>
      <c r="M177" s="31"/>
      <c r="N177" s="30"/>
      <c r="O177" s="31"/>
      <c r="P177" s="32"/>
      <c r="Q177" s="28"/>
      <c r="R177" s="29"/>
      <c r="S177" s="32"/>
      <c r="T177" s="28"/>
      <c r="U177" s="29"/>
      <c r="V177" s="30"/>
      <c r="W177" s="31"/>
      <c r="X177" s="32"/>
      <c r="Y177" s="33"/>
      <c r="Z177" s="34"/>
      <c r="AA177" s="35"/>
      <c r="AB177" s="34"/>
      <c r="AC177" s="35"/>
      <c r="AD177" s="34"/>
      <c r="AE177" s="35"/>
      <c r="AF177" s="34"/>
      <c r="AG177" s="35"/>
      <c r="AH177" s="34"/>
      <c r="AI177" s="35"/>
      <c r="AJ177" s="34"/>
      <c r="AK177" s="35"/>
      <c r="AL177" s="34"/>
      <c r="AM177" s="35"/>
      <c r="AN177" s="34"/>
      <c r="AO177" s="62"/>
      <c r="AP177" s="33"/>
      <c r="AQ177" s="34"/>
      <c r="AR177" s="35"/>
      <c r="AS177" s="34"/>
      <c r="AT177" s="35"/>
      <c r="AU177" s="34"/>
      <c r="AV177" s="35"/>
      <c r="AW177" s="34"/>
      <c r="AX177" s="35"/>
      <c r="AY177" s="34"/>
      <c r="AZ177" s="35"/>
      <c r="BA177" s="34"/>
      <c r="BB177" s="75"/>
      <c r="BC177" s="33"/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/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103"/>
      <c r="CA177" s="33"/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103"/>
      <c r="CR177" s="33"/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8"/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/>
      <c r="DQ177" s="31"/>
      <c r="DR177" s="30"/>
      <c r="DS177" s="31"/>
      <c r="DT177" s="30"/>
      <c r="DU177" s="31"/>
      <c r="DV177" s="30"/>
      <c r="DW177" s="31"/>
      <c r="DX177" s="103"/>
      <c r="DY177" s="33"/>
      <c r="DZ177" s="31"/>
      <c r="EA177" s="30"/>
      <c r="EB177" s="31"/>
      <c r="EC177" s="30"/>
      <c r="ED177" s="31"/>
      <c r="EE177" s="30"/>
      <c r="EF177" s="30"/>
      <c r="EG177" s="30"/>
      <c r="EH177" s="30"/>
      <c r="EI177" s="30"/>
      <c r="EJ177" s="30"/>
      <c r="EK177" s="30"/>
      <c r="EL177" s="31"/>
      <c r="EM177" s="30"/>
      <c r="EN177" s="31"/>
      <c r="EO177" s="32"/>
      <c r="EP177" s="121">
        <f t="shared" si="45"/>
        <v>4.8000000000000007</v>
      </c>
      <c r="EQ177" s="31"/>
      <c r="ER177" s="30"/>
      <c r="ES177" s="31"/>
      <c r="ET177" s="30"/>
      <c r="EU177" s="31"/>
      <c r="EV177" s="30"/>
      <c r="EW177" s="31"/>
      <c r="EX177" s="30"/>
      <c r="EY177" s="31"/>
      <c r="EZ177" s="30"/>
      <c r="FA177" s="31"/>
      <c r="FB177" s="30"/>
      <c r="FC177" s="31"/>
      <c r="FD177" s="30"/>
      <c r="FE177" s="31"/>
      <c r="FF177" s="30"/>
      <c r="FG177" s="89"/>
      <c r="FH177" s="30"/>
      <c r="FI177" s="31">
        <v>7</v>
      </c>
      <c r="FJ177" s="32">
        <f>12*0.4</f>
        <v>4.8000000000000007</v>
      </c>
    </row>
    <row r="178" spans="1:166" s="1" customFormat="1" ht="15" hidden="1" customHeight="1" x14ac:dyDescent="0.3">
      <c r="A178" s="5">
        <f t="shared" si="43"/>
        <v>1</v>
      </c>
      <c r="B178" s="15">
        <v>9850</v>
      </c>
      <c r="C178" s="8" t="s">
        <v>567</v>
      </c>
      <c r="D178" s="16">
        <v>2012</v>
      </c>
      <c r="E178" s="17">
        <f t="shared" si="44"/>
        <v>14.399999999999999</v>
      </c>
      <c r="F178" s="55" t="s">
        <v>398</v>
      </c>
      <c r="G178" s="65"/>
      <c r="H178" s="55" t="s">
        <v>524</v>
      </c>
      <c r="I178" s="55" t="s">
        <v>440</v>
      </c>
      <c r="J178" s="28">
        <f>L178+N178+P178</f>
        <v>0</v>
      </c>
      <c r="K178" s="29"/>
      <c r="L178" s="30"/>
      <c r="M178" s="31"/>
      <c r="N178" s="30"/>
      <c r="O178" s="31"/>
      <c r="P178" s="32"/>
      <c r="Q178" s="28">
        <f>S178</f>
        <v>0</v>
      </c>
      <c r="R178" s="29"/>
      <c r="S178" s="32"/>
      <c r="T178" s="28">
        <f>V178+X178</f>
        <v>0</v>
      </c>
      <c r="U178" s="29"/>
      <c r="V178" s="30"/>
      <c r="W178" s="31"/>
      <c r="X178" s="32"/>
      <c r="Y178" s="33">
        <f>AA178+AC178+AE178+AG178+AI178+AK178+AM178+AO178</f>
        <v>0</v>
      </c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>
        <f>AR178+AT178+AV178+AX178+AZ178+BB178</f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>
        <f>BE178+BG178+BI178+BK178+BM178</f>
        <v>0</v>
      </c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>
        <f>BP178+BR178+BT178+BV178+BX178+BZ178</f>
        <v>0</v>
      </c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103"/>
      <c r="CA178" s="33">
        <f>CC178+CE178+CG178+CI178+CK178+CM178+CO178+CQ178</f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103"/>
      <c r="CR178" s="33">
        <f>CT178+CV178+CX178+CZ178+DB178+DD178</f>
        <v>0</v>
      </c>
      <c r="CS178" s="31"/>
      <c r="CT178" s="30"/>
      <c r="CU178" s="31"/>
      <c r="CV178" s="30"/>
      <c r="CW178" s="31"/>
      <c r="CX178" s="30"/>
      <c r="CY178" s="31"/>
      <c r="CZ178" s="30"/>
      <c r="DA178" s="31"/>
      <c r="DB178" s="30"/>
      <c r="DC178" s="31"/>
      <c r="DD178" s="32"/>
      <c r="DE178" s="108">
        <f>DG178+DI178+DK178+DM178+DO178</f>
        <v>0</v>
      </c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>
        <f>DR178+DT178+DV178+DX178</f>
        <v>0</v>
      </c>
      <c r="DQ178" s="31"/>
      <c r="DR178" s="30"/>
      <c r="DS178" s="31"/>
      <c r="DT178" s="30"/>
      <c r="DU178" s="31"/>
      <c r="DV178" s="30"/>
      <c r="DW178" s="31"/>
      <c r="DX178" s="103"/>
      <c r="DY178" s="33">
        <f>EA178+EC178+EE178+EG178+EI178+EK178+EM178</f>
        <v>14.399999999999999</v>
      </c>
      <c r="DZ178" s="31"/>
      <c r="EA178" s="30"/>
      <c r="EB178" s="31"/>
      <c r="EC178" s="30"/>
      <c r="ED178" s="31"/>
      <c r="EE178" s="30"/>
      <c r="EF178" s="31">
        <v>6</v>
      </c>
      <c r="EG178" s="30">
        <f>30*0.3</f>
        <v>9</v>
      </c>
      <c r="EH178" s="89"/>
      <c r="EI178" s="30"/>
      <c r="EJ178" s="31"/>
      <c r="EK178" s="30"/>
      <c r="EL178" s="31">
        <v>7</v>
      </c>
      <c r="EM178" s="30">
        <f>18*0.3</f>
        <v>5.3999999999999995</v>
      </c>
      <c r="EN178" s="58">
        <v>9</v>
      </c>
      <c r="EO178" s="79" t="s">
        <v>287</v>
      </c>
      <c r="EP178" s="108">
        <f t="shared" si="45"/>
        <v>0</v>
      </c>
      <c r="EQ178" s="31"/>
      <c r="ER178" s="30"/>
      <c r="ES178" s="31"/>
      <c r="ET178" s="30"/>
      <c r="EU178" s="31"/>
      <c r="EV178" s="30"/>
      <c r="EW178" s="31"/>
      <c r="EX178" s="30"/>
      <c r="EY178" s="89"/>
      <c r="EZ178" s="30"/>
      <c r="FA178" s="31"/>
      <c r="FB178" s="30"/>
      <c r="FC178" s="31"/>
      <c r="FD178" s="30"/>
      <c r="FE178" s="30"/>
      <c r="FF178" s="30"/>
      <c r="FG178" s="30"/>
      <c r="FH178" s="30"/>
      <c r="FI178" s="31"/>
      <c r="FJ178" s="42"/>
    </row>
    <row r="179" spans="1:166" s="1" customFormat="1" ht="15" customHeight="1" x14ac:dyDescent="0.3">
      <c r="A179" s="5"/>
      <c r="B179" s="15">
        <v>7313</v>
      </c>
      <c r="C179" s="8" t="s">
        <v>213</v>
      </c>
      <c r="D179" s="16">
        <v>2010</v>
      </c>
      <c r="E179" s="17">
        <f t="shared" si="44"/>
        <v>4.8000000000000007</v>
      </c>
      <c r="F179" s="55" t="s">
        <v>420</v>
      </c>
      <c r="G179" s="55"/>
      <c r="H179" s="55" t="s">
        <v>480</v>
      </c>
      <c r="I179" s="55"/>
      <c r="J179" s="28"/>
      <c r="K179" s="29"/>
      <c r="L179" s="30"/>
      <c r="M179" s="31"/>
      <c r="N179" s="30"/>
      <c r="O179" s="31"/>
      <c r="P179" s="32"/>
      <c r="Q179" s="28"/>
      <c r="R179" s="29"/>
      <c r="S179" s="32"/>
      <c r="T179" s="28"/>
      <c r="U179" s="29"/>
      <c r="V179" s="30"/>
      <c r="W179" s="31"/>
      <c r="X179" s="32"/>
      <c r="Y179" s="33"/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34"/>
      <c r="AM179" s="35"/>
      <c r="AN179" s="34"/>
      <c r="AO179" s="62"/>
      <c r="AP179" s="33"/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/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103"/>
      <c r="CA179" s="33"/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103"/>
      <c r="CR179" s="33"/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8"/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/>
      <c r="DQ179" s="31"/>
      <c r="DR179" s="30"/>
      <c r="DS179" s="31"/>
      <c r="DT179" s="30"/>
      <c r="DU179" s="31"/>
      <c r="DV179" s="30"/>
      <c r="DW179" s="31"/>
      <c r="DX179" s="103"/>
      <c r="DY179" s="33"/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32"/>
      <c r="EP179" s="108">
        <f t="shared" si="45"/>
        <v>4.8000000000000007</v>
      </c>
      <c r="EQ179" s="31"/>
      <c r="ER179" s="30"/>
      <c r="ES179" s="31"/>
      <c r="ET179" s="30"/>
      <c r="EU179" s="31"/>
      <c r="EV179" s="30"/>
      <c r="EW179" s="31"/>
      <c r="EX179" s="30"/>
      <c r="EY179" s="31"/>
      <c r="EZ179" s="30"/>
      <c r="FA179" s="77">
        <v>9</v>
      </c>
      <c r="FB179" s="78">
        <f>8*0.4*1.5</f>
        <v>4.8000000000000007</v>
      </c>
      <c r="FC179" s="31"/>
      <c r="FD179" s="30"/>
      <c r="FE179" s="31"/>
      <c r="FF179" s="30"/>
      <c r="FG179" s="89"/>
      <c r="FH179" s="30"/>
      <c r="FI179" s="31"/>
      <c r="FJ179" s="32"/>
    </row>
    <row r="180" spans="1:166" s="1" customFormat="1" ht="15" hidden="1" customHeight="1" x14ac:dyDescent="0.3">
      <c r="A180" s="5">
        <f t="shared" si="43"/>
        <v>1</v>
      </c>
      <c r="B180" s="15">
        <v>2643</v>
      </c>
      <c r="C180" s="8" t="s">
        <v>88</v>
      </c>
      <c r="D180" s="16">
        <v>2001</v>
      </c>
      <c r="E180" s="17">
        <f t="shared" si="44"/>
        <v>13.5</v>
      </c>
      <c r="F180" s="55" t="s">
        <v>406</v>
      </c>
      <c r="G180" s="55"/>
      <c r="H180" s="55" t="s">
        <v>407</v>
      </c>
      <c r="I180" s="55" t="s">
        <v>408</v>
      </c>
      <c r="J180" s="28">
        <f>L180+N180+P180</f>
        <v>0</v>
      </c>
      <c r="K180" s="29"/>
      <c r="L180" s="30"/>
      <c r="M180" s="31"/>
      <c r="N180" s="30"/>
      <c r="O180" s="31"/>
      <c r="P180" s="32"/>
      <c r="Q180" s="28">
        <f>S180</f>
        <v>0</v>
      </c>
      <c r="R180" s="29"/>
      <c r="S180" s="32"/>
      <c r="T180" s="28">
        <f>V180+X180</f>
        <v>0</v>
      </c>
      <c r="U180" s="29"/>
      <c r="V180" s="30"/>
      <c r="W180" s="31"/>
      <c r="X180" s="32"/>
      <c r="Y180" s="33">
        <f>AA180+AC180+AE180+AG180+AI180+AK180+AM180+AO180</f>
        <v>13.5</v>
      </c>
      <c r="Z180" s="34"/>
      <c r="AA180" s="35"/>
      <c r="AB180" s="34"/>
      <c r="AC180" s="35"/>
      <c r="AD180" s="34"/>
      <c r="AE180" s="35"/>
      <c r="AF180" s="34">
        <v>8</v>
      </c>
      <c r="AG180" s="35">
        <f>15*0.9</f>
        <v>13.5</v>
      </c>
      <c r="AH180" s="34"/>
      <c r="AI180" s="35"/>
      <c r="AJ180" s="34"/>
      <c r="AK180" s="35"/>
      <c r="AL180" s="68" t="s">
        <v>286</v>
      </c>
      <c r="AM180" s="35"/>
      <c r="AN180" s="34"/>
      <c r="AO180" s="62"/>
      <c r="AP180" s="33">
        <f>AR180+AT180+AV180+AX180+AZ180+BB180</f>
        <v>0</v>
      </c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>
        <f>BE180+BG180+BI180+BK180+BM180</f>
        <v>0</v>
      </c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>
        <f>BP180+BR180+BT180+BV180+BX180+BZ180</f>
        <v>0</v>
      </c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103"/>
      <c r="CA180" s="33">
        <f>CC180+CE180+CG180+CI180+CK180+CM180+CO180+CQ180</f>
        <v>0</v>
      </c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103"/>
      <c r="CR180" s="33">
        <f>CT180+CV180+CX180+CZ180+DB180+DD180</f>
        <v>0</v>
      </c>
      <c r="CS180" s="31"/>
      <c r="CT180" s="30"/>
      <c r="CU180" s="31"/>
      <c r="CV180" s="30"/>
      <c r="CW180" s="31"/>
      <c r="CX180" s="30"/>
      <c r="CY180" s="31"/>
      <c r="CZ180" s="30"/>
      <c r="DA180" s="30"/>
      <c r="DB180" s="30"/>
      <c r="DC180" s="31"/>
      <c r="DD180" s="32"/>
      <c r="DE180" s="108">
        <f>DG180+DI180+DK180+DM180+DO180</f>
        <v>0</v>
      </c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>
        <f>DR180+DT180+DV180+DX180</f>
        <v>0</v>
      </c>
      <c r="DQ180" s="31"/>
      <c r="DR180" s="30"/>
      <c r="DS180" s="31"/>
      <c r="DT180" s="30"/>
      <c r="DU180" s="31"/>
      <c r="DV180" s="30"/>
      <c r="DW180" s="31"/>
      <c r="DX180" s="103"/>
      <c r="DY180" s="33">
        <f>EA180+EC180+EE180+EG180+EI180+EK180+EM180+EO180</f>
        <v>0</v>
      </c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  <c r="EP180" s="108">
        <f t="shared" si="45"/>
        <v>0</v>
      </c>
      <c r="EQ180" s="31"/>
      <c r="ER180" s="30"/>
      <c r="ES180" s="31"/>
      <c r="ET180" s="30"/>
      <c r="EU180" s="31"/>
      <c r="EV180" s="30"/>
      <c r="EW180" s="30"/>
      <c r="EX180" s="30"/>
      <c r="EY180" s="30"/>
      <c r="EZ180" s="30"/>
      <c r="FA180" s="30"/>
      <c r="FB180" s="30"/>
      <c r="FC180" s="31"/>
      <c r="FD180" s="30"/>
      <c r="FE180" s="30"/>
      <c r="FF180" s="30"/>
      <c r="FG180" s="30"/>
      <c r="FH180" s="30"/>
      <c r="FI180" s="31"/>
      <c r="FJ180" s="32"/>
    </row>
    <row r="181" spans="1:166" s="1" customFormat="1" ht="15" customHeight="1" x14ac:dyDescent="0.3">
      <c r="A181" s="115">
        <v>75</v>
      </c>
      <c r="B181" s="116">
        <v>7062</v>
      </c>
      <c r="C181" s="117" t="s">
        <v>218</v>
      </c>
      <c r="D181" s="118">
        <v>2009</v>
      </c>
      <c r="E181" s="119">
        <f t="shared" si="44"/>
        <v>4</v>
      </c>
      <c r="F181" s="120" t="s">
        <v>381</v>
      </c>
      <c r="G181" s="55"/>
      <c r="H181" s="55" t="s">
        <v>382</v>
      </c>
      <c r="I181" s="55" t="s">
        <v>385</v>
      </c>
      <c r="J181" s="28"/>
      <c r="K181" s="29"/>
      <c r="L181" s="30"/>
      <c r="M181" s="31"/>
      <c r="N181" s="30"/>
      <c r="O181" s="31"/>
      <c r="P181" s="32"/>
      <c r="Q181" s="28"/>
      <c r="R181" s="29"/>
      <c r="S181" s="32"/>
      <c r="T181" s="28"/>
      <c r="U181" s="29"/>
      <c r="V181" s="30"/>
      <c r="W181" s="31"/>
      <c r="X181" s="32"/>
      <c r="Y181" s="33"/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92"/>
      <c r="AM181" s="35"/>
      <c r="AN181" s="34"/>
      <c r="AO181" s="62"/>
      <c r="AP181" s="33"/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/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/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103"/>
      <c r="CA181" s="33"/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103"/>
      <c r="CR181" s="33"/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8"/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/>
      <c r="DQ181" s="31"/>
      <c r="DR181" s="30"/>
      <c r="DS181" s="31"/>
      <c r="DT181" s="30"/>
      <c r="DU181" s="31"/>
      <c r="DV181" s="30"/>
      <c r="DW181" s="31"/>
      <c r="DX181" s="103"/>
      <c r="DY181" s="33"/>
      <c r="DZ181" s="31"/>
      <c r="EA181" s="30"/>
      <c r="EB181" s="31"/>
      <c r="EC181" s="30"/>
      <c r="ED181" s="31"/>
      <c r="EE181" s="30"/>
      <c r="EF181" s="30"/>
      <c r="EG181" s="30"/>
      <c r="EH181" s="30"/>
      <c r="EI181" s="30"/>
      <c r="EJ181" s="30"/>
      <c r="EK181" s="30"/>
      <c r="EL181" s="31"/>
      <c r="EM181" s="30"/>
      <c r="EN181" s="31"/>
      <c r="EO181" s="32"/>
      <c r="EP181" s="121">
        <f t="shared" si="45"/>
        <v>4</v>
      </c>
      <c r="EQ181" s="31"/>
      <c r="ER181" s="30"/>
      <c r="ES181" s="31"/>
      <c r="ET181" s="30"/>
      <c r="EU181" s="31"/>
      <c r="EV181" s="30"/>
      <c r="EW181" s="31">
        <v>9</v>
      </c>
      <c r="EX181" s="30">
        <f>10*0.4</f>
        <v>4</v>
      </c>
      <c r="EY181" s="31"/>
      <c r="EZ181" s="30"/>
      <c r="FA181" s="31"/>
      <c r="FB181" s="30"/>
      <c r="FC181" s="31"/>
      <c r="FD181" s="30"/>
      <c r="FE181" s="31"/>
      <c r="FF181" s="30"/>
      <c r="FG181" s="89"/>
      <c r="FH181" s="30"/>
      <c r="FI181" s="31"/>
      <c r="FJ181" s="32"/>
    </row>
    <row r="182" spans="1:166" s="1" customFormat="1" ht="15" customHeight="1" x14ac:dyDescent="0.3">
      <c r="A182" s="5">
        <v>76</v>
      </c>
      <c r="B182" s="15">
        <v>7300</v>
      </c>
      <c r="C182" s="8" t="s">
        <v>664</v>
      </c>
      <c r="D182" s="16">
        <v>2010</v>
      </c>
      <c r="E182" s="17">
        <f t="shared" si="44"/>
        <v>3.2</v>
      </c>
      <c r="F182" s="55" t="s">
        <v>400</v>
      </c>
      <c r="G182" s="65"/>
      <c r="H182" s="55" t="s">
        <v>401</v>
      </c>
      <c r="I182" s="55"/>
      <c r="J182" s="28"/>
      <c r="K182" s="29"/>
      <c r="L182" s="30"/>
      <c r="M182" s="31"/>
      <c r="N182" s="30"/>
      <c r="O182" s="31"/>
      <c r="P182" s="32"/>
      <c r="Q182" s="28"/>
      <c r="R182" s="29"/>
      <c r="S182" s="32"/>
      <c r="T182" s="28"/>
      <c r="U182" s="29"/>
      <c r="V182" s="30"/>
      <c r="W182" s="31"/>
      <c r="X182" s="32"/>
      <c r="Y182" s="33"/>
      <c r="Z182" s="34"/>
      <c r="AA182" s="35"/>
      <c r="AB182" s="34"/>
      <c r="AC182" s="35"/>
      <c r="AD182" s="34"/>
      <c r="AE182" s="35"/>
      <c r="AF182" s="34"/>
      <c r="AG182" s="35"/>
      <c r="AH182" s="34"/>
      <c r="AI182" s="35"/>
      <c r="AJ182" s="34"/>
      <c r="AK182" s="35"/>
      <c r="AL182" s="34"/>
      <c r="AM182" s="35"/>
      <c r="AN182" s="34"/>
      <c r="AO182" s="62"/>
      <c r="AP182" s="33"/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/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/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103"/>
      <c r="CA182" s="33"/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103"/>
      <c r="CR182" s="33"/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8"/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/>
      <c r="DQ182" s="31"/>
      <c r="DR182" s="30"/>
      <c r="DS182" s="31"/>
      <c r="DT182" s="30"/>
      <c r="DU182" s="31"/>
      <c r="DV182" s="30"/>
      <c r="DW182" s="31"/>
      <c r="DX182" s="103"/>
      <c r="DY182" s="33"/>
      <c r="DZ182" s="31"/>
      <c r="EA182" s="30"/>
      <c r="EB182" s="31"/>
      <c r="EC182" s="30"/>
      <c r="ED182" s="31"/>
      <c r="EE182" s="30"/>
      <c r="EF182" s="31"/>
      <c r="EG182" s="30"/>
      <c r="EH182" s="89"/>
      <c r="EI182" s="30"/>
      <c r="EJ182" s="31"/>
      <c r="EK182" s="30"/>
      <c r="EL182" s="31"/>
      <c r="EM182" s="30"/>
      <c r="EN182" s="31"/>
      <c r="EO182" s="32"/>
      <c r="EP182" s="108">
        <f t="shared" si="45"/>
        <v>3.2</v>
      </c>
      <c r="EQ182" s="31"/>
      <c r="ER182" s="30"/>
      <c r="ES182" s="31"/>
      <c r="ET182" s="30"/>
      <c r="EU182" s="31"/>
      <c r="EV182" s="30"/>
      <c r="EW182" s="31"/>
      <c r="EX182" s="30"/>
      <c r="EY182" s="31">
        <v>9</v>
      </c>
      <c r="EZ182" s="30">
        <f>8*0.4</f>
        <v>3.2</v>
      </c>
      <c r="FA182" s="31"/>
      <c r="FB182" s="30"/>
      <c r="FC182" s="31"/>
      <c r="FD182" s="30"/>
      <c r="FE182" s="31"/>
      <c r="FF182" s="30"/>
      <c r="FG182" s="89"/>
      <c r="FH182" s="30"/>
      <c r="FI182" s="31"/>
      <c r="FJ182" s="32"/>
    </row>
    <row r="183" spans="1:166" s="1" customFormat="1" ht="15" customHeight="1" x14ac:dyDescent="0.3">
      <c r="A183" s="115"/>
      <c r="B183" s="116">
        <v>9288</v>
      </c>
      <c r="C183" s="117" t="s">
        <v>638</v>
      </c>
      <c r="D183" s="118">
        <v>2010</v>
      </c>
      <c r="E183" s="119">
        <f t="shared" si="44"/>
        <v>3.2</v>
      </c>
      <c r="F183" s="120" t="s">
        <v>398</v>
      </c>
      <c r="G183" s="65"/>
      <c r="H183" s="55" t="s">
        <v>639</v>
      </c>
      <c r="I183" s="55" t="s">
        <v>507</v>
      </c>
      <c r="J183" s="28"/>
      <c r="K183" s="29"/>
      <c r="L183" s="30"/>
      <c r="M183" s="31"/>
      <c r="N183" s="30"/>
      <c r="O183" s="31"/>
      <c r="P183" s="32"/>
      <c r="Q183" s="28"/>
      <c r="R183" s="29"/>
      <c r="S183" s="32"/>
      <c r="T183" s="28"/>
      <c r="U183" s="29"/>
      <c r="V183" s="30"/>
      <c r="W183" s="31"/>
      <c r="X183" s="32"/>
      <c r="Y183" s="33"/>
      <c r="Z183" s="34"/>
      <c r="AA183" s="35"/>
      <c r="AB183" s="34"/>
      <c r="AC183" s="35"/>
      <c r="AD183" s="34"/>
      <c r="AE183" s="35"/>
      <c r="AF183" s="34"/>
      <c r="AG183" s="35"/>
      <c r="AH183" s="34"/>
      <c r="AI183" s="35"/>
      <c r="AJ183" s="34"/>
      <c r="AK183" s="35"/>
      <c r="AL183" s="34"/>
      <c r="AM183" s="35"/>
      <c r="AN183" s="34"/>
      <c r="AO183" s="62"/>
      <c r="AP183" s="33"/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33"/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/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103"/>
      <c r="CA183" s="33"/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103"/>
      <c r="CR183" s="33"/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08"/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/>
      <c r="DQ183" s="31"/>
      <c r="DR183" s="30"/>
      <c r="DS183" s="31"/>
      <c r="DT183" s="30"/>
      <c r="DU183" s="31"/>
      <c r="DV183" s="30"/>
      <c r="DW183" s="31"/>
      <c r="DX183" s="103"/>
      <c r="DY183" s="33"/>
      <c r="DZ183" s="31"/>
      <c r="EA183" s="30"/>
      <c r="EB183" s="31"/>
      <c r="EC183" s="30"/>
      <c r="ED183" s="31"/>
      <c r="EE183" s="30"/>
      <c r="EF183" s="31"/>
      <c r="EG183" s="30"/>
      <c r="EH183" s="89"/>
      <c r="EI183" s="30"/>
      <c r="EJ183" s="31"/>
      <c r="EK183" s="30"/>
      <c r="EL183" s="31"/>
      <c r="EM183" s="30"/>
      <c r="EN183" s="31"/>
      <c r="EO183" s="32"/>
      <c r="EP183" s="121">
        <f t="shared" si="45"/>
        <v>3.2</v>
      </c>
      <c r="EQ183" s="31"/>
      <c r="ER183" s="30"/>
      <c r="ES183" s="31"/>
      <c r="ET183" s="30"/>
      <c r="EU183" s="31"/>
      <c r="EV183" s="30"/>
      <c r="EW183" s="31"/>
      <c r="EX183" s="30"/>
      <c r="EY183" s="89"/>
      <c r="EZ183" s="30"/>
      <c r="FA183" s="31"/>
      <c r="FB183" s="30"/>
      <c r="FC183" s="31">
        <v>9</v>
      </c>
      <c r="FD183" s="30">
        <f>8*0.4</f>
        <v>3.2</v>
      </c>
      <c r="FE183" s="31"/>
      <c r="FF183" s="30"/>
      <c r="FG183" s="89"/>
      <c r="FH183" s="30"/>
      <c r="FI183" s="31"/>
      <c r="FJ183" s="32"/>
    </row>
    <row r="184" spans="1:166" s="1" customFormat="1" ht="15" hidden="1" customHeight="1" x14ac:dyDescent="0.3">
      <c r="A184" s="5">
        <f t="shared" si="43"/>
        <v>1</v>
      </c>
      <c r="B184" s="15">
        <v>6701</v>
      </c>
      <c r="C184" s="8" t="s">
        <v>165</v>
      </c>
      <c r="D184" s="16">
        <v>2008</v>
      </c>
      <c r="E184" s="17">
        <f t="shared" si="44"/>
        <v>12.6</v>
      </c>
      <c r="F184" s="55" t="s">
        <v>379</v>
      </c>
      <c r="G184" s="55"/>
      <c r="H184" s="55" t="s">
        <v>514</v>
      </c>
      <c r="I184" s="55" t="s">
        <v>488</v>
      </c>
      <c r="J184" s="28">
        <f>L184+N184+P184</f>
        <v>0</v>
      </c>
      <c r="K184" s="29"/>
      <c r="L184" s="30"/>
      <c r="M184" s="31"/>
      <c r="N184" s="30"/>
      <c r="O184" s="31"/>
      <c r="P184" s="32"/>
      <c r="Q184" s="28">
        <f>S184</f>
        <v>0</v>
      </c>
      <c r="R184" s="29"/>
      <c r="S184" s="32"/>
      <c r="T184" s="28">
        <f>V184+X184</f>
        <v>0</v>
      </c>
      <c r="U184" s="29"/>
      <c r="V184" s="30"/>
      <c r="W184" s="31"/>
      <c r="X184" s="32"/>
      <c r="Y184" s="33">
        <f>AA184+AC184+AE184+AG184+AI184+AK184+AM184+AO184</f>
        <v>0</v>
      </c>
      <c r="Z184" s="92"/>
      <c r="AA184" s="35"/>
      <c r="AB184" s="92"/>
      <c r="AC184" s="35"/>
      <c r="AD184" s="92"/>
      <c r="AE184" s="35"/>
      <c r="AF184" s="92"/>
      <c r="AG184" s="35"/>
      <c r="AH184" s="92"/>
      <c r="AI184" s="35"/>
      <c r="AJ184" s="92"/>
      <c r="AK184" s="35"/>
      <c r="AL184" s="92"/>
      <c r="AM184" s="35"/>
      <c r="AN184" s="92"/>
      <c r="AO184" s="93"/>
      <c r="AP184" s="33">
        <f>AR184+AT184+AV184+AX184+AZ184+BB184</f>
        <v>0</v>
      </c>
      <c r="AQ184" s="92"/>
      <c r="AR184" s="35"/>
      <c r="AS184" s="92"/>
      <c r="AT184" s="35"/>
      <c r="AU184" s="92"/>
      <c r="AV184" s="35"/>
      <c r="AW184" s="92"/>
      <c r="AX184" s="35"/>
      <c r="AY184" s="92"/>
      <c r="AZ184" s="35"/>
      <c r="BA184" s="92"/>
      <c r="BB184" s="75"/>
      <c r="BC184" s="33">
        <f>BE184+BG184+BI184+BK184+BM184</f>
        <v>0</v>
      </c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>
        <f>BP184+BR184+BT184+BV184+BX184+BZ184</f>
        <v>12.6</v>
      </c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>
        <v>5</v>
      </c>
      <c r="BZ184" s="103">
        <f>18*0.7</f>
        <v>12.6</v>
      </c>
      <c r="CA184" s="33">
        <f>CC184+CE184+CG184+CI184+CK184+CM184+CO184+CQ184</f>
        <v>0</v>
      </c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103"/>
      <c r="CR184" s="33">
        <f>CT184+CV184+CX184+CZ184+DB184+DD184</f>
        <v>0</v>
      </c>
      <c r="CS184" s="31"/>
      <c r="CT184" s="30"/>
      <c r="CU184" s="31"/>
      <c r="CV184" s="30"/>
      <c r="CW184" s="31"/>
      <c r="CX184" s="30"/>
      <c r="CY184" s="31"/>
      <c r="CZ184" s="30"/>
      <c r="DA184" s="31"/>
      <c r="DB184" s="30"/>
      <c r="DC184" s="31"/>
      <c r="DD184" s="32"/>
      <c r="DE184" s="108">
        <f>DG184+DI184+DK184+DM184+DO184</f>
        <v>0</v>
      </c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>
        <f>DR184+DT184+DV184+DX184</f>
        <v>0</v>
      </c>
      <c r="DQ184" s="31"/>
      <c r="DR184" s="30"/>
      <c r="DS184" s="31"/>
      <c r="DT184" s="30"/>
      <c r="DU184" s="31"/>
      <c r="DV184" s="30"/>
      <c r="DW184" s="31"/>
      <c r="DX184" s="103"/>
      <c r="DY184" s="33">
        <f>EA184+EC184+EE184+EG184+EI184+EK184+EM184+EO184</f>
        <v>0</v>
      </c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08">
        <f t="shared" si="45"/>
        <v>0</v>
      </c>
      <c r="EQ184" s="31"/>
      <c r="ER184" s="30"/>
      <c r="ES184" s="31"/>
      <c r="ET184" s="30"/>
      <c r="EU184" s="31"/>
      <c r="EV184" s="30"/>
      <c r="EW184" s="30"/>
      <c r="EX184" s="30"/>
      <c r="EY184" s="30"/>
      <c r="EZ184" s="30"/>
      <c r="FA184" s="30"/>
      <c r="FB184" s="30"/>
      <c r="FC184" s="31"/>
      <c r="FD184" s="30"/>
      <c r="FE184" s="30"/>
      <c r="FF184" s="30"/>
      <c r="FG184" s="30"/>
      <c r="FH184" s="30"/>
      <c r="FI184" s="31"/>
      <c r="FJ184" s="32"/>
    </row>
    <row r="185" spans="1:166" s="1" customFormat="1" ht="15" hidden="1" customHeight="1" x14ac:dyDescent="0.3">
      <c r="A185" s="5">
        <f t="shared" si="43"/>
        <v>2</v>
      </c>
      <c r="B185" s="15">
        <v>6702</v>
      </c>
      <c r="C185" s="8" t="s">
        <v>329</v>
      </c>
      <c r="D185" s="16">
        <v>2008</v>
      </c>
      <c r="E185" s="17">
        <f t="shared" si="44"/>
        <v>12.6</v>
      </c>
      <c r="F185" s="55" t="s">
        <v>379</v>
      </c>
      <c r="G185" s="55"/>
      <c r="H185" s="55" t="s">
        <v>490</v>
      </c>
      <c r="I185" s="55"/>
      <c r="J185" s="28">
        <f>L185+N185+P185</f>
        <v>0</v>
      </c>
      <c r="K185" s="29"/>
      <c r="L185" s="30"/>
      <c r="M185" s="31"/>
      <c r="N185" s="30"/>
      <c r="O185" s="31"/>
      <c r="P185" s="32"/>
      <c r="Q185" s="28">
        <f>S185</f>
        <v>0</v>
      </c>
      <c r="R185" s="29"/>
      <c r="S185" s="32"/>
      <c r="T185" s="28">
        <f>V185+X185</f>
        <v>0</v>
      </c>
      <c r="U185" s="29"/>
      <c r="V185" s="30"/>
      <c r="W185" s="31"/>
      <c r="X185" s="32"/>
      <c r="Y185" s="33">
        <f>AA185+AC185+AE185+AG185+AI185+AK185+AM185+AO185</f>
        <v>0</v>
      </c>
      <c r="Z185" s="86"/>
      <c r="AA185" s="35"/>
      <c r="AB185" s="86"/>
      <c r="AC185" s="35"/>
      <c r="AD185" s="86"/>
      <c r="AE185" s="35"/>
      <c r="AF185" s="86"/>
      <c r="AG185" s="35"/>
      <c r="AH185" s="86"/>
      <c r="AI185" s="35"/>
      <c r="AJ185" s="86"/>
      <c r="AK185" s="35"/>
      <c r="AL185" s="86"/>
      <c r="AM185" s="35"/>
      <c r="AN185" s="86"/>
      <c r="AO185" s="87"/>
      <c r="AP185" s="33">
        <f>AR185+AT185+AV185+AX185+AZ185+BB185</f>
        <v>0</v>
      </c>
      <c r="AQ185" s="92"/>
      <c r="AR185" s="35"/>
      <c r="AS185" s="92"/>
      <c r="AT185" s="35"/>
      <c r="AU185" s="92"/>
      <c r="AV185" s="35"/>
      <c r="AW185" s="92"/>
      <c r="AX185" s="35"/>
      <c r="AY185" s="92"/>
      <c r="AZ185" s="35"/>
      <c r="BA185" s="92"/>
      <c r="BB185" s="75"/>
      <c r="BC185" s="33">
        <f>BE185+BG185+BI185+BK185+BM185</f>
        <v>0</v>
      </c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>
        <f>BP185+BR185+BT185+BV185+BX185+BZ185</f>
        <v>12.6</v>
      </c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>
        <v>5</v>
      </c>
      <c r="BZ185" s="103">
        <f>18*0.7</f>
        <v>12.6</v>
      </c>
      <c r="CA185" s="33">
        <f>CC185+CE185+CG185+CI185+CK185+CM185+CO185+CQ185</f>
        <v>0</v>
      </c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103"/>
      <c r="CR185" s="33">
        <f>CT185+CV185+CX185+CZ185+DB185+DD185</f>
        <v>0</v>
      </c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108">
        <f>DG185+DI185+DK185+DM185+DO185</f>
        <v>0</v>
      </c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>
        <f>DR185+DT185+DV185+DX185</f>
        <v>0</v>
      </c>
      <c r="DQ185" s="31"/>
      <c r="DR185" s="30"/>
      <c r="DS185" s="31"/>
      <c r="DT185" s="30"/>
      <c r="DU185" s="31"/>
      <c r="DV185" s="30"/>
      <c r="DW185" s="31"/>
      <c r="DX185" s="103"/>
      <c r="DY185" s="33">
        <f>EA185+EC185+EE185+EG185+EI185+EK185+EM185+EO185</f>
        <v>0</v>
      </c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  <c r="EP185" s="108">
        <f t="shared" si="45"/>
        <v>0</v>
      </c>
      <c r="EQ185" s="31"/>
      <c r="ER185" s="30"/>
      <c r="ES185" s="31"/>
      <c r="ET185" s="30"/>
      <c r="EU185" s="31"/>
      <c r="EV185" s="30"/>
      <c r="EW185" s="30"/>
      <c r="EX185" s="30"/>
      <c r="EY185" s="30"/>
      <c r="EZ185" s="30"/>
      <c r="FA185" s="30"/>
      <c r="FB185" s="30"/>
      <c r="FC185" s="31"/>
      <c r="FD185" s="30"/>
      <c r="FE185" s="30"/>
      <c r="FF185" s="30"/>
      <c r="FG185" s="30"/>
      <c r="FH185" s="30"/>
      <c r="FI185" s="31"/>
      <c r="FJ185" s="32"/>
    </row>
    <row r="186" spans="1:166" s="1" customFormat="1" ht="15" hidden="1" customHeight="1" x14ac:dyDescent="0.3">
      <c r="A186" s="5">
        <f t="shared" si="43"/>
        <v>3</v>
      </c>
      <c r="B186" s="15">
        <v>6700</v>
      </c>
      <c r="C186" s="8" t="s">
        <v>164</v>
      </c>
      <c r="D186" s="16">
        <v>2008</v>
      </c>
      <c r="E186" s="17">
        <f t="shared" si="44"/>
        <v>12.6</v>
      </c>
      <c r="F186" s="55" t="s">
        <v>379</v>
      </c>
      <c r="G186" s="55"/>
      <c r="H186" s="55" t="s">
        <v>514</v>
      </c>
      <c r="I186" s="55" t="s">
        <v>488</v>
      </c>
      <c r="J186" s="28">
        <f>L186+N186+P186</f>
        <v>0</v>
      </c>
      <c r="K186" s="29"/>
      <c r="L186" s="30"/>
      <c r="M186" s="31"/>
      <c r="N186" s="30"/>
      <c r="O186" s="31"/>
      <c r="P186" s="32"/>
      <c r="Q186" s="28">
        <f>S186</f>
        <v>0</v>
      </c>
      <c r="R186" s="29"/>
      <c r="S186" s="32"/>
      <c r="T186" s="28">
        <f>V186+X186</f>
        <v>0</v>
      </c>
      <c r="U186" s="29"/>
      <c r="V186" s="30"/>
      <c r="W186" s="31"/>
      <c r="X186" s="32"/>
      <c r="Y186" s="33">
        <f>AA186+AC186+AE186+AG186+AI186+AK186+AM186+AO186</f>
        <v>0</v>
      </c>
      <c r="Z186" s="86"/>
      <c r="AA186" s="35"/>
      <c r="AB186" s="86"/>
      <c r="AC186" s="35"/>
      <c r="AD186" s="86"/>
      <c r="AE186" s="35"/>
      <c r="AF186" s="86"/>
      <c r="AG186" s="35"/>
      <c r="AH186" s="86"/>
      <c r="AI186" s="35"/>
      <c r="AJ186" s="86"/>
      <c r="AK186" s="35"/>
      <c r="AL186" s="86"/>
      <c r="AM186" s="35"/>
      <c r="AN186" s="86"/>
      <c r="AO186" s="87"/>
      <c r="AP186" s="33">
        <f>AR186+AT186+AV186+AX186+AZ186+BB186</f>
        <v>0</v>
      </c>
      <c r="AQ186" s="92"/>
      <c r="AR186" s="35"/>
      <c r="AS186" s="92"/>
      <c r="AT186" s="35"/>
      <c r="AU186" s="92"/>
      <c r="AV186" s="35"/>
      <c r="AW186" s="92"/>
      <c r="AX186" s="35"/>
      <c r="AY186" s="92"/>
      <c r="AZ186" s="35"/>
      <c r="BA186" s="92"/>
      <c r="BB186" s="75"/>
      <c r="BC186" s="33">
        <f>BE186+BG186+BI186+BK186+BM186</f>
        <v>0</v>
      </c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>
        <f>BP186+BR186+BT186+BV186+BX186+BZ186</f>
        <v>12.6</v>
      </c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>
        <v>5</v>
      </c>
      <c r="BZ186" s="103">
        <f>18*0.7</f>
        <v>12.6</v>
      </c>
      <c r="CA186" s="33">
        <f>CC186+CE186+CG186+CI186+CK186+CM186+CO186+CQ186</f>
        <v>0</v>
      </c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103"/>
      <c r="CR186" s="33">
        <f>CT186+CV186+CX186+CZ186+DB186+DD186</f>
        <v>0</v>
      </c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108">
        <f>DG186+DI186+DK186+DM186+DO186</f>
        <v>0</v>
      </c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>
        <f>DR186+DT186+DV186+DX186</f>
        <v>0</v>
      </c>
      <c r="DQ186" s="31"/>
      <c r="DR186" s="30"/>
      <c r="DS186" s="31"/>
      <c r="DT186" s="30"/>
      <c r="DU186" s="31"/>
      <c r="DV186" s="30"/>
      <c r="DW186" s="31"/>
      <c r="DX186" s="103"/>
      <c r="DY186" s="33">
        <f>EA186+EC186+EE186+EG186+EI186+EK186+EM186+EO186</f>
        <v>0</v>
      </c>
      <c r="DZ186" s="31"/>
      <c r="EA186" s="30"/>
      <c r="EB186" s="31"/>
      <c r="EC186" s="30"/>
      <c r="ED186" s="31"/>
      <c r="EE186" s="30"/>
      <c r="EF186" s="30"/>
      <c r="EG186" s="30"/>
      <c r="EH186" s="30"/>
      <c r="EI186" s="30"/>
      <c r="EJ186" s="30"/>
      <c r="EK186" s="30"/>
      <c r="EL186" s="31"/>
      <c r="EM186" s="30"/>
      <c r="EN186" s="31"/>
      <c r="EO186" s="32"/>
      <c r="EP186" s="108">
        <f t="shared" si="45"/>
        <v>0</v>
      </c>
      <c r="EQ186" s="31"/>
      <c r="ER186" s="30"/>
      <c r="ES186" s="31"/>
      <c r="ET186" s="30"/>
      <c r="EU186" s="31"/>
      <c r="EV186" s="30"/>
      <c r="EW186" s="30"/>
      <c r="EX186" s="30"/>
      <c r="EY186" s="30"/>
      <c r="EZ186" s="30"/>
      <c r="FA186" s="30"/>
      <c r="FB186" s="30"/>
      <c r="FC186" s="31"/>
      <c r="FD186" s="30"/>
      <c r="FE186" s="30"/>
      <c r="FF186" s="30"/>
      <c r="FG186" s="30"/>
      <c r="FH186" s="30"/>
      <c r="FI186" s="31"/>
      <c r="FJ186" s="32"/>
    </row>
    <row r="187" spans="1:166" s="1" customFormat="1" ht="15" hidden="1" customHeight="1" x14ac:dyDescent="0.3">
      <c r="A187" s="5">
        <f t="shared" si="43"/>
        <v>4</v>
      </c>
      <c r="B187" s="15">
        <v>6671</v>
      </c>
      <c r="C187" s="8" t="s">
        <v>153</v>
      </c>
      <c r="D187" s="16">
        <v>2008</v>
      </c>
      <c r="E187" s="17">
        <f t="shared" si="44"/>
        <v>12.6</v>
      </c>
      <c r="F187" s="55" t="s">
        <v>379</v>
      </c>
      <c r="G187" s="55"/>
      <c r="H187" s="55" t="s">
        <v>515</v>
      </c>
      <c r="I187" s="55" t="s">
        <v>488</v>
      </c>
      <c r="J187" s="28">
        <f>L187+N187+P187</f>
        <v>0</v>
      </c>
      <c r="K187" s="29"/>
      <c r="L187" s="30"/>
      <c r="M187" s="31"/>
      <c r="N187" s="30"/>
      <c r="O187" s="31"/>
      <c r="P187" s="32"/>
      <c r="Q187" s="28">
        <f>S187</f>
        <v>0</v>
      </c>
      <c r="R187" s="29"/>
      <c r="S187" s="32"/>
      <c r="T187" s="28">
        <f>V187+X187</f>
        <v>0</v>
      </c>
      <c r="U187" s="29"/>
      <c r="V187" s="30"/>
      <c r="W187" s="31"/>
      <c r="X187" s="32"/>
      <c r="Y187" s="33">
        <f>AA187+AC187+AE187+AG187+AI187+AK187+AM187+AO187</f>
        <v>0</v>
      </c>
      <c r="Z187" s="86"/>
      <c r="AA187" s="35"/>
      <c r="AB187" s="86"/>
      <c r="AC187" s="35"/>
      <c r="AD187" s="86"/>
      <c r="AE187" s="35"/>
      <c r="AF187" s="86"/>
      <c r="AG187" s="35"/>
      <c r="AH187" s="86"/>
      <c r="AI187" s="35"/>
      <c r="AJ187" s="86"/>
      <c r="AK187" s="35"/>
      <c r="AL187" s="86"/>
      <c r="AM187" s="35"/>
      <c r="AN187" s="86"/>
      <c r="AO187" s="87"/>
      <c r="AP187" s="33">
        <f>AR187+AT187+AV187+AX187+AZ187+BB187</f>
        <v>0</v>
      </c>
      <c r="AQ187" s="92"/>
      <c r="AR187" s="35"/>
      <c r="AS187" s="92"/>
      <c r="AT187" s="35"/>
      <c r="AU187" s="92"/>
      <c r="AV187" s="35"/>
      <c r="AW187" s="92"/>
      <c r="AX187" s="35"/>
      <c r="AY187" s="92"/>
      <c r="AZ187" s="35"/>
      <c r="BA187" s="92"/>
      <c r="BB187" s="75"/>
      <c r="BC187" s="33">
        <f>BE187+BG187+BI187+BK187+BM187</f>
        <v>0</v>
      </c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>
        <f>BP187+BR187+BT187+BV187+BX187+BZ187</f>
        <v>12.6</v>
      </c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>
        <v>5</v>
      </c>
      <c r="BZ187" s="103">
        <f>18*0.7</f>
        <v>12.6</v>
      </c>
      <c r="CA187" s="33">
        <f>CC187+CE187+CG187+CI187+CK187+CM187+CO187+CQ187</f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103"/>
      <c r="CR187" s="33">
        <f>CT187+CV187+CX187+CZ187+DB187+DD187</f>
        <v>0</v>
      </c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108">
        <f>DG187+DI187+DK187+DM187+DO187</f>
        <v>0</v>
      </c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>
        <f>DR187+DT187+DV187+DX187</f>
        <v>0</v>
      </c>
      <c r="DQ187" s="31"/>
      <c r="DR187" s="30"/>
      <c r="DS187" s="31"/>
      <c r="DT187" s="30"/>
      <c r="DU187" s="31"/>
      <c r="DV187" s="30"/>
      <c r="DW187" s="31"/>
      <c r="DX187" s="103"/>
      <c r="DY187" s="33">
        <f>EA187+EC187+EE187+EG187+EI187+EK187+EM187+EO187</f>
        <v>0</v>
      </c>
      <c r="DZ187" s="31"/>
      <c r="EA187" s="30"/>
      <c r="EB187" s="31"/>
      <c r="EC187" s="30"/>
      <c r="ED187" s="31"/>
      <c r="EE187" s="30"/>
      <c r="EF187" s="30"/>
      <c r="EG187" s="30"/>
      <c r="EH187" s="30"/>
      <c r="EI187" s="30"/>
      <c r="EJ187" s="30"/>
      <c r="EK187" s="30"/>
      <c r="EL187" s="31"/>
      <c r="EM187" s="30"/>
      <c r="EN187" s="31"/>
      <c r="EO187" s="32"/>
      <c r="EP187" s="108">
        <f t="shared" si="45"/>
        <v>0</v>
      </c>
      <c r="EQ187" s="31"/>
      <c r="ER187" s="30"/>
      <c r="ES187" s="31"/>
      <c r="ET187" s="30"/>
      <c r="EU187" s="31"/>
      <c r="EV187" s="30"/>
      <c r="EW187" s="30"/>
      <c r="EX187" s="30"/>
      <c r="EY187" s="30"/>
      <c r="EZ187" s="30"/>
      <c r="FA187" s="30"/>
      <c r="FB187" s="30"/>
      <c r="FC187" s="31"/>
      <c r="FD187" s="30"/>
      <c r="FE187" s="30"/>
      <c r="FF187" s="30"/>
      <c r="FG187" s="30"/>
      <c r="FH187" s="30"/>
      <c r="FI187" s="31"/>
      <c r="FJ187" s="32"/>
    </row>
    <row r="188" spans="1:166" s="1" customFormat="1" ht="15" customHeight="1" x14ac:dyDescent="0.3">
      <c r="A188" s="5"/>
      <c r="B188" s="15">
        <v>9713</v>
      </c>
      <c r="C188" s="8" t="s">
        <v>370</v>
      </c>
      <c r="D188" s="16">
        <v>2010</v>
      </c>
      <c r="E188" s="17">
        <f t="shared" si="44"/>
        <v>3.2</v>
      </c>
      <c r="F188" s="55" t="s">
        <v>400</v>
      </c>
      <c r="G188" s="55"/>
      <c r="H188" s="55" t="s">
        <v>401</v>
      </c>
      <c r="I188" s="55"/>
      <c r="J188" s="28"/>
      <c r="K188" s="29"/>
      <c r="L188" s="30"/>
      <c r="M188" s="31"/>
      <c r="N188" s="30"/>
      <c r="O188" s="31"/>
      <c r="P188" s="32"/>
      <c r="Q188" s="28"/>
      <c r="R188" s="29"/>
      <c r="S188" s="32"/>
      <c r="T188" s="28"/>
      <c r="U188" s="29"/>
      <c r="V188" s="30"/>
      <c r="W188" s="31"/>
      <c r="X188" s="32"/>
      <c r="Y188" s="33"/>
      <c r="Z188" s="86"/>
      <c r="AA188" s="35"/>
      <c r="AB188" s="86"/>
      <c r="AC188" s="35"/>
      <c r="AD188" s="86"/>
      <c r="AE188" s="35"/>
      <c r="AF188" s="86"/>
      <c r="AG188" s="35"/>
      <c r="AH188" s="86"/>
      <c r="AI188" s="35"/>
      <c r="AJ188" s="86"/>
      <c r="AK188" s="35"/>
      <c r="AL188" s="86"/>
      <c r="AM188" s="35"/>
      <c r="AN188" s="86"/>
      <c r="AO188" s="87"/>
      <c r="AP188" s="33"/>
      <c r="AQ188" s="92"/>
      <c r="AR188" s="35"/>
      <c r="AS188" s="92"/>
      <c r="AT188" s="35"/>
      <c r="AU188" s="92"/>
      <c r="AV188" s="35"/>
      <c r="AW188" s="92"/>
      <c r="AX188" s="35"/>
      <c r="AY188" s="92"/>
      <c r="AZ188" s="35"/>
      <c r="BA188" s="92"/>
      <c r="BB188" s="75"/>
      <c r="BC188" s="33"/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/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103"/>
      <c r="CA188" s="33"/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103"/>
      <c r="CR188" s="33"/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8"/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/>
      <c r="DQ188" s="31"/>
      <c r="DR188" s="30"/>
      <c r="DS188" s="31"/>
      <c r="DT188" s="30"/>
      <c r="DU188" s="31"/>
      <c r="DV188" s="30"/>
      <c r="DW188" s="31"/>
      <c r="DX188" s="103"/>
      <c r="DY188" s="33"/>
      <c r="DZ188" s="31"/>
      <c r="EA188" s="30"/>
      <c r="EB188" s="31"/>
      <c r="EC188" s="30"/>
      <c r="ED188" s="31"/>
      <c r="EE188" s="30"/>
      <c r="EF188" s="30"/>
      <c r="EG188" s="30"/>
      <c r="EH188" s="30"/>
      <c r="EI188" s="30"/>
      <c r="EJ188" s="30"/>
      <c r="EK188" s="30"/>
      <c r="EL188" s="31"/>
      <c r="EM188" s="30"/>
      <c r="EN188" s="31"/>
      <c r="EO188" s="32"/>
      <c r="EP188" s="108">
        <f t="shared" si="45"/>
        <v>3.2</v>
      </c>
      <c r="EQ188" s="31"/>
      <c r="ER188" s="30"/>
      <c r="ES188" s="31"/>
      <c r="ET188" s="30"/>
      <c r="EU188" s="31"/>
      <c r="EV188" s="30"/>
      <c r="EW188" s="31"/>
      <c r="EX188" s="30"/>
      <c r="EY188" s="31">
        <v>9</v>
      </c>
      <c r="EZ188" s="30">
        <f>8*0.4</f>
        <v>3.2</v>
      </c>
      <c r="FA188" s="31"/>
      <c r="FB188" s="30"/>
      <c r="FC188" s="31"/>
      <c r="FD188" s="30"/>
      <c r="FE188" s="31"/>
      <c r="FF188" s="30"/>
      <c r="FG188" s="89"/>
      <c r="FH188" s="30"/>
      <c r="FI188" s="31"/>
      <c r="FJ188" s="32"/>
    </row>
    <row r="189" spans="1:166" s="1" customFormat="1" ht="15" customHeight="1" x14ac:dyDescent="0.3">
      <c r="A189" s="115">
        <v>76</v>
      </c>
      <c r="B189" s="116">
        <v>7160</v>
      </c>
      <c r="C189" s="117" t="s">
        <v>208</v>
      </c>
      <c r="D189" s="118">
        <v>2010</v>
      </c>
      <c r="E189" s="119">
        <f t="shared" si="44"/>
        <v>3.2</v>
      </c>
      <c r="F189" s="120" t="s">
        <v>398</v>
      </c>
      <c r="G189" s="55"/>
      <c r="H189" s="55" t="s">
        <v>636</v>
      </c>
      <c r="I189" s="55" t="s">
        <v>637</v>
      </c>
      <c r="J189" s="28"/>
      <c r="K189" s="29"/>
      <c r="L189" s="30"/>
      <c r="M189" s="31"/>
      <c r="N189" s="30"/>
      <c r="O189" s="31"/>
      <c r="P189" s="32"/>
      <c r="Q189" s="28"/>
      <c r="R189" s="29"/>
      <c r="S189" s="32"/>
      <c r="T189" s="28"/>
      <c r="U189" s="29"/>
      <c r="V189" s="30"/>
      <c r="W189" s="31"/>
      <c r="X189" s="32"/>
      <c r="Y189" s="33"/>
      <c r="Z189" s="92"/>
      <c r="AA189" s="35"/>
      <c r="AB189" s="92"/>
      <c r="AC189" s="35"/>
      <c r="AD189" s="92"/>
      <c r="AE189" s="35"/>
      <c r="AF189" s="92"/>
      <c r="AG189" s="35"/>
      <c r="AH189" s="92"/>
      <c r="AI189" s="35"/>
      <c r="AJ189" s="92"/>
      <c r="AK189" s="35"/>
      <c r="AL189" s="92"/>
      <c r="AM189" s="35"/>
      <c r="AN189" s="92"/>
      <c r="AO189" s="93"/>
      <c r="AP189" s="33"/>
      <c r="AQ189" s="92"/>
      <c r="AR189" s="35"/>
      <c r="AS189" s="92"/>
      <c r="AT189" s="35"/>
      <c r="AU189" s="92"/>
      <c r="AV189" s="35"/>
      <c r="AW189" s="92"/>
      <c r="AX189" s="35"/>
      <c r="AY189" s="92"/>
      <c r="AZ189" s="35"/>
      <c r="BA189" s="92"/>
      <c r="BB189" s="75"/>
      <c r="BC189" s="33"/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103"/>
      <c r="CA189" s="33"/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103"/>
      <c r="CR189" s="33"/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8"/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/>
      <c r="DQ189" s="31"/>
      <c r="DR189" s="30"/>
      <c r="DS189" s="31"/>
      <c r="DT189" s="30"/>
      <c r="DU189" s="31"/>
      <c r="DV189" s="30"/>
      <c r="DW189" s="31"/>
      <c r="DX189" s="103"/>
      <c r="DY189" s="33"/>
      <c r="DZ189" s="31"/>
      <c r="EA189" s="30"/>
      <c r="EB189" s="31"/>
      <c r="EC189" s="30"/>
      <c r="ED189" s="31"/>
      <c r="EE189" s="30"/>
      <c r="EF189" s="30"/>
      <c r="EG189" s="30"/>
      <c r="EH189" s="30"/>
      <c r="EI189" s="30"/>
      <c r="EJ189" s="30"/>
      <c r="EK189" s="30"/>
      <c r="EL189" s="31"/>
      <c r="EM189" s="30"/>
      <c r="EN189" s="31"/>
      <c r="EO189" s="32"/>
      <c r="EP189" s="121">
        <f t="shared" si="45"/>
        <v>3.2</v>
      </c>
      <c r="EQ189" s="31"/>
      <c r="ER189" s="30"/>
      <c r="ES189" s="31"/>
      <c r="ET189" s="30"/>
      <c r="EU189" s="31"/>
      <c r="EV189" s="30"/>
      <c r="EW189" s="31"/>
      <c r="EX189" s="30"/>
      <c r="EY189" s="31"/>
      <c r="EZ189" s="30"/>
      <c r="FA189" s="31"/>
      <c r="FB189" s="30"/>
      <c r="FC189" s="31">
        <v>9</v>
      </c>
      <c r="FD189" s="30">
        <f>8*0.4</f>
        <v>3.2</v>
      </c>
      <c r="FE189" s="31"/>
      <c r="FF189" s="30"/>
      <c r="FG189" s="89"/>
      <c r="FH189" s="30"/>
      <c r="FI189" s="31"/>
      <c r="FJ189" s="32"/>
    </row>
    <row r="190" spans="1:166" s="1" customFormat="1" ht="15" hidden="1" customHeight="1" x14ac:dyDescent="0.3">
      <c r="A190" s="5"/>
      <c r="B190" s="15">
        <v>9537</v>
      </c>
      <c r="C190" s="8" t="s">
        <v>358</v>
      </c>
      <c r="D190" s="16">
        <v>2011</v>
      </c>
      <c r="E190" s="17">
        <f t="shared" si="44"/>
        <v>0</v>
      </c>
      <c r="F190" s="55" t="s">
        <v>406</v>
      </c>
      <c r="G190" s="65"/>
      <c r="H190" s="55" t="s">
        <v>517</v>
      </c>
      <c r="I190" s="55"/>
      <c r="J190" s="28"/>
      <c r="K190" s="29"/>
      <c r="L190" s="30"/>
      <c r="M190" s="31"/>
      <c r="N190" s="30"/>
      <c r="O190" s="31"/>
      <c r="P190" s="32"/>
      <c r="Q190" s="28"/>
      <c r="R190" s="29"/>
      <c r="S190" s="32"/>
      <c r="T190" s="28"/>
      <c r="U190" s="29"/>
      <c r="V190" s="30"/>
      <c r="W190" s="31"/>
      <c r="X190" s="32"/>
      <c r="Y190" s="33"/>
      <c r="Z190" s="86"/>
      <c r="AA190" s="35"/>
      <c r="AB190" s="86"/>
      <c r="AC190" s="35"/>
      <c r="AD190" s="86"/>
      <c r="AE190" s="35"/>
      <c r="AF190" s="86"/>
      <c r="AG190" s="35"/>
      <c r="AH190" s="86"/>
      <c r="AI190" s="35"/>
      <c r="AJ190" s="86"/>
      <c r="AK190" s="35"/>
      <c r="AL190" s="86"/>
      <c r="AM190" s="35"/>
      <c r="AN190" s="86"/>
      <c r="AO190" s="87"/>
      <c r="AP190" s="33"/>
      <c r="AQ190" s="92"/>
      <c r="AR190" s="35"/>
      <c r="AS190" s="92"/>
      <c r="AT190" s="35"/>
      <c r="AU190" s="92"/>
      <c r="AV190" s="35"/>
      <c r="AW190" s="92"/>
      <c r="AX190" s="35"/>
      <c r="AY190" s="92"/>
      <c r="AZ190" s="35"/>
      <c r="BA190" s="92"/>
      <c r="BB190" s="75"/>
      <c r="BC190" s="33"/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/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103"/>
      <c r="CA190" s="33"/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103"/>
      <c r="CR190" s="33"/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8"/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/>
      <c r="DQ190" s="31"/>
      <c r="DR190" s="30"/>
      <c r="DS190" s="31"/>
      <c r="DT190" s="30"/>
      <c r="DU190" s="31"/>
      <c r="DV190" s="30"/>
      <c r="DW190" s="31"/>
      <c r="DX190" s="103"/>
      <c r="DY190" s="33"/>
      <c r="DZ190" s="31"/>
      <c r="EA190" s="30"/>
      <c r="EB190" s="31"/>
      <c r="EC190" s="30"/>
      <c r="ED190" s="77"/>
      <c r="EE190" s="78"/>
      <c r="EF190" s="31"/>
      <c r="EG190" s="30"/>
      <c r="EH190" s="89"/>
      <c r="EI190" s="30"/>
      <c r="EJ190" s="31"/>
      <c r="EK190" s="30"/>
      <c r="EL190" s="31"/>
      <c r="EM190" s="30"/>
      <c r="EN190" s="31"/>
      <c r="EO190" s="32"/>
      <c r="EP190" s="108">
        <f t="shared" si="45"/>
        <v>0</v>
      </c>
      <c r="EQ190" s="31"/>
      <c r="ER190" s="30"/>
      <c r="ES190" s="31"/>
      <c r="ET190" s="30"/>
      <c r="EU190" s="31"/>
      <c r="EV190" s="30"/>
      <c r="EW190" s="31"/>
      <c r="EX190" s="30"/>
      <c r="EY190" s="89"/>
      <c r="EZ190" s="30"/>
      <c r="FA190" s="31"/>
      <c r="FB190" s="30"/>
      <c r="FC190" s="31"/>
      <c r="FD190" s="30"/>
      <c r="FE190" s="31"/>
      <c r="FF190" s="30"/>
      <c r="FG190" s="89"/>
      <c r="FH190" s="30"/>
      <c r="FI190" s="31"/>
      <c r="FJ190" s="32"/>
    </row>
    <row r="191" spans="1:166" s="1" customFormat="1" ht="15" hidden="1" customHeight="1" x14ac:dyDescent="0.3">
      <c r="A191" s="5"/>
      <c r="B191" s="15">
        <v>9585</v>
      </c>
      <c r="C191" s="8" t="s">
        <v>587</v>
      </c>
      <c r="D191" s="16">
        <v>2011</v>
      </c>
      <c r="E191" s="17">
        <f t="shared" si="44"/>
        <v>0</v>
      </c>
      <c r="F191" s="55" t="s">
        <v>386</v>
      </c>
      <c r="G191" s="65"/>
      <c r="H191" s="55" t="s">
        <v>588</v>
      </c>
      <c r="I191" s="55" t="s">
        <v>589</v>
      </c>
      <c r="J191" s="28"/>
      <c r="K191" s="29"/>
      <c r="L191" s="30"/>
      <c r="M191" s="31"/>
      <c r="N191" s="30"/>
      <c r="O191" s="31"/>
      <c r="P191" s="32"/>
      <c r="Q191" s="28"/>
      <c r="R191" s="29"/>
      <c r="S191" s="32"/>
      <c r="T191" s="28"/>
      <c r="U191" s="29"/>
      <c r="V191" s="30"/>
      <c r="W191" s="31"/>
      <c r="X191" s="32"/>
      <c r="Y191" s="33"/>
      <c r="Z191" s="86"/>
      <c r="AA191" s="35"/>
      <c r="AB191" s="86"/>
      <c r="AC191" s="35"/>
      <c r="AD191" s="86"/>
      <c r="AE191" s="35"/>
      <c r="AF191" s="86"/>
      <c r="AG191" s="35"/>
      <c r="AH191" s="86"/>
      <c r="AI191" s="35"/>
      <c r="AJ191" s="86"/>
      <c r="AK191" s="35"/>
      <c r="AL191" s="86"/>
      <c r="AM191" s="35"/>
      <c r="AN191" s="86"/>
      <c r="AO191" s="87"/>
      <c r="AP191" s="33"/>
      <c r="AQ191" s="92"/>
      <c r="AR191" s="35"/>
      <c r="AS191" s="92"/>
      <c r="AT191" s="35"/>
      <c r="AU191" s="92"/>
      <c r="AV191" s="35"/>
      <c r="AW191" s="92"/>
      <c r="AX191" s="35"/>
      <c r="AY191" s="92"/>
      <c r="AZ191" s="35"/>
      <c r="BA191" s="92"/>
      <c r="BB191" s="75"/>
      <c r="BC191" s="33"/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/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103"/>
      <c r="CA191" s="33"/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103"/>
      <c r="CR191" s="33"/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8"/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/>
      <c r="DQ191" s="31"/>
      <c r="DR191" s="30"/>
      <c r="DS191" s="31"/>
      <c r="DT191" s="30"/>
      <c r="DU191" s="31"/>
      <c r="DV191" s="30"/>
      <c r="DW191" s="31"/>
      <c r="DX191" s="103"/>
      <c r="DY191" s="33"/>
      <c r="DZ191" s="31"/>
      <c r="EA191" s="30"/>
      <c r="EB191" s="31"/>
      <c r="EC191" s="30"/>
      <c r="ED191" s="31"/>
      <c r="EE191" s="30"/>
      <c r="EF191" s="31"/>
      <c r="EG191" s="30"/>
      <c r="EH191" s="89"/>
      <c r="EI191" s="30"/>
      <c r="EJ191" s="77"/>
      <c r="EK191" s="78"/>
      <c r="EL191" s="31"/>
      <c r="EM191" s="30"/>
      <c r="EN191" s="31"/>
      <c r="EO191" s="32"/>
      <c r="EP191" s="108">
        <f t="shared" si="45"/>
        <v>0</v>
      </c>
      <c r="EQ191" s="31"/>
      <c r="ER191" s="30"/>
      <c r="ES191" s="31"/>
      <c r="ET191" s="30"/>
      <c r="EU191" s="31"/>
      <c r="EV191" s="30"/>
      <c r="EW191" s="31"/>
      <c r="EX191" s="30"/>
      <c r="EY191" s="89"/>
      <c r="EZ191" s="30"/>
      <c r="FA191" s="31"/>
      <c r="FB191" s="30"/>
      <c r="FC191" s="31"/>
      <c r="FD191" s="30"/>
      <c r="FE191" s="31"/>
      <c r="FF191" s="30"/>
      <c r="FG191" s="89"/>
      <c r="FH191" s="30"/>
      <c r="FI191" s="31"/>
      <c r="FJ191" s="32"/>
    </row>
    <row r="192" spans="1:166" s="1" customFormat="1" ht="15" hidden="1" customHeight="1" x14ac:dyDescent="0.3">
      <c r="A192" s="5"/>
      <c r="B192" s="15">
        <v>9598</v>
      </c>
      <c r="C192" s="8" t="s">
        <v>350</v>
      </c>
      <c r="D192" s="16">
        <v>2011</v>
      </c>
      <c r="E192" s="17">
        <f t="shared" si="44"/>
        <v>0</v>
      </c>
      <c r="F192" s="55" t="s">
        <v>386</v>
      </c>
      <c r="G192" s="65"/>
      <c r="H192" s="114" t="s">
        <v>518</v>
      </c>
      <c r="I192" s="114" t="s">
        <v>677</v>
      </c>
      <c r="J192" s="28"/>
      <c r="K192" s="29"/>
      <c r="L192" s="30"/>
      <c r="M192" s="31"/>
      <c r="N192" s="30"/>
      <c r="O192" s="31"/>
      <c r="P192" s="32"/>
      <c r="Q192" s="28"/>
      <c r="R192" s="29"/>
      <c r="S192" s="32"/>
      <c r="T192" s="28"/>
      <c r="U192" s="29"/>
      <c r="V192" s="30"/>
      <c r="W192" s="31"/>
      <c r="X192" s="32"/>
      <c r="Y192" s="33"/>
      <c r="Z192" s="86"/>
      <c r="AA192" s="35"/>
      <c r="AB192" s="86"/>
      <c r="AC192" s="35"/>
      <c r="AD192" s="86"/>
      <c r="AE192" s="35"/>
      <c r="AF192" s="86"/>
      <c r="AG192" s="35"/>
      <c r="AH192" s="86"/>
      <c r="AI192" s="35"/>
      <c r="AJ192" s="86"/>
      <c r="AK192" s="35"/>
      <c r="AL192" s="86"/>
      <c r="AM192" s="35"/>
      <c r="AN192" s="86"/>
      <c r="AO192" s="87"/>
      <c r="AP192" s="33"/>
      <c r="AQ192" s="92"/>
      <c r="AR192" s="35"/>
      <c r="AS192" s="92"/>
      <c r="AT192" s="35"/>
      <c r="AU192" s="92"/>
      <c r="AV192" s="35"/>
      <c r="AW192" s="92"/>
      <c r="AX192" s="35"/>
      <c r="AY192" s="92"/>
      <c r="AZ192" s="35"/>
      <c r="BA192" s="92"/>
      <c r="BB192" s="75"/>
      <c r="BC192" s="33"/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/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103"/>
      <c r="CA192" s="33"/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103"/>
      <c r="CR192" s="33"/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8"/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/>
      <c r="DQ192" s="31"/>
      <c r="DR192" s="30"/>
      <c r="DS192" s="31"/>
      <c r="DT192" s="30"/>
      <c r="DU192" s="31"/>
      <c r="DV192" s="30"/>
      <c r="DW192" s="31"/>
      <c r="DX192" s="103"/>
      <c r="DY192" s="33"/>
      <c r="DZ192" s="31"/>
      <c r="EA192" s="30"/>
      <c r="EB192" s="31"/>
      <c r="EC192" s="30"/>
      <c r="ED192" s="31"/>
      <c r="EE192" s="30"/>
      <c r="EF192" s="31"/>
      <c r="EG192" s="30"/>
      <c r="EH192" s="89"/>
      <c r="EI192" s="30"/>
      <c r="EJ192" s="77"/>
      <c r="EK192" s="78"/>
      <c r="EL192" s="31"/>
      <c r="EM192" s="30"/>
      <c r="EN192" s="31"/>
      <c r="EO192" s="32"/>
      <c r="EP192" s="108">
        <f t="shared" si="45"/>
        <v>0</v>
      </c>
      <c r="EQ192" s="31"/>
      <c r="ER192" s="30"/>
      <c r="ES192" s="31"/>
      <c r="ET192" s="30"/>
      <c r="EU192" s="31"/>
      <c r="EV192" s="30"/>
      <c r="EW192" s="31"/>
      <c r="EX192" s="30"/>
      <c r="EY192" s="89"/>
      <c r="EZ192" s="30"/>
      <c r="FA192" s="31"/>
      <c r="FB192" s="30"/>
      <c r="FC192" s="31"/>
      <c r="FD192" s="30"/>
      <c r="FE192" s="31"/>
      <c r="FF192" s="30"/>
      <c r="FG192" s="89"/>
      <c r="FH192" s="30"/>
      <c r="FI192" s="31"/>
      <c r="FJ192" s="32"/>
    </row>
    <row r="193" spans="1:166" s="1" customFormat="1" ht="15" hidden="1" customHeight="1" x14ac:dyDescent="0.3">
      <c r="A193" s="5"/>
      <c r="B193" s="15">
        <v>372</v>
      </c>
      <c r="C193" s="8" t="s">
        <v>554</v>
      </c>
      <c r="D193" s="16">
        <v>2011</v>
      </c>
      <c r="E193" s="17">
        <f t="shared" si="44"/>
        <v>0</v>
      </c>
      <c r="F193" s="55" t="s">
        <v>403</v>
      </c>
      <c r="G193" s="65"/>
      <c r="H193" s="55" t="s">
        <v>555</v>
      </c>
      <c r="I193" s="55"/>
      <c r="J193" s="28"/>
      <c r="K193" s="29"/>
      <c r="L193" s="30"/>
      <c r="M193" s="31"/>
      <c r="N193" s="30"/>
      <c r="O193" s="31"/>
      <c r="P193" s="32"/>
      <c r="Q193" s="28"/>
      <c r="R193" s="29"/>
      <c r="S193" s="32"/>
      <c r="T193" s="28"/>
      <c r="U193" s="29"/>
      <c r="V193" s="30"/>
      <c r="W193" s="31"/>
      <c r="X193" s="32"/>
      <c r="Y193" s="33"/>
      <c r="Z193" s="86"/>
      <c r="AA193" s="35"/>
      <c r="AB193" s="86"/>
      <c r="AC193" s="35"/>
      <c r="AD193" s="86"/>
      <c r="AE193" s="35"/>
      <c r="AF193" s="86"/>
      <c r="AG193" s="35"/>
      <c r="AH193" s="86"/>
      <c r="AI193" s="35"/>
      <c r="AJ193" s="86"/>
      <c r="AK193" s="35"/>
      <c r="AL193" s="86"/>
      <c r="AM193" s="35"/>
      <c r="AN193" s="86"/>
      <c r="AO193" s="87"/>
      <c r="AP193" s="33"/>
      <c r="AQ193" s="92"/>
      <c r="AR193" s="35"/>
      <c r="AS193" s="92"/>
      <c r="AT193" s="35"/>
      <c r="AU193" s="92"/>
      <c r="AV193" s="35"/>
      <c r="AW193" s="92"/>
      <c r="AX193" s="35"/>
      <c r="AY193" s="92"/>
      <c r="AZ193" s="35"/>
      <c r="BA193" s="92"/>
      <c r="BB193" s="75"/>
      <c r="BC193" s="33"/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103"/>
      <c r="CA193" s="33"/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103"/>
      <c r="CR193" s="33"/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8"/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/>
      <c r="DQ193" s="31"/>
      <c r="DR193" s="30"/>
      <c r="DS193" s="31"/>
      <c r="DT193" s="30"/>
      <c r="DU193" s="31"/>
      <c r="DV193" s="30"/>
      <c r="DW193" s="31"/>
      <c r="DX193" s="103"/>
      <c r="DY193" s="33"/>
      <c r="DZ193" s="31"/>
      <c r="EA193" s="30"/>
      <c r="EB193" s="31"/>
      <c r="EC193" s="30"/>
      <c r="ED193" s="31"/>
      <c r="EE193" s="30"/>
      <c r="EF193" s="31"/>
      <c r="EG193" s="30"/>
      <c r="EH193" s="89"/>
      <c r="EI193" s="30"/>
      <c r="EJ193" s="77"/>
      <c r="EK193" s="78"/>
      <c r="EL193" s="31"/>
      <c r="EM193" s="30"/>
      <c r="EN193" s="31"/>
      <c r="EO193" s="32"/>
      <c r="EP193" s="108">
        <f t="shared" si="45"/>
        <v>0</v>
      </c>
      <c r="EQ193" s="31"/>
      <c r="ER193" s="30"/>
      <c r="ES193" s="31"/>
      <c r="ET193" s="30"/>
      <c r="EU193" s="31"/>
      <c r="EV193" s="30"/>
      <c r="EW193" s="31"/>
      <c r="EX193" s="30"/>
      <c r="EY193" s="89"/>
      <c r="EZ193" s="30"/>
      <c r="FA193" s="31"/>
      <c r="FB193" s="30"/>
      <c r="FC193" s="31"/>
      <c r="FD193" s="30"/>
      <c r="FE193" s="31"/>
      <c r="FF193" s="30"/>
      <c r="FG193" s="89"/>
      <c r="FH193" s="30"/>
      <c r="FI193" s="31"/>
      <c r="FJ193" s="32"/>
    </row>
    <row r="194" spans="1:166" s="1" customFormat="1" ht="15" hidden="1" customHeight="1" x14ac:dyDescent="0.3">
      <c r="A194" s="5"/>
      <c r="B194" s="15">
        <v>55</v>
      </c>
      <c r="C194" s="8" t="s">
        <v>540</v>
      </c>
      <c r="D194" s="16">
        <v>2011</v>
      </c>
      <c r="E194" s="17">
        <f t="shared" si="44"/>
        <v>0</v>
      </c>
      <c r="F194" s="55" t="s">
        <v>379</v>
      </c>
      <c r="G194" s="65"/>
      <c r="H194" s="55" t="s">
        <v>542</v>
      </c>
      <c r="I194" s="55" t="s">
        <v>541</v>
      </c>
      <c r="J194" s="28"/>
      <c r="K194" s="29"/>
      <c r="L194" s="30"/>
      <c r="M194" s="31"/>
      <c r="N194" s="30"/>
      <c r="O194" s="31"/>
      <c r="P194" s="32"/>
      <c r="Q194" s="28"/>
      <c r="R194" s="29"/>
      <c r="S194" s="32"/>
      <c r="T194" s="28"/>
      <c r="U194" s="29"/>
      <c r="V194" s="30"/>
      <c r="W194" s="31"/>
      <c r="X194" s="32"/>
      <c r="Y194" s="33"/>
      <c r="Z194" s="86"/>
      <c r="AA194" s="35"/>
      <c r="AB194" s="86"/>
      <c r="AC194" s="35"/>
      <c r="AD194" s="86"/>
      <c r="AE194" s="35"/>
      <c r="AF194" s="86"/>
      <c r="AG194" s="35"/>
      <c r="AH194" s="86"/>
      <c r="AI194" s="35"/>
      <c r="AJ194" s="86"/>
      <c r="AK194" s="35"/>
      <c r="AL194" s="86"/>
      <c r="AM194" s="35"/>
      <c r="AN194" s="86"/>
      <c r="AO194" s="87"/>
      <c r="AP194" s="33"/>
      <c r="AQ194" s="92"/>
      <c r="AR194" s="35"/>
      <c r="AS194" s="92"/>
      <c r="AT194" s="35"/>
      <c r="AU194" s="92"/>
      <c r="AV194" s="35"/>
      <c r="AW194" s="92"/>
      <c r="AX194" s="35"/>
      <c r="AY194" s="92"/>
      <c r="AZ194" s="35"/>
      <c r="BA194" s="92"/>
      <c r="BB194" s="75"/>
      <c r="BC194" s="33"/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103"/>
      <c r="CA194" s="33"/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103"/>
      <c r="CR194" s="33"/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8"/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/>
      <c r="DQ194" s="31"/>
      <c r="DR194" s="30"/>
      <c r="DS194" s="31"/>
      <c r="DT194" s="30"/>
      <c r="DU194" s="31"/>
      <c r="DV194" s="30"/>
      <c r="DW194" s="31"/>
      <c r="DX194" s="103"/>
      <c r="DY194" s="33"/>
      <c r="DZ194" s="31"/>
      <c r="EA194" s="30"/>
      <c r="EB194" s="31"/>
      <c r="EC194" s="30"/>
      <c r="ED194" s="77"/>
      <c r="EE194" s="78"/>
      <c r="EF194" s="31"/>
      <c r="EG194" s="30"/>
      <c r="EH194" s="89"/>
      <c r="EI194" s="30"/>
      <c r="EJ194" s="77"/>
      <c r="EK194" s="78"/>
      <c r="EL194" s="31"/>
      <c r="EM194" s="30"/>
      <c r="EN194" s="31"/>
      <c r="EO194" s="32"/>
      <c r="EP194" s="108">
        <f t="shared" si="45"/>
        <v>0</v>
      </c>
      <c r="EQ194" s="31"/>
      <c r="ER194" s="30"/>
      <c r="ES194" s="31"/>
      <c r="ET194" s="30"/>
      <c r="EU194" s="31"/>
      <c r="EV194" s="30"/>
      <c r="EW194" s="31"/>
      <c r="EX194" s="30"/>
      <c r="EY194" s="89"/>
      <c r="EZ194" s="30"/>
      <c r="FA194" s="31"/>
      <c r="FB194" s="30"/>
      <c r="FC194" s="31"/>
      <c r="FD194" s="30"/>
      <c r="FE194" s="31"/>
      <c r="FF194" s="30"/>
      <c r="FG194" s="89"/>
      <c r="FH194" s="30"/>
      <c r="FI194" s="31"/>
      <c r="FJ194" s="32"/>
    </row>
    <row r="195" spans="1:166" s="1" customFormat="1" ht="15" hidden="1" customHeight="1" x14ac:dyDescent="0.3">
      <c r="A195" s="5"/>
      <c r="B195" s="15">
        <v>9532</v>
      </c>
      <c r="C195" s="8" t="s">
        <v>367</v>
      </c>
      <c r="D195" s="16">
        <v>2011</v>
      </c>
      <c r="E195" s="17">
        <f t="shared" si="44"/>
        <v>0</v>
      </c>
      <c r="F195" s="55" t="s">
        <v>411</v>
      </c>
      <c r="G195" s="65"/>
      <c r="H195" s="85" t="s">
        <v>533</v>
      </c>
      <c r="I195" s="55"/>
      <c r="J195" s="28"/>
      <c r="K195" s="29"/>
      <c r="L195" s="30"/>
      <c r="M195" s="31"/>
      <c r="N195" s="30"/>
      <c r="O195" s="31"/>
      <c r="P195" s="32"/>
      <c r="Q195" s="28"/>
      <c r="R195" s="29"/>
      <c r="S195" s="32"/>
      <c r="T195" s="28"/>
      <c r="U195" s="29"/>
      <c r="V195" s="30"/>
      <c r="W195" s="31"/>
      <c r="X195" s="32"/>
      <c r="Y195" s="33"/>
      <c r="Z195" s="86"/>
      <c r="AA195" s="35"/>
      <c r="AB195" s="86"/>
      <c r="AC195" s="35"/>
      <c r="AD195" s="86"/>
      <c r="AE195" s="35"/>
      <c r="AF195" s="86"/>
      <c r="AG195" s="35"/>
      <c r="AH195" s="86"/>
      <c r="AI195" s="35"/>
      <c r="AJ195" s="86"/>
      <c r="AK195" s="35"/>
      <c r="AL195" s="86"/>
      <c r="AM195" s="35"/>
      <c r="AN195" s="86"/>
      <c r="AO195" s="87"/>
      <c r="AP195" s="33"/>
      <c r="AQ195" s="92"/>
      <c r="AR195" s="35"/>
      <c r="AS195" s="92"/>
      <c r="AT195" s="35"/>
      <c r="AU195" s="92"/>
      <c r="AV195" s="35"/>
      <c r="AW195" s="92"/>
      <c r="AX195" s="35"/>
      <c r="AY195" s="92"/>
      <c r="AZ195" s="35"/>
      <c r="BA195" s="92"/>
      <c r="BB195" s="75"/>
      <c r="BC195" s="33"/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/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103"/>
      <c r="CA195" s="33"/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103"/>
      <c r="CR195" s="33"/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31"/>
      <c r="DD195" s="32"/>
      <c r="DE195" s="108"/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/>
      <c r="DQ195" s="31"/>
      <c r="DR195" s="30"/>
      <c r="DS195" s="31"/>
      <c r="DT195" s="30"/>
      <c r="DU195" s="31"/>
      <c r="DV195" s="30"/>
      <c r="DW195" s="31"/>
      <c r="DX195" s="103"/>
      <c r="DY195" s="33"/>
      <c r="DZ195" s="31"/>
      <c r="EA195" s="30"/>
      <c r="EB195" s="31"/>
      <c r="EC195" s="30"/>
      <c r="ED195" s="77"/>
      <c r="EE195" s="78"/>
      <c r="EF195" s="31"/>
      <c r="EG195" s="30"/>
      <c r="EH195" s="89"/>
      <c r="EI195" s="30"/>
      <c r="EJ195" s="77"/>
      <c r="EK195" s="78"/>
      <c r="EL195" s="31"/>
      <c r="EM195" s="30"/>
      <c r="EN195" s="31"/>
      <c r="EO195" s="32"/>
      <c r="EP195" s="108">
        <f t="shared" si="45"/>
        <v>0</v>
      </c>
      <c r="EQ195" s="31"/>
      <c r="ER195" s="30"/>
      <c r="ES195" s="31"/>
      <c r="ET195" s="30"/>
      <c r="EU195" s="31"/>
      <c r="EV195" s="30"/>
      <c r="EW195" s="31"/>
      <c r="EX195" s="30"/>
      <c r="EY195" s="89"/>
      <c r="EZ195" s="30"/>
      <c r="FA195" s="31"/>
      <c r="FB195" s="30"/>
      <c r="FC195" s="31"/>
      <c r="FD195" s="30"/>
      <c r="FE195" s="31"/>
      <c r="FF195" s="30"/>
      <c r="FG195" s="89"/>
      <c r="FH195" s="30"/>
      <c r="FI195" s="31"/>
      <c r="FJ195" s="32"/>
    </row>
    <row r="196" spans="1:166" s="1" customFormat="1" ht="15" hidden="1" customHeight="1" x14ac:dyDescent="0.3">
      <c r="A196" s="5"/>
      <c r="B196" s="15">
        <v>9350</v>
      </c>
      <c r="C196" s="8" t="s">
        <v>363</v>
      </c>
      <c r="D196" s="16">
        <v>2011</v>
      </c>
      <c r="E196" s="17">
        <f t="shared" si="44"/>
        <v>0</v>
      </c>
      <c r="F196" s="55" t="s">
        <v>545</v>
      </c>
      <c r="G196" s="65"/>
      <c r="H196" s="55" t="s">
        <v>546</v>
      </c>
      <c r="I196" s="55" t="s">
        <v>547</v>
      </c>
      <c r="J196" s="28"/>
      <c r="K196" s="29"/>
      <c r="L196" s="30"/>
      <c r="M196" s="31"/>
      <c r="N196" s="30"/>
      <c r="O196" s="31"/>
      <c r="P196" s="32"/>
      <c r="Q196" s="28"/>
      <c r="R196" s="29"/>
      <c r="S196" s="32"/>
      <c r="T196" s="28"/>
      <c r="U196" s="29"/>
      <c r="V196" s="30"/>
      <c r="W196" s="31"/>
      <c r="X196" s="32"/>
      <c r="Y196" s="33"/>
      <c r="Z196" s="86"/>
      <c r="AA196" s="35"/>
      <c r="AB196" s="86"/>
      <c r="AC196" s="35"/>
      <c r="AD196" s="86"/>
      <c r="AE196" s="35"/>
      <c r="AF196" s="86"/>
      <c r="AG196" s="35"/>
      <c r="AH196" s="86"/>
      <c r="AI196" s="35"/>
      <c r="AJ196" s="86"/>
      <c r="AK196" s="35"/>
      <c r="AL196" s="86"/>
      <c r="AM196" s="35"/>
      <c r="AN196" s="86"/>
      <c r="AO196" s="87"/>
      <c r="AP196" s="33"/>
      <c r="AQ196" s="92"/>
      <c r="AR196" s="35"/>
      <c r="AS196" s="92"/>
      <c r="AT196" s="35"/>
      <c r="AU196" s="92"/>
      <c r="AV196" s="35"/>
      <c r="AW196" s="92"/>
      <c r="AX196" s="35"/>
      <c r="AY196" s="92"/>
      <c r="AZ196" s="35"/>
      <c r="BA196" s="92"/>
      <c r="BB196" s="75"/>
      <c r="BC196" s="33"/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/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103"/>
      <c r="CA196" s="33"/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103"/>
      <c r="CR196" s="33"/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8"/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/>
      <c r="DQ196" s="31"/>
      <c r="DR196" s="30"/>
      <c r="DS196" s="31"/>
      <c r="DT196" s="30"/>
      <c r="DU196" s="31"/>
      <c r="DV196" s="30"/>
      <c r="DW196" s="31"/>
      <c r="DX196" s="103"/>
      <c r="DY196" s="33"/>
      <c r="DZ196" s="31"/>
      <c r="EA196" s="30"/>
      <c r="EB196" s="31"/>
      <c r="EC196" s="30"/>
      <c r="ED196" s="31"/>
      <c r="EE196" s="30"/>
      <c r="EF196" s="31"/>
      <c r="EG196" s="30"/>
      <c r="EH196" s="89"/>
      <c r="EI196" s="30"/>
      <c r="EJ196" s="31"/>
      <c r="EK196" s="30"/>
      <c r="EL196" s="31"/>
      <c r="EM196" s="30"/>
      <c r="EN196" s="31"/>
      <c r="EO196" s="32"/>
      <c r="EP196" s="108">
        <f t="shared" si="45"/>
        <v>0</v>
      </c>
      <c r="EQ196" s="31"/>
      <c r="ER196" s="30"/>
      <c r="ES196" s="31"/>
      <c r="ET196" s="30"/>
      <c r="EU196" s="31"/>
      <c r="EV196" s="30"/>
      <c r="EW196" s="31"/>
      <c r="EX196" s="30"/>
      <c r="EY196" s="89"/>
      <c r="EZ196" s="30"/>
      <c r="FA196" s="31"/>
      <c r="FB196" s="30"/>
      <c r="FC196" s="31"/>
      <c r="FD196" s="30"/>
      <c r="FE196" s="31"/>
      <c r="FF196" s="30"/>
      <c r="FG196" s="89"/>
      <c r="FH196" s="30"/>
      <c r="FI196" s="31"/>
      <c r="FJ196" s="32"/>
    </row>
    <row r="197" spans="1:166" s="1" customFormat="1" ht="15" hidden="1" customHeight="1" x14ac:dyDescent="0.3">
      <c r="A197" s="5"/>
      <c r="B197" s="15">
        <v>9519</v>
      </c>
      <c r="C197" s="8" t="s">
        <v>583</v>
      </c>
      <c r="D197" s="16">
        <v>2011</v>
      </c>
      <c r="E197" s="17">
        <f t="shared" si="44"/>
        <v>0</v>
      </c>
      <c r="F197" s="55" t="s">
        <v>379</v>
      </c>
      <c r="G197" s="65"/>
      <c r="H197" s="55" t="s">
        <v>584</v>
      </c>
      <c r="I197" s="55" t="s">
        <v>396</v>
      </c>
      <c r="J197" s="28"/>
      <c r="K197" s="29"/>
      <c r="L197" s="30"/>
      <c r="M197" s="31"/>
      <c r="N197" s="30"/>
      <c r="O197" s="31"/>
      <c r="P197" s="32"/>
      <c r="Q197" s="28"/>
      <c r="R197" s="29"/>
      <c r="S197" s="32"/>
      <c r="T197" s="28"/>
      <c r="U197" s="29"/>
      <c r="V197" s="30"/>
      <c r="W197" s="31"/>
      <c r="X197" s="32"/>
      <c r="Y197" s="33"/>
      <c r="Z197" s="86"/>
      <c r="AA197" s="35"/>
      <c r="AB197" s="86"/>
      <c r="AC197" s="35"/>
      <c r="AD197" s="86"/>
      <c r="AE197" s="35"/>
      <c r="AF197" s="86"/>
      <c r="AG197" s="35"/>
      <c r="AH197" s="86"/>
      <c r="AI197" s="35"/>
      <c r="AJ197" s="86"/>
      <c r="AK197" s="35"/>
      <c r="AL197" s="86"/>
      <c r="AM197" s="35"/>
      <c r="AN197" s="86"/>
      <c r="AO197" s="87"/>
      <c r="AP197" s="33"/>
      <c r="AQ197" s="92"/>
      <c r="AR197" s="35"/>
      <c r="AS197" s="92"/>
      <c r="AT197" s="35"/>
      <c r="AU197" s="92"/>
      <c r="AV197" s="35"/>
      <c r="AW197" s="92"/>
      <c r="AX197" s="35"/>
      <c r="AY197" s="92"/>
      <c r="AZ197" s="35"/>
      <c r="BA197" s="92"/>
      <c r="BB197" s="75"/>
      <c r="BC197" s="33"/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/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103"/>
      <c r="CA197" s="33"/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103"/>
      <c r="CR197" s="33"/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108"/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/>
      <c r="DQ197" s="31"/>
      <c r="DR197" s="30"/>
      <c r="DS197" s="31"/>
      <c r="DT197" s="30"/>
      <c r="DU197" s="31"/>
      <c r="DV197" s="30"/>
      <c r="DW197" s="31"/>
      <c r="DX197" s="103"/>
      <c r="DY197" s="33"/>
      <c r="DZ197" s="31"/>
      <c r="EA197" s="30"/>
      <c r="EB197" s="31"/>
      <c r="EC197" s="30"/>
      <c r="ED197" s="31"/>
      <c r="EE197" s="30"/>
      <c r="EF197" s="31"/>
      <c r="EG197" s="30"/>
      <c r="EH197" s="89"/>
      <c r="EI197" s="30"/>
      <c r="EJ197" s="77"/>
      <c r="EK197" s="78"/>
      <c r="EL197" s="31"/>
      <c r="EM197" s="31"/>
      <c r="EN197" s="31"/>
      <c r="EO197" s="32"/>
      <c r="EP197" s="108">
        <f t="shared" si="45"/>
        <v>0</v>
      </c>
      <c r="EQ197" s="31"/>
      <c r="ER197" s="30"/>
      <c r="ES197" s="31"/>
      <c r="ET197" s="30"/>
      <c r="EU197" s="31"/>
      <c r="EV197" s="30"/>
      <c r="EW197" s="31"/>
      <c r="EX197" s="30"/>
      <c r="EY197" s="89"/>
      <c r="EZ197" s="30"/>
      <c r="FA197" s="31"/>
      <c r="FB197" s="30"/>
      <c r="FC197" s="31"/>
      <c r="FD197" s="31"/>
      <c r="FE197" s="31"/>
      <c r="FF197" s="31"/>
      <c r="FG197" s="89"/>
      <c r="FH197" s="31"/>
      <c r="FI197" s="31"/>
      <c r="FJ197" s="32"/>
    </row>
    <row r="198" spans="1:166" s="1" customFormat="1" ht="15" hidden="1" customHeight="1" x14ac:dyDescent="0.3">
      <c r="A198" s="5">
        <f t="shared" si="43"/>
        <v>1</v>
      </c>
      <c r="B198" s="15">
        <v>6998</v>
      </c>
      <c r="C198" s="8" t="s">
        <v>309</v>
      </c>
      <c r="D198" s="16">
        <v>2007</v>
      </c>
      <c r="E198" s="17">
        <f t="shared" si="44"/>
        <v>10.5</v>
      </c>
      <c r="F198" s="55" t="s">
        <v>406</v>
      </c>
      <c r="G198" s="55"/>
      <c r="H198" s="55" t="s">
        <v>517</v>
      </c>
      <c r="I198" s="55"/>
      <c r="J198" s="28">
        <f>L198+N198+P198</f>
        <v>0</v>
      </c>
      <c r="K198" s="29"/>
      <c r="L198" s="30"/>
      <c r="M198" s="31"/>
      <c r="N198" s="30"/>
      <c r="O198" s="31"/>
      <c r="P198" s="32"/>
      <c r="Q198" s="28">
        <f>S198</f>
        <v>0</v>
      </c>
      <c r="R198" s="29"/>
      <c r="S198" s="32"/>
      <c r="T198" s="28">
        <f>V198+X198</f>
        <v>0</v>
      </c>
      <c r="U198" s="29"/>
      <c r="V198" s="30"/>
      <c r="W198" s="31"/>
      <c r="X198" s="32"/>
      <c r="Y198" s="33">
        <f>AA198+AC198+AE198+AG198+AI198+AK198+AM198+AO198</f>
        <v>0</v>
      </c>
      <c r="Z198" s="86"/>
      <c r="AA198" s="35"/>
      <c r="AB198" s="86"/>
      <c r="AC198" s="35"/>
      <c r="AD198" s="86"/>
      <c r="AE198" s="35"/>
      <c r="AF198" s="86"/>
      <c r="AG198" s="35"/>
      <c r="AH198" s="86"/>
      <c r="AI198" s="35"/>
      <c r="AJ198" s="86"/>
      <c r="AK198" s="35"/>
      <c r="AL198" s="86"/>
      <c r="AM198" s="35"/>
      <c r="AN198" s="86"/>
      <c r="AO198" s="87"/>
      <c r="AP198" s="33">
        <f>AR198+AT198+AV198+AX198+AZ198+BB198</f>
        <v>0</v>
      </c>
      <c r="AQ198" s="92"/>
      <c r="AR198" s="35"/>
      <c r="AS198" s="92"/>
      <c r="AT198" s="35"/>
      <c r="AU198" s="92"/>
      <c r="AV198" s="35"/>
      <c r="AW198" s="92"/>
      <c r="AX198" s="35"/>
      <c r="AY198" s="92"/>
      <c r="AZ198" s="35"/>
      <c r="BA198" s="92"/>
      <c r="BB198" s="75"/>
      <c r="BC198" s="33">
        <f>BE198+BG198+BI198+BK198+BM198</f>
        <v>0</v>
      </c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>
        <f>BP198+BR198+BT198+BV198+BX198+BZ198</f>
        <v>10.5</v>
      </c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>
        <v>6</v>
      </c>
      <c r="BZ198" s="103">
        <f>15*0.7</f>
        <v>10.5</v>
      </c>
      <c r="CA198" s="33">
        <f>CC198+CE198+CG198+CI198+CK198+CM198+CO198+CQ198</f>
        <v>0</v>
      </c>
      <c r="CB198" s="31"/>
      <c r="CC198" s="30"/>
      <c r="CD198" s="31"/>
      <c r="CE198" s="30"/>
      <c r="CF198" s="31"/>
      <c r="CG198" s="30"/>
      <c r="CH198" s="31"/>
      <c r="CI198" s="30"/>
      <c r="CJ198" s="31"/>
      <c r="CK198" s="30"/>
      <c r="CL198" s="31"/>
      <c r="CM198" s="30"/>
      <c r="CN198" s="31"/>
      <c r="CO198" s="30"/>
      <c r="CP198" s="31"/>
      <c r="CQ198" s="103"/>
      <c r="CR198" s="33">
        <f>CT198+CV198+CX198+CZ198+DB198+DD198</f>
        <v>0</v>
      </c>
      <c r="CS198" s="31"/>
      <c r="CT198" s="30"/>
      <c r="CU198" s="31"/>
      <c r="CV198" s="30"/>
      <c r="CW198" s="31"/>
      <c r="CX198" s="30"/>
      <c r="CY198" s="31"/>
      <c r="CZ198" s="30"/>
      <c r="DA198" s="31"/>
      <c r="DB198" s="30"/>
      <c r="DC198" s="31"/>
      <c r="DD198" s="32"/>
      <c r="DE198" s="108">
        <f>DG198+DI198+DK198+DM198+DO198</f>
        <v>0</v>
      </c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>
        <f>DR198+DT198+DV198+DX198</f>
        <v>0</v>
      </c>
      <c r="DQ198" s="31"/>
      <c r="DR198" s="30"/>
      <c r="DS198" s="31"/>
      <c r="DT198" s="30"/>
      <c r="DU198" s="31"/>
      <c r="DV198" s="30"/>
      <c r="DW198" s="31"/>
      <c r="DX198" s="103"/>
      <c r="DY198" s="33">
        <f>EA198+EC198+EE198+EG198+EI198+EK198+EM198+EO198</f>
        <v>0</v>
      </c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08">
        <f t="shared" si="45"/>
        <v>0</v>
      </c>
      <c r="EQ198" s="31"/>
      <c r="ER198" s="30"/>
      <c r="ES198" s="31"/>
      <c r="ET198" s="30"/>
      <c r="EU198" s="31"/>
      <c r="EV198" s="30"/>
      <c r="EW198" s="30"/>
      <c r="EX198" s="30"/>
      <c r="EY198" s="30"/>
      <c r="EZ198" s="30"/>
      <c r="FA198" s="30"/>
      <c r="FB198" s="30"/>
      <c r="FC198" s="31"/>
      <c r="FD198" s="30"/>
      <c r="FE198" s="30"/>
      <c r="FF198" s="30"/>
      <c r="FG198" s="30"/>
      <c r="FH198" s="30"/>
      <c r="FI198" s="31"/>
      <c r="FJ198" s="32"/>
    </row>
    <row r="199" spans="1:166" s="1" customFormat="1" ht="15" hidden="1" customHeight="1" x14ac:dyDescent="0.3">
      <c r="A199" s="5">
        <f t="shared" si="43"/>
        <v>2</v>
      </c>
      <c r="B199" s="15">
        <v>6407</v>
      </c>
      <c r="C199" s="8" t="s">
        <v>163</v>
      </c>
      <c r="D199" s="16">
        <v>2008</v>
      </c>
      <c r="E199" s="17">
        <f t="shared" si="44"/>
        <v>10.5</v>
      </c>
      <c r="F199" s="55" t="s">
        <v>386</v>
      </c>
      <c r="G199" s="55"/>
      <c r="H199" s="55" t="s">
        <v>506</v>
      </c>
      <c r="I199" s="55"/>
      <c r="J199" s="28">
        <f>L199+N199+P199</f>
        <v>0</v>
      </c>
      <c r="K199" s="29"/>
      <c r="L199" s="30"/>
      <c r="M199" s="31"/>
      <c r="N199" s="30"/>
      <c r="O199" s="31"/>
      <c r="P199" s="32"/>
      <c r="Q199" s="28">
        <f>S199</f>
        <v>0</v>
      </c>
      <c r="R199" s="29"/>
      <c r="S199" s="32"/>
      <c r="T199" s="28">
        <f>V199+X199</f>
        <v>0</v>
      </c>
      <c r="U199" s="29"/>
      <c r="V199" s="30"/>
      <c r="W199" s="31"/>
      <c r="X199" s="32"/>
      <c r="Y199" s="33">
        <f>AA199+AC199+AE199+AG199+AI199+AK199+AM199+AO199</f>
        <v>0</v>
      </c>
      <c r="Z199" s="86"/>
      <c r="AA199" s="35"/>
      <c r="AB199" s="86"/>
      <c r="AC199" s="35"/>
      <c r="AD199" s="86"/>
      <c r="AE199" s="35"/>
      <c r="AF199" s="86"/>
      <c r="AG199" s="35"/>
      <c r="AH199" s="86"/>
      <c r="AI199" s="35"/>
      <c r="AJ199" s="86"/>
      <c r="AK199" s="35"/>
      <c r="AL199" s="86"/>
      <c r="AM199" s="35"/>
      <c r="AN199" s="86"/>
      <c r="AO199" s="87"/>
      <c r="AP199" s="33">
        <f>AR199+AT199+AV199+AX199+AZ199+BB199</f>
        <v>0</v>
      </c>
      <c r="AQ199" s="92"/>
      <c r="AR199" s="35"/>
      <c r="AS199" s="92"/>
      <c r="AT199" s="35"/>
      <c r="AU199" s="92"/>
      <c r="AV199" s="35"/>
      <c r="AW199" s="92"/>
      <c r="AX199" s="35"/>
      <c r="AY199" s="92"/>
      <c r="AZ199" s="35"/>
      <c r="BA199" s="92"/>
      <c r="BB199" s="75"/>
      <c r="BC199" s="33">
        <f>BE199+BG199+BI199+BK199+BM199</f>
        <v>0</v>
      </c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>
        <f>BP199+BR199+BT199+BV199+BX199</f>
        <v>10.5</v>
      </c>
      <c r="BO199" s="31"/>
      <c r="BP199" s="30"/>
      <c r="BQ199" s="31"/>
      <c r="BR199" s="30"/>
      <c r="BS199" s="31"/>
      <c r="BT199" s="30"/>
      <c r="BU199" s="31"/>
      <c r="BV199" s="30"/>
      <c r="BW199" s="31">
        <v>8</v>
      </c>
      <c r="BX199" s="30">
        <f>15*0.7</f>
        <v>10.5</v>
      </c>
      <c r="BY199" s="58">
        <v>8</v>
      </c>
      <c r="BZ199" s="106" t="s">
        <v>287</v>
      </c>
      <c r="CA199" s="33">
        <f>CC199+CE199+CG199+CI199+CK199+CM199+CO199+CQ199</f>
        <v>0</v>
      </c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107"/>
      <c r="CR199" s="33">
        <f>CT199+CV199+CX199+CZ199+DB199+DD199</f>
        <v>0</v>
      </c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8">
        <f>DG199+DI199+DK199+DM199+DO199</f>
        <v>0</v>
      </c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>
        <f>DR199+DT199+DV199+DX199</f>
        <v>0</v>
      </c>
      <c r="DQ199" s="31"/>
      <c r="DR199" s="30"/>
      <c r="DS199" s="31"/>
      <c r="DT199" s="30"/>
      <c r="DU199" s="31"/>
      <c r="DV199" s="30"/>
      <c r="DW199" s="31"/>
      <c r="DX199" s="103"/>
      <c r="DY199" s="33">
        <f>EA199+EC199+EE199+EG199+EI199+EK199+EM199+EO199</f>
        <v>0</v>
      </c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  <c r="EP199" s="108">
        <f t="shared" si="45"/>
        <v>0</v>
      </c>
      <c r="EQ199" s="31"/>
      <c r="ER199" s="30"/>
      <c r="ES199" s="31"/>
      <c r="ET199" s="30"/>
      <c r="EU199" s="31"/>
      <c r="EV199" s="30"/>
      <c r="EW199" s="30"/>
      <c r="EX199" s="30"/>
      <c r="EY199" s="30"/>
      <c r="EZ199" s="30"/>
      <c r="FA199" s="30"/>
      <c r="FB199" s="30"/>
      <c r="FC199" s="31"/>
      <c r="FD199" s="30"/>
      <c r="FE199" s="30"/>
      <c r="FF199" s="30"/>
      <c r="FG199" s="30"/>
      <c r="FH199" s="30"/>
      <c r="FI199" s="31"/>
      <c r="FJ199" s="32"/>
    </row>
    <row r="200" spans="1:166" s="1" customFormat="1" ht="15" hidden="1" customHeight="1" x14ac:dyDescent="0.3">
      <c r="A200" s="5">
        <f t="shared" si="43"/>
        <v>3</v>
      </c>
      <c r="B200" s="15">
        <v>6440</v>
      </c>
      <c r="C200" s="8" t="s">
        <v>298</v>
      </c>
      <c r="D200" s="16">
        <v>2008</v>
      </c>
      <c r="E200" s="17">
        <f t="shared" si="44"/>
        <v>10.5</v>
      </c>
      <c r="F200" s="55" t="s">
        <v>386</v>
      </c>
      <c r="G200" s="55"/>
      <c r="H200" s="55" t="s">
        <v>506</v>
      </c>
      <c r="I200" s="55"/>
      <c r="J200" s="28">
        <f>L200+N200+P200</f>
        <v>0</v>
      </c>
      <c r="K200" s="29"/>
      <c r="L200" s="30"/>
      <c r="M200" s="31"/>
      <c r="N200" s="30"/>
      <c r="O200" s="31"/>
      <c r="P200" s="32"/>
      <c r="Q200" s="28">
        <f>S200</f>
        <v>0</v>
      </c>
      <c r="R200" s="29"/>
      <c r="S200" s="32"/>
      <c r="T200" s="28">
        <f>V200+X200</f>
        <v>0</v>
      </c>
      <c r="U200" s="29"/>
      <c r="V200" s="30"/>
      <c r="W200" s="31"/>
      <c r="X200" s="32"/>
      <c r="Y200" s="33">
        <f>AA200+AC200+AE200+AG200+AI200+AK200+AM200+AO200</f>
        <v>0</v>
      </c>
      <c r="Z200" s="86"/>
      <c r="AA200" s="35"/>
      <c r="AB200" s="86"/>
      <c r="AC200" s="35"/>
      <c r="AD200" s="86"/>
      <c r="AE200" s="35"/>
      <c r="AF200" s="86"/>
      <c r="AG200" s="35"/>
      <c r="AH200" s="86"/>
      <c r="AI200" s="35"/>
      <c r="AJ200" s="86"/>
      <c r="AK200" s="35"/>
      <c r="AL200" s="86"/>
      <c r="AM200" s="35"/>
      <c r="AN200" s="86"/>
      <c r="AO200" s="87"/>
      <c r="AP200" s="33">
        <f>AR200+AT200+AV200+AX200+AZ200+BB200</f>
        <v>0</v>
      </c>
      <c r="AQ200" s="92"/>
      <c r="AR200" s="35"/>
      <c r="AS200" s="92"/>
      <c r="AT200" s="35"/>
      <c r="AU200" s="92"/>
      <c r="AV200" s="35"/>
      <c r="AW200" s="92"/>
      <c r="AX200" s="35"/>
      <c r="AY200" s="92"/>
      <c r="AZ200" s="35"/>
      <c r="BA200" s="92"/>
      <c r="BB200" s="75"/>
      <c r="BC200" s="33">
        <f>BE200+BG200+BI200+BK200+BM200</f>
        <v>0</v>
      </c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>
        <f>BP200+BR200+BT200+BV200+BX200</f>
        <v>10.5</v>
      </c>
      <c r="BO200" s="31"/>
      <c r="BP200" s="30"/>
      <c r="BQ200" s="31"/>
      <c r="BR200" s="30"/>
      <c r="BS200" s="31"/>
      <c r="BT200" s="30"/>
      <c r="BU200" s="31"/>
      <c r="BV200" s="30"/>
      <c r="BW200" s="31">
        <v>8</v>
      </c>
      <c r="BX200" s="30">
        <f>15*0.7</f>
        <v>10.5</v>
      </c>
      <c r="BY200" s="58">
        <v>8</v>
      </c>
      <c r="BZ200" s="106" t="s">
        <v>287</v>
      </c>
      <c r="CA200" s="33">
        <f>CC200+CE200+CG200+CI200+CK200+CM200+CO200+CQ200</f>
        <v>0</v>
      </c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107"/>
      <c r="CR200" s="33">
        <f>CT200+CV200+CX200+CZ200+DB200+DD200</f>
        <v>0</v>
      </c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8">
        <f>DG200+DI200+DK200+DM200+DO200</f>
        <v>0</v>
      </c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>
        <f>DR200+DT200+DV200+DX200</f>
        <v>0</v>
      </c>
      <c r="DQ200" s="31"/>
      <c r="DR200" s="30"/>
      <c r="DS200" s="31"/>
      <c r="DT200" s="30"/>
      <c r="DU200" s="31"/>
      <c r="DV200" s="30"/>
      <c r="DW200" s="31"/>
      <c r="DX200" s="103"/>
      <c r="DY200" s="33">
        <f>EA200+EC200+EE200+EG200+EI200+EK200+EM200+EO200</f>
        <v>0</v>
      </c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  <c r="EP200" s="108">
        <f t="shared" si="45"/>
        <v>0</v>
      </c>
      <c r="EQ200" s="31"/>
      <c r="ER200" s="30"/>
      <c r="ES200" s="31"/>
      <c r="ET200" s="30"/>
      <c r="EU200" s="31"/>
      <c r="EV200" s="30"/>
      <c r="EW200" s="30"/>
      <c r="EX200" s="30"/>
      <c r="EY200" s="30"/>
      <c r="EZ200" s="30"/>
      <c r="FA200" s="30"/>
      <c r="FB200" s="30"/>
      <c r="FC200" s="31"/>
      <c r="FD200" s="30"/>
      <c r="FE200" s="30"/>
      <c r="FF200" s="30"/>
      <c r="FG200" s="30"/>
      <c r="FH200" s="30"/>
      <c r="FI200" s="31"/>
      <c r="FJ200" s="32"/>
    </row>
    <row r="201" spans="1:166" s="1" customFormat="1" ht="15" hidden="1" customHeight="1" x14ac:dyDescent="0.3">
      <c r="A201" s="5">
        <f t="shared" ref="A201:A264" si="46">A200+1</f>
        <v>4</v>
      </c>
      <c r="B201" s="15">
        <v>6809</v>
      </c>
      <c r="C201" s="8" t="s">
        <v>13</v>
      </c>
      <c r="D201" s="16">
        <v>2008</v>
      </c>
      <c r="E201" s="17">
        <f t="shared" si="44"/>
        <v>10.5</v>
      </c>
      <c r="F201" s="55" t="s">
        <v>406</v>
      </c>
      <c r="G201" s="55"/>
      <c r="H201" s="55" t="s">
        <v>516</v>
      </c>
      <c r="I201" s="55" t="s">
        <v>417</v>
      </c>
      <c r="J201" s="28">
        <f>L201+N201+P201</f>
        <v>0</v>
      </c>
      <c r="K201" s="29"/>
      <c r="L201" s="30"/>
      <c r="M201" s="31"/>
      <c r="N201" s="30"/>
      <c r="O201" s="31"/>
      <c r="P201" s="32"/>
      <c r="Q201" s="28">
        <f>S201</f>
        <v>0</v>
      </c>
      <c r="R201" s="29"/>
      <c r="S201" s="32"/>
      <c r="T201" s="28">
        <f>V201+X201</f>
        <v>0</v>
      </c>
      <c r="U201" s="29"/>
      <c r="V201" s="30"/>
      <c r="W201" s="31"/>
      <c r="X201" s="32"/>
      <c r="Y201" s="33">
        <f>AA201+AC201+AE201+AG201+AI201+AK201+AM201+AO201</f>
        <v>0</v>
      </c>
      <c r="Z201" s="92"/>
      <c r="AA201" s="35"/>
      <c r="AB201" s="92"/>
      <c r="AC201" s="35"/>
      <c r="AD201" s="92"/>
      <c r="AE201" s="35"/>
      <c r="AF201" s="92"/>
      <c r="AG201" s="35"/>
      <c r="AH201" s="92"/>
      <c r="AI201" s="35"/>
      <c r="AJ201" s="92"/>
      <c r="AK201" s="35"/>
      <c r="AL201" s="92"/>
      <c r="AM201" s="35"/>
      <c r="AN201" s="92"/>
      <c r="AO201" s="93"/>
      <c r="AP201" s="33">
        <f>AR201+AT201+AV201+AX201+AZ201+BB201</f>
        <v>0</v>
      </c>
      <c r="AQ201" s="92"/>
      <c r="AR201" s="35"/>
      <c r="AS201" s="92"/>
      <c r="AT201" s="35"/>
      <c r="AU201" s="92"/>
      <c r="AV201" s="35"/>
      <c r="AW201" s="92"/>
      <c r="AX201" s="35"/>
      <c r="AY201" s="92"/>
      <c r="AZ201" s="35"/>
      <c r="BA201" s="92"/>
      <c r="BB201" s="75"/>
      <c r="BC201" s="33">
        <f>BE201+BG201+BI201+BK201+BM201</f>
        <v>0</v>
      </c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>
        <f>BP201+BR201+BT201+BV201+BX201+BZ201</f>
        <v>10.5</v>
      </c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>
        <v>6</v>
      </c>
      <c r="BZ201" s="103">
        <f>15*0.7</f>
        <v>10.5</v>
      </c>
      <c r="CA201" s="33">
        <f>CC201+CE201+CG201+CI201+CK201+CM201+CO201+CQ201</f>
        <v>0</v>
      </c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103"/>
      <c r="CR201" s="33">
        <f>CT201+CV201+CX201+CZ201+DB201+DD201</f>
        <v>0</v>
      </c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8">
        <f>DG201+DI201+DK201+DM201+DO201</f>
        <v>0</v>
      </c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>
        <f>DR201+DT201+DV201+DX201</f>
        <v>0</v>
      </c>
      <c r="DQ201" s="31"/>
      <c r="DR201" s="30"/>
      <c r="DS201" s="31"/>
      <c r="DT201" s="30"/>
      <c r="DU201" s="31"/>
      <c r="DV201" s="30"/>
      <c r="DW201" s="31"/>
      <c r="DX201" s="103"/>
      <c r="DY201" s="33">
        <f>EA201+EC201+EE201+EG201+EI201+EK201+EM201+EO201</f>
        <v>0</v>
      </c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  <c r="EP201" s="108">
        <f t="shared" si="45"/>
        <v>0</v>
      </c>
      <c r="EQ201" s="31"/>
      <c r="ER201" s="30"/>
      <c r="ES201" s="31"/>
      <c r="ET201" s="30"/>
      <c r="EU201" s="31"/>
      <c r="EV201" s="30"/>
      <c r="EW201" s="30"/>
      <c r="EX201" s="30"/>
      <c r="EY201" s="30"/>
      <c r="EZ201" s="30"/>
      <c r="FA201" s="30"/>
      <c r="FB201" s="30"/>
      <c r="FC201" s="31"/>
      <c r="FD201" s="30"/>
      <c r="FE201" s="30"/>
      <c r="FF201" s="30"/>
      <c r="FG201" s="30"/>
      <c r="FH201" s="30"/>
      <c r="FI201" s="31"/>
      <c r="FJ201" s="32"/>
    </row>
    <row r="202" spans="1:166" s="1" customFormat="1" ht="15" hidden="1" customHeight="1" x14ac:dyDescent="0.3">
      <c r="A202" s="5"/>
      <c r="B202" s="15">
        <v>123</v>
      </c>
      <c r="C202" s="8" t="s">
        <v>549</v>
      </c>
      <c r="D202" s="16">
        <v>2011</v>
      </c>
      <c r="E202" s="17">
        <f t="shared" si="44"/>
        <v>0</v>
      </c>
      <c r="F202" s="55" t="s">
        <v>406</v>
      </c>
      <c r="G202" s="65"/>
      <c r="H202" s="55" t="s">
        <v>513</v>
      </c>
      <c r="I202" s="55" t="s">
        <v>550</v>
      </c>
      <c r="J202" s="28"/>
      <c r="K202" s="29"/>
      <c r="L202" s="30"/>
      <c r="M202" s="31"/>
      <c r="N202" s="30"/>
      <c r="O202" s="31"/>
      <c r="P202" s="32"/>
      <c r="Q202" s="28"/>
      <c r="R202" s="29"/>
      <c r="S202" s="32"/>
      <c r="T202" s="28"/>
      <c r="U202" s="29"/>
      <c r="V202" s="30"/>
      <c r="W202" s="31"/>
      <c r="X202" s="32"/>
      <c r="Y202" s="33"/>
      <c r="Z202" s="86"/>
      <c r="AA202" s="35"/>
      <c r="AB202" s="86"/>
      <c r="AC202" s="35"/>
      <c r="AD202" s="86"/>
      <c r="AE202" s="35"/>
      <c r="AF202" s="86"/>
      <c r="AG202" s="35"/>
      <c r="AH202" s="86"/>
      <c r="AI202" s="35"/>
      <c r="AJ202" s="86"/>
      <c r="AK202" s="35"/>
      <c r="AL202" s="86"/>
      <c r="AM202" s="35"/>
      <c r="AN202" s="86"/>
      <c r="AO202" s="87"/>
      <c r="AP202" s="33"/>
      <c r="AQ202" s="86"/>
      <c r="AR202" s="35"/>
      <c r="AS202" s="86"/>
      <c r="AT202" s="35"/>
      <c r="AU202" s="86"/>
      <c r="AV202" s="35"/>
      <c r="AW202" s="86"/>
      <c r="AX202" s="35"/>
      <c r="AY202" s="86"/>
      <c r="AZ202" s="35"/>
      <c r="BA202" s="86"/>
      <c r="BB202" s="75"/>
      <c r="BC202" s="33"/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103"/>
      <c r="CA202" s="33"/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103"/>
      <c r="CR202" s="33"/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8"/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/>
      <c r="DQ202" s="31"/>
      <c r="DR202" s="30"/>
      <c r="DS202" s="31"/>
      <c r="DT202" s="30"/>
      <c r="DU202" s="31"/>
      <c r="DV202" s="30"/>
      <c r="DW202" s="31"/>
      <c r="DX202" s="103"/>
      <c r="DY202" s="33"/>
      <c r="DZ202" s="31"/>
      <c r="EA202" s="30"/>
      <c r="EB202" s="31"/>
      <c r="EC202" s="30"/>
      <c r="ED202" s="31"/>
      <c r="EE202" s="30"/>
      <c r="EF202" s="31"/>
      <c r="EG202" s="30"/>
      <c r="EH202" s="89"/>
      <c r="EI202" s="30"/>
      <c r="EJ202" s="31"/>
      <c r="EK202" s="30"/>
      <c r="EL202" s="31"/>
      <c r="EM202" s="30"/>
      <c r="EN202" s="31"/>
      <c r="EO202" s="32"/>
      <c r="EP202" s="108">
        <f t="shared" si="45"/>
        <v>0</v>
      </c>
      <c r="EQ202" s="31"/>
      <c r="ER202" s="30"/>
      <c r="ES202" s="31"/>
      <c r="ET202" s="30"/>
      <c r="EU202" s="31"/>
      <c r="EV202" s="30"/>
      <c r="EW202" s="31"/>
      <c r="EX202" s="30"/>
      <c r="EY202" s="89"/>
      <c r="EZ202" s="30"/>
      <c r="FA202" s="31"/>
      <c r="FB202" s="30"/>
      <c r="FC202" s="31"/>
      <c r="FD202" s="30"/>
      <c r="FE202" s="31"/>
      <c r="FF202" s="30"/>
      <c r="FG202" s="89"/>
      <c r="FH202" s="30"/>
      <c r="FI202" s="31"/>
      <c r="FJ202" s="32"/>
    </row>
    <row r="203" spans="1:166" s="1" customFormat="1" ht="15" hidden="1" customHeight="1" x14ac:dyDescent="0.3">
      <c r="A203" s="5"/>
      <c r="B203" s="15">
        <v>9520</v>
      </c>
      <c r="C203" s="8" t="s">
        <v>610</v>
      </c>
      <c r="D203" s="16">
        <v>2011</v>
      </c>
      <c r="E203" s="17">
        <f t="shared" si="44"/>
        <v>0</v>
      </c>
      <c r="F203" s="55" t="s">
        <v>379</v>
      </c>
      <c r="G203" s="65"/>
      <c r="H203" s="55" t="s">
        <v>494</v>
      </c>
      <c r="I203" s="55"/>
      <c r="J203" s="28"/>
      <c r="K203" s="29"/>
      <c r="L203" s="30"/>
      <c r="M203" s="31"/>
      <c r="N203" s="30"/>
      <c r="O203" s="31"/>
      <c r="P203" s="32"/>
      <c r="Q203" s="28"/>
      <c r="R203" s="29"/>
      <c r="S203" s="32"/>
      <c r="T203" s="28"/>
      <c r="U203" s="29"/>
      <c r="V203" s="30"/>
      <c r="W203" s="31"/>
      <c r="X203" s="32"/>
      <c r="Y203" s="33"/>
      <c r="Z203" s="86"/>
      <c r="AA203" s="35"/>
      <c r="AB203" s="86"/>
      <c r="AC203" s="35"/>
      <c r="AD203" s="86"/>
      <c r="AE203" s="35"/>
      <c r="AF203" s="86"/>
      <c r="AG203" s="35"/>
      <c r="AH203" s="86"/>
      <c r="AI203" s="35"/>
      <c r="AJ203" s="86"/>
      <c r="AK203" s="35"/>
      <c r="AL203" s="86"/>
      <c r="AM203" s="35"/>
      <c r="AN203" s="86"/>
      <c r="AO203" s="87"/>
      <c r="AP203" s="33"/>
      <c r="AQ203" s="86"/>
      <c r="AR203" s="35"/>
      <c r="AS203" s="86"/>
      <c r="AT203" s="35"/>
      <c r="AU203" s="86"/>
      <c r="AV203" s="35"/>
      <c r="AW203" s="86"/>
      <c r="AX203" s="35"/>
      <c r="AY203" s="86"/>
      <c r="AZ203" s="35"/>
      <c r="BA203" s="86"/>
      <c r="BB203" s="75"/>
      <c r="BC203" s="33"/>
      <c r="BD203" s="31"/>
      <c r="BE203" s="30"/>
      <c r="BF203" s="31"/>
      <c r="BG203" s="30"/>
      <c r="BH203" s="31"/>
      <c r="BI203" s="30"/>
      <c r="BJ203" s="31"/>
      <c r="BK203" s="30"/>
      <c r="BL203" s="31"/>
      <c r="BM203" s="32"/>
      <c r="BN203" s="33"/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103"/>
      <c r="CA203" s="33"/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103"/>
      <c r="CR203" s="33"/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108"/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/>
      <c r="DQ203" s="31"/>
      <c r="DR203" s="30"/>
      <c r="DS203" s="31"/>
      <c r="DT203" s="30"/>
      <c r="DU203" s="31"/>
      <c r="DV203" s="30"/>
      <c r="DW203" s="31"/>
      <c r="DX203" s="103"/>
      <c r="DY203" s="33"/>
      <c r="DZ203" s="31"/>
      <c r="EA203" s="30"/>
      <c r="EB203" s="31"/>
      <c r="EC203" s="30"/>
      <c r="ED203" s="31"/>
      <c r="EE203" s="30"/>
      <c r="EF203" s="31"/>
      <c r="EG203" s="30"/>
      <c r="EH203" s="89"/>
      <c r="EI203" s="30"/>
      <c r="EJ203" s="31"/>
      <c r="EK203" s="30"/>
      <c r="EL203" s="31"/>
      <c r="EM203" s="30"/>
      <c r="EN203" s="31"/>
      <c r="EO203" s="32"/>
      <c r="EP203" s="108">
        <f t="shared" si="45"/>
        <v>0</v>
      </c>
      <c r="EQ203" s="31"/>
      <c r="ER203" s="30"/>
      <c r="ES203" s="31"/>
      <c r="ET203" s="30"/>
      <c r="EU203" s="31"/>
      <c r="EV203" s="30"/>
      <c r="EW203" s="31"/>
      <c r="EX203" s="30"/>
      <c r="EY203" s="89"/>
      <c r="EZ203" s="30"/>
      <c r="FA203" s="31"/>
      <c r="FB203" s="30"/>
      <c r="FC203" s="31"/>
      <c r="FD203" s="30"/>
      <c r="FE203" s="31"/>
      <c r="FF203" s="30"/>
      <c r="FG203" s="89"/>
      <c r="FH203" s="30"/>
      <c r="FI203" s="31"/>
      <c r="FJ203" s="32"/>
    </row>
    <row r="204" spans="1:166" s="1" customFormat="1" ht="15" hidden="1" customHeight="1" x14ac:dyDescent="0.3">
      <c r="A204" s="5"/>
      <c r="B204" s="15">
        <v>233</v>
      </c>
      <c r="C204" s="8" t="s">
        <v>605</v>
      </c>
      <c r="D204" s="16">
        <v>2011</v>
      </c>
      <c r="E204" s="17">
        <f t="shared" si="44"/>
        <v>0</v>
      </c>
      <c r="F204" s="55" t="s">
        <v>411</v>
      </c>
      <c r="G204" s="65"/>
      <c r="H204" s="55" t="s">
        <v>532</v>
      </c>
      <c r="I204" s="55"/>
      <c r="J204" s="28"/>
      <c r="K204" s="29"/>
      <c r="L204" s="30"/>
      <c r="M204" s="31"/>
      <c r="N204" s="30"/>
      <c r="O204" s="31"/>
      <c r="P204" s="32"/>
      <c r="Q204" s="28"/>
      <c r="R204" s="29"/>
      <c r="S204" s="32"/>
      <c r="T204" s="28"/>
      <c r="U204" s="29"/>
      <c r="V204" s="30"/>
      <c r="W204" s="31"/>
      <c r="X204" s="32"/>
      <c r="Y204" s="33"/>
      <c r="Z204" s="86"/>
      <c r="AA204" s="35"/>
      <c r="AB204" s="86"/>
      <c r="AC204" s="35"/>
      <c r="AD204" s="86"/>
      <c r="AE204" s="35"/>
      <c r="AF204" s="86"/>
      <c r="AG204" s="35"/>
      <c r="AH204" s="86"/>
      <c r="AI204" s="35"/>
      <c r="AJ204" s="86"/>
      <c r="AK204" s="35"/>
      <c r="AL204" s="86"/>
      <c r="AM204" s="35"/>
      <c r="AN204" s="86"/>
      <c r="AO204" s="87"/>
      <c r="AP204" s="33"/>
      <c r="AQ204" s="86"/>
      <c r="AR204" s="35"/>
      <c r="AS204" s="86"/>
      <c r="AT204" s="35"/>
      <c r="AU204" s="86"/>
      <c r="AV204" s="35"/>
      <c r="AW204" s="86"/>
      <c r="AX204" s="35"/>
      <c r="AY204" s="86"/>
      <c r="AZ204" s="35"/>
      <c r="BA204" s="86"/>
      <c r="BB204" s="75"/>
      <c r="BC204" s="33"/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/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103"/>
      <c r="CA204" s="33"/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103"/>
      <c r="CR204" s="33"/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8"/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/>
      <c r="DQ204" s="31"/>
      <c r="DR204" s="30"/>
      <c r="DS204" s="31"/>
      <c r="DT204" s="30"/>
      <c r="DU204" s="31"/>
      <c r="DV204" s="30"/>
      <c r="DW204" s="31"/>
      <c r="DX204" s="103"/>
      <c r="DY204" s="33"/>
      <c r="DZ204" s="31"/>
      <c r="EA204" s="30"/>
      <c r="EB204" s="31"/>
      <c r="EC204" s="30"/>
      <c r="ED204" s="31"/>
      <c r="EE204" s="30"/>
      <c r="EF204" s="31"/>
      <c r="EG204" s="30"/>
      <c r="EH204" s="89"/>
      <c r="EI204" s="30"/>
      <c r="EJ204" s="31"/>
      <c r="EK204" s="30"/>
      <c r="EL204" s="31"/>
      <c r="EM204" s="30"/>
      <c r="EN204" s="31"/>
      <c r="EO204" s="32"/>
      <c r="EP204" s="108">
        <f t="shared" si="45"/>
        <v>0</v>
      </c>
      <c r="EQ204" s="31"/>
      <c r="ER204" s="30"/>
      <c r="ES204" s="31"/>
      <c r="ET204" s="30"/>
      <c r="EU204" s="31"/>
      <c r="EV204" s="30"/>
      <c r="EW204" s="31"/>
      <c r="EX204" s="30"/>
      <c r="EY204" s="89"/>
      <c r="EZ204" s="30"/>
      <c r="FA204" s="31"/>
      <c r="FB204" s="30"/>
      <c r="FC204" s="31"/>
      <c r="FD204" s="30"/>
      <c r="FE204" s="31"/>
      <c r="FF204" s="30"/>
      <c r="FG204" s="89"/>
      <c r="FH204" s="30"/>
      <c r="FI204" s="31"/>
      <c r="FJ204" s="32"/>
    </row>
    <row r="205" spans="1:166" s="1" customFormat="1" ht="15" hidden="1" customHeight="1" x14ac:dyDescent="0.3">
      <c r="A205" s="5">
        <f t="shared" si="46"/>
        <v>1</v>
      </c>
      <c r="B205" s="15">
        <v>114</v>
      </c>
      <c r="C205" s="8" t="s">
        <v>80</v>
      </c>
      <c r="D205" s="16">
        <v>1989</v>
      </c>
      <c r="E205" s="17">
        <f t="shared" si="44"/>
        <v>10</v>
      </c>
      <c r="F205" s="55" t="s">
        <v>393</v>
      </c>
      <c r="G205" s="55"/>
      <c r="H205" s="55" t="s">
        <v>450</v>
      </c>
      <c r="I205" s="55" t="s">
        <v>483</v>
      </c>
      <c r="J205" s="28">
        <f>L205+N205+P205</f>
        <v>0</v>
      </c>
      <c r="K205" s="29"/>
      <c r="L205" s="30"/>
      <c r="M205" s="31"/>
      <c r="N205" s="30"/>
      <c r="O205" s="31"/>
      <c r="P205" s="32"/>
      <c r="Q205" s="28">
        <f>S205</f>
        <v>0</v>
      </c>
      <c r="R205" s="29"/>
      <c r="S205" s="32"/>
      <c r="T205" s="28">
        <f>V205+X205</f>
        <v>0</v>
      </c>
      <c r="U205" s="29"/>
      <c r="V205" s="30"/>
      <c r="W205" s="31"/>
      <c r="X205" s="32"/>
      <c r="Y205" s="33">
        <f>AA205+AC205+AE205+AG205+AI205+AK205+AM205+AO205</f>
        <v>0</v>
      </c>
      <c r="Z205" s="86"/>
      <c r="AA205" s="35"/>
      <c r="AB205" s="86"/>
      <c r="AC205" s="35"/>
      <c r="AD205" s="86"/>
      <c r="AE205" s="35"/>
      <c r="AF205" s="86"/>
      <c r="AG205" s="35"/>
      <c r="AH205" s="86"/>
      <c r="AI205" s="35"/>
      <c r="AJ205" s="86"/>
      <c r="AK205" s="35"/>
      <c r="AL205" s="86"/>
      <c r="AM205" s="35"/>
      <c r="AN205" s="86"/>
      <c r="AO205" s="87"/>
      <c r="AP205" s="33">
        <f>AR205+AT205+AV205+AX205+AZ205+BB205</f>
        <v>0</v>
      </c>
      <c r="AQ205" s="86"/>
      <c r="AR205" s="35"/>
      <c r="AS205" s="86"/>
      <c r="AT205" s="35"/>
      <c r="AU205" s="86"/>
      <c r="AV205" s="35"/>
      <c r="AW205" s="86"/>
      <c r="AX205" s="35"/>
      <c r="AY205" s="86"/>
      <c r="AZ205" s="35"/>
      <c r="BA205" s="86"/>
      <c r="BB205" s="75"/>
      <c r="BC205" s="33">
        <f>BE205+BG205+BI205+BK205+BM205</f>
        <v>0</v>
      </c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>
        <f>BP205+BR205+BT205+BV205+BX205+BZ205</f>
        <v>0</v>
      </c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103"/>
      <c r="CA205" s="33">
        <f>CC205+CE205+CG205+CI205+CK205+CM205+CO205+CQ205</f>
        <v>10</v>
      </c>
      <c r="CB205" s="31"/>
      <c r="CC205" s="30"/>
      <c r="CD205" s="31"/>
      <c r="CE205" s="30"/>
      <c r="CF205" s="31"/>
      <c r="CG205" s="30"/>
      <c r="CH205" s="31">
        <v>9</v>
      </c>
      <c r="CI205" s="30">
        <f>10</f>
        <v>10</v>
      </c>
      <c r="CJ205" s="31"/>
      <c r="CK205" s="30"/>
      <c r="CL205" s="31"/>
      <c r="CM205" s="30"/>
      <c r="CN205" s="31"/>
      <c r="CO205" s="30"/>
      <c r="CP205" s="31"/>
      <c r="CQ205" s="103"/>
      <c r="CR205" s="33">
        <f>CT205+CV205+CX205+CZ205+DB205+DD205</f>
        <v>0</v>
      </c>
      <c r="CS205" s="31"/>
      <c r="CT205" s="30"/>
      <c r="CU205" s="31"/>
      <c r="CV205" s="30"/>
      <c r="CW205" s="31"/>
      <c r="CX205" s="30"/>
      <c r="CY205" s="31"/>
      <c r="CZ205" s="30"/>
      <c r="DA205" s="30"/>
      <c r="DB205" s="30"/>
      <c r="DC205" s="31"/>
      <c r="DD205" s="32"/>
      <c r="DE205" s="108">
        <f>DG205+DI205+DK205+DM205+DO205</f>
        <v>0</v>
      </c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>
        <f>DR205+DT205+DV205+DX205</f>
        <v>0</v>
      </c>
      <c r="DQ205" s="31"/>
      <c r="DR205" s="30"/>
      <c r="DS205" s="31"/>
      <c r="DT205" s="30"/>
      <c r="DU205" s="31"/>
      <c r="DV205" s="30"/>
      <c r="DW205" s="31"/>
      <c r="DX205" s="103"/>
      <c r="DY205" s="33">
        <f>EA205+EC205+EE205+EG205+EI205+EK205+EM205+EO205</f>
        <v>0</v>
      </c>
      <c r="DZ205" s="31"/>
      <c r="EA205" s="30"/>
      <c r="EB205" s="31"/>
      <c r="EC205" s="30"/>
      <c r="ED205" s="31"/>
      <c r="EE205" s="30"/>
      <c r="EF205" s="30"/>
      <c r="EG205" s="30"/>
      <c r="EH205" s="30"/>
      <c r="EI205" s="30"/>
      <c r="EJ205" s="30"/>
      <c r="EK205" s="30"/>
      <c r="EL205" s="31"/>
      <c r="EM205" s="30"/>
      <c r="EN205" s="31"/>
      <c r="EO205" s="32"/>
      <c r="EP205" s="108">
        <f t="shared" si="45"/>
        <v>0</v>
      </c>
      <c r="EQ205" s="31"/>
      <c r="ER205" s="30"/>
      <c r="ES205" s="31"/>
      <c r="ET205" s="30"/>
      <c r="EU205" s="31"/>
      <c r="EV205" s="30"/>
      <c r="EW205" s="30"/>
      <c r="EX205" s="30"/>
      <c r="EY205" s="30"/>
      <c r="EZ205" s="30"/>
      <c r="FA205" s="30"/>
      <c r="FB205" s="30"/>
      <c r="FC205" s="31"/>
      <c r="FD205" s="30"/>
      <c r="FE205" s="30"/>
      <c r="FF205" s="30"/>
      <c r="FG205" s="30"/>
      <c r="FH205" s="30"/>
      <c r="FI205" s="31"/>
      <c r="FJ205" s="32"/>
    </row>
    <row r="206" spans="1:166" s="1" customFormat="1" ht="15" hidden="1" customHeight="1" x14ac:dyDescent="0.3">
      <c r="A206" s="5">
        <f t="shared" si="46"/>
        <v>2</v>
      </c>
      <c r="B206" s="15">
        <v>3742</v>
      </c>
      <c r="C206" s="8" t="s">
        <v>280</v>
      </c>
      <c r="D206" s="16">
        <v>2003</v>
      </c>
      <c r="E206" s="17">
        <f t="shared" si="44"/>
        <v>9.6000000000000014</v>
      </c>
      <c r="F206" s="55" t="s">
        <v>437</v>
      </c>
      <c r="G206" s="55"/>
      <c r="H206" s="55" t="s">
        <v>473</v>
      </c>
      <c r="I206" s="55" t="s">
        <v>529</v>
      </c>
      <c r="J206" s="28">
        <f>L206+N206+P206</f>
        <v>0</v>
      </c>
      <c r="K206" s="29"/>
      <c r="L206" s="30"/>
      <c r="M206" s="31"/>
      <c r="N206" s="30"/>
      <c r="O206" s="31"/>
      <c r="P206" s="32"/>
      <c r="Q206" s="28">
        <f>S206</f>
        <v>0</v>
      </c>
      <c r="R206" s="29"/>
      <c r="S206" s="32"/>
      <c r="T206" s="28">
        <f>V206+X206</f>
        <v>0</v>
      </c>
      <c r="U206" s="29"/>
      <c r="V206" s="30"/>
      <c r="W206" s="31"/>
      <c r="X206" s="32"/>
      <c r="Y206" s="33">
        <f>AA206+AC206+AE206+AG206+AI206+AK206+AM206+AO206</f>
        <v>0</v>
      </c>
      <c r="Z206" s="86"/>
      <c r="AA206" s="35"/>
      <c r="AB206" s="86"/>
      <c r="AC206" s="35"/>
      <c r="AD206" s="86"/>
      <c r="AE206" s="35"/>
      <c r="AF206" s="86"/>
      <c r="AG206" s="35"/>
      <c r="AH206" s="86"/>
      <c r="AI206" s="35"/>
      <c r="AJ206" s="86"/>
      <c r="AK206" s="35"/>
      <c r="AL206" s="86"/>
      <c r="AM206" s="35"/>
      <c r="AN206" s="86"/>
      <c r="AO206" s="87"/>
      <c r="AP206" s="33">
        <f>AR206+AT206+AV206+AX206+AZ206+BB206</f>
        <v>0</v>
      </c>
      <c r="AQ206" s="86"/>
      <c r="AR206" s="35"/>
      <c r="AS206" s="86"/>
      <c r="AT206" s="35"/>
      <c r="AU206" s="86"/>
      <c r="AV206" s="35"/>
      <c r="AW206" s="86"/>
      <c r="AX206" s="35"/>
      <c r="AY206" s="86"/>
      <c r="AZ206" s="35"/>
      <c r="BA206" s="86"/>
      <c r="BB206" s="75"/>
      <c r="BC206" s="33">
        <f>BE206+BG206+BI206+BK206+BM206</f>
        <v>0</v>
      </c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>
        <f>BP206+BR206+BT206+BV206+BX206+BZ206</f>
        <v>0</v>
      </c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103"/>
      <c r="CA206" s="33">
        <f>CC206+CE206+CG206+CI206+CK206+CM206+CO206+CQ206</f>
        <v>0</v>
      </c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103"/>
      <c r="CR206" s="33">
        <f>CT206+CV206+CX206+CZ206+DD206</f>
        <v>9.6000000000000014</v>
      </c>
      <c r="CS206" s="31"/>
      <c r="CT206" s="30"/>
      <c r="CU206" s="31"/>
      <c r="CV206" s="30"/>
      <c r="CW206" s="31"/>
      <c r="CX206" s="30"/>
      <c r="CY206" s="31"/>
      <c r="CZ206" s="30"/>
      <c r="DA206" s="58">
        <v>9</v>
      </c>
      <c r="DB206" s="59">
        <f>5*0.8</f>
        <v>4</v>
      </c>
      <c r="DC206" s="31">
        <v>7</v>
      </c>
      <c r="DD206" s="32">
        <f>12*0.8</f>
        <v>9.6000000000000014</v>
      </c>
      <c r="DE206" s="108">
        <f>DG206+DI206+DK206+DM206+DO206</f>
        <v>0</v>
      </c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>
        <f>DR206+DT206+DV206+DX206</f>
        <v>0</v>
      </c>
      <c r="DQ206" s="31"/>
      <c r="DR206" s="30"/>
      <c r="DS206" s="31"/>
      <c r="DT206" s="30"/>
      <c r="DU206" s="31"/>
      <c r="DV206" s="30"/>
      <c r="DW206" s="31"/>
      <c r="DX206" s="103"/>
      <c r="DY206" s="33">
        <f>EA206+EC206+EE206+EG206+EI206+EK206+EM206+EO206</f>
        <v>0</v>
      </c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  <c r="EP206" s="108">
        <f t="shared" si="45"/>
        <v>0</v>
      </c>
      <c r="EQ206" s="31"/>
      <c r="ER206" s="30"/>
      <c r="ES206" s="31"/>
      <c r="ET206" s="30"/>
      <c r="EU206" s="31"/>
      <c r="EV206" s="30"/>
      <c r="EW206" s="30"/>
      <c r="EX206" s="30"/>
      <c r="EY206" s="30"/>
      <c r="EZ206" s="30"/>
      <c r="FA206" s="30"/>
      <c r="FB206" s="30"/>
      <c r="FC206" s="31"/>
      <c r="FD206" s="30"/>
      <c r="FE206" s="30"/>
      <c r="FF206" s="30"/>
      <c r="FG206" s="30"/>
      <c r="FH206" s="30"/>
      <c r="FI206" s="31"/>
      <c r="FJ206" s="32"/>
    </row>
    <row r="207" spans="1:166" s="1" customFormat="1" ht="15" hidden="1" customHeight="1" x14ac:dyDescent="0.3">
      <c r="A207" s="5">
        <f t="shared" si="46"/>
        <v>3</v>
      </c>
      <c r="B207" s="15">
        <v>1269</v>
      </c>
      <c r="C207" s="8" t="s">
        <v>16</v>
      </c>
      <c r="D207" s="16">
        <v>2006</v>
      </c>
      <c r="E207" s="17">
        <f t="shared" si="44"/>
        <v>9.6000000000000014</v>
      </c>
      <c r="F207" s="55" t="s">
        <v>423</v>
      </c>
      <c r="G207" s="55"/>
      <c r="H207" s="55" t="s">
        <v>534</v>
      </c>
      <c r="I207" s="55"/>
      <c r="J207" s="28">
        <f>L207+N207+P207</f>
        <v>0</v>
      </c>
      <c r="K207" s="29"/>
      <c r="L207" s="30"/>
      <c r="M207" s="31"/>
      <c r="N207" s="30"/>
      <c r="O207" s="31"/>
      <c r="P207" s="32"/>
      <c r="Q207" s="28">
        <f>S207</f>
        <v>0</v>
      </c>
      <c r="R207" s="29"/>
      <c r="S207" s="32"/>
      <c r="T207" s="28">
        <f>V207+X207</f>
        <v>0</v>
      </c>
      <c r="U207" s="29"/>
      <c r="V207" s="30"/>
      <c r="W207" s="31"/>
      <c r="X207" s="32"/>
      <c r="Y207" s="33">
        <f>AA207+AC207+AE207+AG207+AI207+AK207+AM207+AO207</f>
        <v>0</v>
      </c>
      <c r="Z207" s="86"/>
      <c r="AA207" s="35"/>
      <c r="AB207" s="86"/>
      <c r="AC207" s="35"/>
      <c r="AD207" s="86"/>
      <c r="AE207" s="35"/>
      <c r="AF207" s="86"/>
      <c r="AG207" s="35"/>
      <c r="AH207" s="86"/>
      <c r="AI207" s="35"/>
      <c r="AJ207" s="86"/>
      <c r="AK207" s="35"/>
      <c r="AL207" s="86"/>
      <c r="AM207" s="35"/>
      <c r="AN207" s="86"/>
      <c r="AO207" s="87"/>
      <c r="AP207" s="33">
        <f>AR207+AT207+AV207+AX207+AZ207+BB207</f>
        <v>0</v>
      </c>
      <c r="AQ207" s="86"/>
      <c r="AR207" s="35"/>
      <c r="AS207" s="86"/>
      <c r="AT207" s="35"/>
      <c r="AU207" s="86"/>
      <c r="AV207" s="35"/>
      <c r="AW207" s="86"/>
      <c r="AX207" s="35"/>
      <c r="AY207" s="86"/>
      <c r="AZ207" s="35"/>
      <c r="BA207" s="86"/>
      <c r="BB207" s="75"/>
      <c r="BC207" s="33">
        <f>BE207+BG207+BI207+BK207+BM207</f>
        <v>0</v>
      </c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>
        <f>BP207+BR207+BT207+BV207+BX207+BZ207</f>
        <v>0</v>
      </c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103"/>
      <c r="CA207" s="33">
        <f>CC207+CE207+CG207+CI207+CK207+CM207+CO207+CQ207</f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103"/>
      <c r="CR207" s="33">
        <f>CT207+CV207+CX207+CZ207+DB207+DD207</f>
        <v>9.6000000000000014</v>
      </c>
      <c r="CS207" s="31"/>
      <c r="CT207" s="30"/>
      <c r="CU207" s="31"/>
      <c r="CV207" s="30"/>
      <c r="CW207" s="31"/>
      <c r="CX207" s="30"/>
      <c r="CY207" s="31"/>
      <c r="CZ207" s="30"/>
      <c r="DA207" s="31">
        <v>7</v>
      </c>
      <c r="DB207" s="30">
        <f>12*0.8</f>
        <v>9.6000000000000014</v>
      </c>
      <c r="DC207" s="58" t="s">
        <v>286</v>
      </c>
      <c r="DD207" s="61"/>
      <c r="DE207" s="108">
        <f>DG207+DI207+DK207+DM207+DO207</f>
        <v>0</v>
      </c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>
        <f>DR207+DT207+DV207+DX207</f>
        <v>0</v>
      </c>
      <c r="DQ207" s="31"/>
      <c r="DR207" s="30"/>
      <c r="DS207" s="31"/>
      <c r="DT207" s="30"/>
      <c r="DU207" s="31"/>
      <c r="DV207" s="30"/>
      <c r="DW207" s="31"/>
      <c r="DX207" s="103"/>
      <c r="DY207" s="33">
        <f>EA207+EC207+EE207+EG207+EI207+EK207+EM207+EO207</f>
        <v>0</v>
      </c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  <c r="EP207" s="108">
        <f t="shared" si="45"/>
        <v>0</v>
      </c>
      <c r="EQ207" s="31"/>
      <c r="ER207" s="30"/>
      <c r="ES207" s="31"/>
      <c r="ET207" s="30"/>
      <c r="EU207" s="31"/>
      <c r="EV207" s="30"/>
      <c r="EW207" s="30"/>
      <c r="EX207" s="30"/>
      <c r="EY207" s="30"/>
      <c r="EZ207" s="30"/>
      <c r="FA207" s="30"/>
      <c r="FB207" s="30"/>
      <c r="FC207" s="31"/>
      <c r="FD207" s="30"/>
      <c r="FE207" s="30"/>
      <c r="FF207" s="30"/>
      <c r="FG207" s="30"/>
      <c r="FH207" s="30"/>
      <c r="FI207" s="31"/>
      <c r="FJ207" s="32"/>
    </row>
    <row r="208" spans="1:166" s="1" customFormat="1" ht="15" hidden="1" customHeight="1" x14ac:dyDescent="0.3">
      <c r="A208" s="5">
        <f t="shared" si="46"/>
        <v>4</v>
      </c>
      <c r="B208" s="15">
        <v>7370</v>
      </c>
      <c r="C208" s="8" t="s">
        <v>170</v>
      </c>
      <c r="D208" s="16">
        <v>2007</v>
      </c>
      <c r="E208" s="17">
        <f t="shared" si="44"/>
        <v>9.6000000000000014</v>
      </c>
      <c r="F208" s="55" t="s">
        <v>437</v>
      </c>
      <c r="G208" s="55"/>
      <c r="H208" s="55" t="s">
        <v>473</v>
      </c>
      <c r="I208" s="55" t="s">
        <v>529</v>
      </c>
      <c r="J208" s="28">
        <f>L208+N208+P208</f>
        <v>0</v>
      </c>
      <c r="K208" s="29"/>
      <c r="L208" s="30"/>
      <c r="M208" s="31"/>
      <c r="N208" s="30"/>
      <c r="O208" s="31"/>
      <c r="P208" s="32"/>
      <c r="Q208" s="28">
        <f>S208</f>
        <v>0</v>
      </c>
      <c r="R208" s="29"/>
      <c r="S208" s="32"/>
      <c r="T208" s="28">
        <f>V208+X208</f>
        <v>0</v>
      </c>
      <c r="U208" s="29"/>
      <c r="V208" s="30"/>
      <c r="W208" s="31"/>
      <c r="X208" s="32"/>
      <c r="Y208" s="33">
        <f>AA208+AC208+AE208+AG208+AI208+AK208+AM208+AO208</f>
        <v>0</v>
      </c>
      <c r="Z208" s="86"/>
      <c r="AA208" s="35"/>
      <c r="AB208" s="86"/>
      <c r="AC208" s="35"/>
      <c r="AD208" s="86"/>
      <c r="AE208" s="35"/>
      <c r="AF208" s="86"/>
      <c r="AG208" s="35"/>
      <c r="AH208" s="86"/>
      <c r="AI208" s="35"/>
      <c r="AJ208" s="86"/>
      <c r="AK208" s="35"/>
      <c r="AL208" s="86"/>
      <c r="AM208" s="35"/>
      <c r="AN208" s="86"/>
      <c r="AO208" s="87"/>
      <c r="AP208" s="33">
        <f>AR208+AT208+AV208+AX208+AZ208+BB208</f>
        <v>0</v>
      </c>
      <c r="AQ208" s="86"/>
      <c r="AR208" s="35"/>
      <c r="AS208" s="86"/>
      <c r="AT208" s="35"/>
      <c r="AU208" s="86"/>
      <c r="AV208" s="35"/>
      <c r="AW208" s="86"/>
      <c r="AX208" s="35"/>
      <c r="AY208" s="86"/>
      <c r="AZ208" s="35"/>
      <c r="BA208" s="86"/>
      <c r="BB208" s="75"/>
      <c r="BC208" s="33">
        <f>BE208+BG208+BI208+BK208+BM208</f>
        <v>0</v>
      </c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>
        <f>BP208+BR208+BT208+BV208+BX208+BZ208</f>
        <v>0</v>
      </c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103"/>
      <c r="CA208" s="33">
        <f>CC208+CE208+CG208+CI208+CK208+CM208+CO208+CQ208</f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103"/>
      <c r="CR208" s="33">
        <f>CT208+CV208+CX208+CZ208+DD208</f>
        <v>9.6000000000000014</v>
      </c>
      <c r="CS208" s="31"/>
      <c r="CT208" s="30"/>
      <c r="CU208" s="31"/>
      <c r="CV208" s="30"/>
      <c r="CW208" s="31"/>
      <c r="CX208" s="30"/>
      <c r="CY208" s="31"/>
      <c r="CZ208" s="30"/>
      <c r="DA208" s="58">
        <v>9</v>
      </c>
      <c r="DB208" s="59">
        <f>5*0.8</f>
        <v>4</v>
      </c>
      <c r="DC208" s="31">
        <v>7</v>
      </c>
      <c r="DD208" s="32">
        <f>12*0.8</f>
        <v>9.6000000000000014</v>
      </c>
      <c r="DE208" s="108">
        <f>DG208+DI208+DK208+DM208+DO208</f>
        <v>0</v>
      </c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>
        <f>DR208+DT208+DV208+DX208</f>
        <v>0</v>
      </c>
      <c r="DQ208" s="31"/>
      <c r="DR208" s="30"/>
      <c r="DS208" s="31"/>
      <c r="DT208" s="30"/>
      <c r="DU208" s="31"/>
      <c r="DV208" s="30"/>
      <c r="DW208" s="31"/>
      <c r="DX208" s="103"/>
      <c r="DY208" s="33">
        <f>EA208+EC208+EE208+EG208+EI208+EK208+EM208+EO208</f>
        <v>0</v>
      </c>
      <c r="DZ208" s="31"/>
      <c r="EA208" s="30"/>
      <c r="EB208" s="31"/>
      <c r="EC208" s="30"/>
      <c r="ED208" s="31"/>
      <c r="EE208" s="30"/>
      <c r="EF208" s="30"/>
      <c r="EG208" s="30"/>
      <c r="EH208" s="30"/>
      <c r="EI208" s="30"/>
      <c r="EJ208" s="30"/>
      <c r="EK208" s="30"/>
      <c r="EL208" s="31"/>
      <c r="EM208" s="30"/>
      <c r="EN208" s="31"/>
      <c r="EO208" s="32"/>
      <c r="EP208" s="108">
        <f t="shared" si="45"/>
        <v>0</v>
      </c>
      <c r="EQ208" s="31"/>
      <c r="ER208" s="30"/>
      <c r="ES208" s="31"/>
      <c r="ET208" s="30"/>
      <c r="EU208" s="31"/>
      <c r="EV208" s="30"/>
      <c r="EW208" s="30"/>
      <c r="EX208" s="30"/>
      <c r="EY208" s="30"/>
      <c r="EZ208" s="30"/>
      <c r="FA208" s="30"/>
      <c r="FB208" s="30"/>
      <c r="FC208" s="31"/>
      <c r="FD208" s="30"/>
      <c r="FE208" s="30"/>
      <c r="FF208" s="30"/>
      <c r="FG208" s="30"/>
      <c r="FH208" s="30"/>
      <c r="FI208" s="31"/>
      <c r="FJ208" s="32"/>
    </row>
    <row r="209" spans="1:166" s="1" customFormat="1" ht="15" hidden="1" customHeight="1" x14ac:dyDescent="0.3">
      <c r="A209" s="5">
        <f t="shared" si="46"/>
        <v>5</v>
      </c>
      <c r="B209" s="15">
        <v>5067</v>
      </c>
      <c r="C209" s="8" t="s">
        <v>535</v>
      </c>
      <c r="D209" s="16">
        <v>2005</v>
      </c>
      <c r="E209" s="17">
        <f t="shared" si="44"/>
        <v>9.6000000000000014</v>
      </c>
      <c r="F209" s="55" t="s">
        <v>423</v>
      </c>
      <c r="G209" s="55"/>
      <c r="H209" s="55" t="s">
        <v>425</v>
      </c>
      <c r="I209" s="55"/>
      <c r="J209" s="28">
        <f>L209+N209+P209</f>
        <v>0</v>
      </c>
      <c r="K209" s="29"/>
      <c r="L209" s="30"/>
      <c r="M209" s="31"/>
      <c r="N209" s="30"/>
      <c r="O209" s="31"/>
      <c r="P209" s="32"/>
      <c r="Q209" s="28">
        <f>S209</f>
        <v>0</v>
      </c>
      <c r="R209" s="29"/>
      <c r="S209" s="32"/>
      <c r="T209" s="28">
        <f>V209+X209</f>
        <v>0</v>
      </c>
      <c r="U209" s="29"/>
      <c r="V209" s="30"/>
      <c r="W209" s="31"/>
      <c r="X209" s="32"/>
      <c r="Y209" s="33">
        <f>AA209+AC209+AE209+AG209+AI209+AK209+AM209+AO209</f>
        <v>0</v>
      </c>
      <c r="Z209" s="86"/>
      <c r="AA209" s="35"/>
      <c r="AB209" s="86"/>
      <c r="AC209" s="35"/>
      <c r="AD209" s="86"/>
      <c r="AE209" s="35"/>
      <c r="AF209" s="86"/>
      <c r="AG209" s="35"/>
      <c r="AH209" s="86"/>
      <c r="AI209" s="35"/>
      <c r="AJ209" s="86"/>
      <c r="AK209" s="35"/>
      <c r="AL209" s="86"/>
      <c r="AM209" s="35"/>
      <c r="AN209" s="86"/>
      <c r="AO209" s="87"/>
      <c r="AP209" s="33">
        <f>AR209+AT209+AV209+AX209+AZ209+BB209</f>
        <v>0</v>
      </c>
      <c r="AQ209" s="86"/>
      <c r="AR209" s="35"/>
      <c r="AS209" s="86"/>
      <c r="AT209" s="35"/>
      <c r="AU209" s="86"/>
      <c r="AV209" s="35"/>
      <c r="AW209" s="86"/>
      <c r="AX209" s="35"/>
      <c r="AY209" s="86"/>
      <c r="AZ209" s="35"/>
      <c r="BA209" s="86"/>
      <c r="BB209" s="75"/>
      <c r="BC209" s="33">
        <f>BE209+BG209+BI209+BK209+BM209</f>
        <v>0</v>
      </c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>
        <f>BP209+BR209+BT209+BV209+BX209+BZ209</f>
        <v>0</v>
      </c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103"/>
      <c r="CA209" s="33">
        <f>CC209+CE209+CG209+CI209+CK209+CM209+CO209+CQ209</f>
        <v>0</v>
      </c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103"/>
      <c r="CR209" s="33">
        <f>CT209+CV209+CX209+CZ209+DB209+DD209</f>
        <v>9.6000000000000014</v>
      </c>
      <c r="CS209" s="31"/>
      <c r="CT209" s="30"/>
      <c r="CU209" s="31"/>
      <c r="CV209" s="30"/>
      <c r="CW209" s="31"/>
      <c r="CX209" s="30"/>
      <c r="CY209" s="31"/>
      <c r="CZ209" s="30"/>
      <c r="DA209" s="31">
        <v>7</v>
      </c>
      <c r="DB209" s="30">
        <f>12*0.8</f>
        <v>9.6000000000000014</v>
      </c>
      <c r="DC209" s="58" t="s">
        <v>286</v>
      </c>
      <c r="DD209" s="61"/>
      <c r="DE209" s="108">
        <f>DG209+DI209+DK209+DM209+DO209</f>
        <v>0</v>
      </c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>
        <f>DR209+DT209+DV209+DX209</f>
        <v>0</v>
      </c>
      <c r="DQ209" s="31"/>
      <c r="DR209" s="30"/>
      <c r="DS209" s="31"/>
      <c r="DT209" s="30"/>
      <c r="DU209" s="31"/>
      <c r="DV209" s="30"/>
      <c r="DW209" s="31"/>
      <c r="DX209" s="103"/>
      <c r="DY209" s="33">
        <f>EA209+EC209+EE209+EG209+EI209+EK209+EM209+EO209</f>
        <v>0</v>
      </c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108">
        <f t="shared" si="45"/>
        <v>0</v>
      </c>
      <c r="EQ209" s="31"/>
      <c r="ER209" s="30"/>
      <c r="ES209" s="31"/>
      <c r="ET209" s="30"/>
      <c r="EU209" s="31"/>
      <c r="EV209" s="30"/>
      <c r="EW209" s="30"/>
      <c r="EX209" s="30"/>
      <c r="EY209" s="30"/>
      <c r="EZ209" s="30"/>
      <c r="FA209" s="30"/>
      <c r="FB209" s="30"/>
      <c r="FC209" s="31"/>
      <c r="FD209" s="30"/>
      <c r="FE209" s="30"/>
      <c r="FF209" s="30"/>
      <c r="FG209" s="30"/>
      <c r="FH209" s="30"/>
      <c r="FI209" s="31"/>
      <c r="FJ209" s="32"/>
    </row>
    <row r="210" spans="1:166" s="1" customFormat="1" ht="15" hidden="1" customHeight="1" x14ac:dyDescent="0.3">
      <c r="A210" s="5"/>
      <c r="B210" s="15">
        <v>9319</v>
      </c>
      <c r="C210" s="8" t="s">
        <v>556</v>
      </c>
      <c r="D210" s="16">
        <v>2011</v>
      </c>
      <c r="E210" s="17">
        <f t="shared" si="44"/>
        <v>0</v>
      </c>
      <c r="F210" s="55" t="s">
        <v>545</v>
      </c>
      <c r="G210" s="65"/>
      <c r="H210" s="55" t="s">
        <v>547</v>
      </c>
      <c r="I210" s="55" t="s">
        <v>546</v>
      </c>
      <c r="J210" s="28"/>
      <c r="K210" s="29"/>
      <c r="L210" s="30"/>
      <c r="M210" s="31"/>
      <c r="N210" s="30"/>
      <c r="O210" s="31"/>
      <c r="P210" s="32"/>
      <c r="Q210" s="28"/>
      <c r="R210" s="29"/>
      <c r="S210" s="32"/>
      <c r="T210" s="28"/>
      <c r="U210" s="29"/>
      <c r="V210" s="30"/>
      <c r="W210" s="31"/>
      <c r="X210" s="32"/>
      <c r="Y210" s="33"/>
      <c r="Z210" s="92"/>
      <c r="AA210" s="35"/>
      <c r="AB210" s="92"/>
      <c r="AC210" s="35"/>
      <c r="AD210" s="92"/>
      <c r="AE210" s="35"/>
      <c r="AF210" s="92"/>
      <c r="AG210" s="35"/>
      <c r="AH210" s="92"/>
      <c r="AI210" s="35"/>
      <c r="AJ210" s="92"/>
      <c r="AK210" s="35"/>
      <c r="AL210" s="92"/>
      <c r="AM210" s="35"/>
      <c r="AN210" s="92"/>
      <c r="AO210" s="93"/>
      <c r="AP210" s="33"/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/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/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103"/>
      <c r="CA210" s="33"/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103"/>
      <c r="CR210" s="33"/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8"/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/>
      <c r="DQ210" s="31"/>
      <c r="DR210" s="30"/>
      <c r="DS210" s="31"/>
      <c r="DT210" s="30"/>
      <c r="DU210" s="31"/>
      <c r="DV210" s="30"/>
      <c r="DW210" s="31"/>
      <c r="DX210" s="103"/>
      <c r="DY210" s="33"/>
      <c r="DZ210" s="31"/>
      <c r="EA210" s="30"/>
      <c r="EB210" s="31"/>
      <c r="EC210" s="30"/>
      <c r="ED210" s="31"/>
      <c r="EE210" s="30"/>
      <c r="EF210" s="31"/>
      <c r="EG210" s="30"/>
      <c r="EH210" s="89"/>
      <c r="EI210" s="30"/>
      <c r="EJ210" s="77"/>
      <c r="EK210" s="78"/>
      <c r="EL210" s="31"/>
      <c r="EM210" s="30"/>
      <c r="EN210" s="31"/>
      <c r="EO210" s="32"/>
      <c r="EP210" s="108">
        <f t="shared" si="45"/>
        <v>0</v>
      </c>
      <c r="EQ210" s="31"/>
      <c r="ER210" s="30"/>
      <c r="ES210" s="31"/>
      <c r="ET210" s="30"/>
      <c r="EU210" s="31"/>
      <c r="EV210" s="30"/>
      <c r="EW210" s="31"/>
      <c r="EX210" s="30"/>
      <c r="EY210" s="89"/>
      <c r="EZ210" s="30"/>
      <c r="FA210" s="31"/>
      <c r="FB210" s="30"/>
      <c r="FC210" s="31"/>
      <c r="FD210" s="30"/>
      <c r="FE210" s="31"/>
      <c r="FF210" s="30"/>
      <c r="FG210" s="89"/>
      <c r="FH210" s="30"/>
      <c r="FI210" s="31"/>
      <c r="FJ210" s="32"/>
    </row>
    <row r="211" spans="1:166" s="1" customFormat="1" ht="15" hidden="1" customHeight="1" x14ac:dyDescent="0.3">
      <c r="A211" s="5"/>
      <c r="B211" s="15">
        <v>1300</v>
      </c>
      <c r="C211" s="8" t="s">
        <v>543</v>
      </c>
      <c r="D211" s="16">
        <v>2011</v>
      </c>
      <c r="E211" s="17">
        <f t="shared" si="44"/>
        <v>0</v>
      </c>
      <c r="F211" s="55" t="s">
        <v>393</v>
      </c>
      <c r="G211" s="65"/>
      <c r="H211" s="85" t="s">
        <v>402</v>
      </c>
      <c r="I211" s="55"/>
      <c r="J211" s="28"/>
      <c r="K211" s="29"/>
      <c r="L211" s="30"/>
      <c r="M211" s="31"/>
      <c r="N211" s="30"/>
      <c r="O211" s="31"/>
      <c r="P211" s="32"/>
      <c r="Q211" s="28"/>
      <c r="R211" s="29"/>
      <c r="S211" s="32"/>
      <c r="T211" s="28"/>
      <c r="U211" s="29"/>
      <c r="V211" s="30"/>
      <c r="W211" s="31"/>
      <c r="X211" s="32"/>
      <c r="Y211" s="33"/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/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/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/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103"/>
      <c r="CA211" s="33"/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103"/>
      <c r="CR211" s="33"/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8"/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/>
      <c r="DQ211" s="31"/>
      <c r="DR211" s="30"/>
      <c r="DS211" s="31"/>
      <c r="DT211" s="30"/>
      <c r="DU211" s="31"/>
      <c r="DV211" s="30"/>
      <c r="DW211" s="31"/>
      <c r="DX211" s="103"/>
      <c r="DY211" s="33"/>
      <c r="DZ211" s="31"/>
      <c r="EA211" s="30"/>
      <c r="EB211" s="31"/>
      <c r="EC211" s="30"/>
      <c r="ED211" s="77"/>
      <c r="EE211" s="78"/>
      <c r="EF211" s="31"/>
      <c r="EG211" s="30"/>
      <c r="EH211" s="89"/>
      <c r="EI211" s="30"/>
      <c r="EJ211" s="77"/>
      <c r="EK211" s="78"/>
      <c r="EL211" s="31"/>
      <c r="EM211" s="30"/>
      <c r="EN211" s="31"/>
      <c r="EO211" s="32"/>
      <c r="EP211" s="108">
        <f t="shared" si="45"/>
        <v>0</v>
      </c>
      <c r="EQ211" s="31"/>
      <c r="ER211" s="30"/>
      <c r="ES211" s="31"/>
      <c r="ET211" s="30"/>
      <c r="EU211" s="31"/>
      <c r="EV211" s="30"/>
      <c r="EW211" s="31"/>
      <c r="EX211" s="30"/>
      <c r="EY211" s="89"/>
      <c r="EZ211" s="30"/>
      <c r="FA211" s="31"/>
      <c r="FB211" s="30"/>
      <c r="FC211" s="31"/>
      <c r="FD211" s="30"/>
      <c r="FE211" s="31"/>
      <c r="FF211" s="30"/>
      <c r="FG211" s="89"/>
      <c r="FH211" s="30"/>
      <c r="FI211" s="31"/>
      <c r="FJ211" s="32"/>
    </row>
    <row r="212" spans="1:166" s="1" customFormat="1" ht="15" hidden="1" customHeight="1" x14ac:dyDescent="0.3">
      <c r="A212" s="5"/>
      <c r="B212" s="15">
        <v>1299</v>
      </c>
      <c r="C212" s="8" t="s">
        <v>594</v>
      </c>
      <c r="D212" s="16">
        <v>2011</v>
      </c>
      <c r="E212" s="17">
        <f t="shared" si="44"/>
        <v>0</v>
      </c>
      <c r="F212" s="55" t="s">
        <v>393</v>
      </c>
      <c r="G212" s="65"/>
      <c r="H212" s="55" t="s">
        <v>595</v>
      </c>
      <c r="I212" s="55" t="s">
        <v>596</v>
      </c>
      <c r="J212" s="28"/>
      <c r="K212" s="29"/>
      <c r="L212" s="30"/>
      <c r="M212" s="31"/>
      <c r="N212" s="30"/>
      <c r="O212" s="31"/>
      <c r="P212" s="32"/>
      <c r="Q212" s="28"/>
      <c r="R212" s="29"/>
      <c r="S212" s="32"/>
      <c r="T212" s="28"/>
      <c r="U212" s="29"/>
      <c r="V212" s="30"/>
      <c r="W212" s="31"/>
      <c r="X212" s="32"/>
      <c r="Y212" s="33"/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/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/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/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103"/>
      <c r="CA212" s="33"/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103"/>
      <c r="CR212" s="33"/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8"/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/>
      <c r="DQ212" s="31"/>
      <c r="DR212" s="30"/>
      <c r="DS212" s="31"/>
      <c r="DT212" s="30"/>
      <c r="DU212" s="31"/>
      <c r="DV212" s="30"/>
      <c r="DW212" s="31"/>
      <c r="DX212" s="103"/>
      <c r="DY212" s="33"/>
      <c r="DZ212" s="31"/>
      <c r="EA212" s="30"/>
      <c r="EB212" s="31"/>
      <c r="EC212" s="30"/>
      <c r="ED212" s="31"/>
      <c r="EE212" s="30"/>
      <c r="EF212" s="31"/>
      <c r="EG212" s="30"/>
      <c r="EH212" s="89"/>
      <c r="EI212" s="30"/>
      <c r="EJ212" s="77"/>
      <c r="EK212" s="78"/>
      <c r="EL212" s="31"/>
      <c r="EM212" s="30"/>
      <c r="EN212" s="31"/>
      <c r="EO212" s="32"/>
      <c r="EP212" s="108">
        <f t="shared" si="45"/>
        <v>0</v>
      </c>
      <c r="EQ212" s="31"/>
      <c r="ER212" s="30"/>
      <c r="ES212" s="31"/>
      <c r="ET212" s="30"/>
      <c r="EU212" s="31"/>
      <c r="EV212" s="30"/>
      <c r="EW212" s="31"/>
      <c r="EX212" s="30"/>
      <c r="EY212" s="89"/>
      <c r="EZ212" s="30"/>
      <c r="FA212" s="31"/>
      <c r="FB212" s="30"/>
      <c r="FC212" s="31"/>
      <c r="FD212" s="30"/>
      <c r="FE212" s="31"/>
      <c r="FF212" s="30"/>
      <c r="FG212" s="89"/>
      <c r="FH212" s="30"/>
      <c r="FI212" s="31"/>
      <c r="FJ212" s="32"/>
    </row>
    <row r="213" spans="1:166" s="1" customFormat="1" ht="15" hidden="1" customHeight="1" x14ac:dyDescent="0.3">
      <c r="A213" s="5"/>
      <c r="B213" s="15">
        <v>9526</v>
      </c>
      <c r="C213" s="8" t="s">
        <v>582</v>
      </c>
      <c r="D213" s="16">
        <v>2011</v>
      </c>
      <c r="E213" s="17">
        <f t="shared" si="44"/>
        <v>0</v>
      </c>
      <c r="F213" s="55" t="s">
        <v>411</v>
      </c>
      <c r="G213" s="65"/>
      <c r="H213" s="55" t="s">
        <v>532</v>
      </c>
      <c r="I213" s="55"/>
      <c r="J213" s="28"/>
      <c r="K213" s="29"/>
      <c r="L213" s="30"/>
      <c r="M213" s="31"/>
      <c r="N213" s="30"/>
      <c r="O213" s="31"/>
      <c r="P213" s="32"/>
      <c r="Q213" s="28"/>
      <c r="R213" s="29"/>
      <c r="S213" s="32"/>
      <c r="T213" s="28"/>
      <c r="U213" s="29"/>
      <c r="V213" s="30"/>
      <c r="W213" s="31"/>
      <c r="X213" s="32"/>
      <c r="Y213" s="33"/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86"/>
      <c r="AK213" s="35"/>
      <c r="AL213" s="86"/>
      <c r="AM213" s="35"/>
      <c r="AN213" s="86"/>
      <c r="AO213" s="87"/>
      <c r="AP213" s="33"/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/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/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103"/>
      <c r="CA213" s="33"/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103"/>
      <c r="CR213" s="33"/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8"/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/>
      <c r="DQ213" s="31"/>
      <c r="DR213" s="30"/>
      <c r="DS213" s="31"/>
      <c r="DT213" s="30"/>
      <c r="DU213" s="31"/>
      <c r="DV213" s="30"/>
      <c r="DW213" s="31"/>
      <c r="DX213" s="103"/>
      <c r="DY213" s="33"/>
      <c r="DZ213" s="31"/>
      <c r="EA213" s="30"/>
      <c r="EB213" s="31"/>
      <c r="EC213" s="30"/>
      <c r="ED213" s="31"/>
      <c r="EE213" s="30"/>
      <c r="EF213" s="31"/>
      <c r="EG213" s="30"/>
      <c r="EH213" s="89"/>
      <c r="EI213" s="30"/>
      <c r="EJ213" s="77"/>
      <c r="EK213" s="78"/>
      <c r="EL213" s="31"/>
      <c r="EM213" s="31"/>
      <c r="EN213" s="31"/>
      <c r="EO213" s="32"/>
      <c r="EP213" s="108">
        <f t="shared" si="45"/>
        <v>0</v>
      </c>
      <c r="EQ213" s="31"/>
      <c r="ER213" s="30"/>
      <c r="ES213" s="31"/>
      <c r="ET213" s="30"/>
      <c r="EU213" s="31"/>
      <c r="EV213" s="30"/>
      <c r="EW213" s="31"/>
      <c r="EX213" s="30"/>
      <c r="EY213" s="89"/>
      <c r="EZ213" s="30"/>
      <c r="FA213" s="31"/>
      <c r="FB213" s="30"/>
      <c r="FC213" s="31"/>
      <c r="FD213" s="31"/>
      <c r="FE213" s="31"/>
      <c r="FF213" s="31"/>
      <c r="FG213" s="89"/>
      <c r="FH213" s="31"/>
      <c r="FI213" s="31"/>
      <c r="FJ213" s="32"/>
    </row>
    <row r="214" spans="1:166" s="1" customFormat="1" ht="15" hidden="1" customHeight="1" x14ac:dyDescent="0.3">
      <c r="A214" s="5">
        <f t="shared" si="46"/>
        <v>1</v>
      </c>
      <c r="B214" s="15">
        <v>5901</v>
      </c>
      <c r="C214" s="8" t="s">
        <v>74</v>
      </c>
      <c r="D214" s="16">
        <v>2006</v>
      </c>
      <c r="E214" s="17">
        <f t="shared" si="44"/>
        <v>8</v>
      </c>
      <c r="F214" s="55" t="s">
        <v>393</v>
      </c>
      <c r="G214" s="55"/>
      <c r="H214" s="55" t="s">
        <v>402</v>
      </c>
      <c r="I214" s="55"/>
      <c r="J214" s="28">
        <f>L214+N214+P214</f>
        <v>0</v>
      </c>
      <c r="K214" s="29"/>
      <c r="L214" s="30"/>
      <c r="M214" s="31"/>
      <c r="N214" s="30"/>
      <c r="O214" s="31"/>
      <c r="P214" s="32"/>
      <c r="Q214" s="28">
        <f>S214</f>
        <v>0</v>
      </c>
      <c r="R214" s="29"/>
      <c r="S214" s="32"/>
      <c r="T214" s="28">
        <f>V214+X214</f>
        <v>0</v>
      </c>
      <c r="U214" s="29"/>
      <c r="V214" s="30"/>
      <c r="W214" s="31"/>
      <c r="X214" s="32"/>
      <c r="Y214" s="33">
        <f>AA214+AC214+AE214+AG214+AI214+AK214+AM214+AO214</f>
        <v>0</v>
      </c>
      <c r="Z214" s="86"/>
      <c r="AA214" s="35"/>
      <c r="AB214" s="86"/>
      <c r="AC214" s="35"/>
      <c r="AD214" s="86"/>
      <c r="AE214" s="35"/>
      <c r="AF214" s="86"/>
      <c r="AG214" s="35"/>
      <c r="AH214" s="86"/>
      <c r="AI214" s="35"/>
      <c r="AJ214" s="86"/>
      <c r="AK214" s="35"/>
      <c r="AL214" s="86"/>
      <c r="AM214" s="35"/>
      <c r="AN214" s="86"/>
      <c r="AO214" s="87"/>
      <c r="AP214" s="33">
        <f>AR214+AT214+AV214+AX214+AZ214+BB214</f>
        <v>0</v>
      </c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33">
        <f>BE214+BG214+BI214+BK214+BM214</f>
        <v>8</v>
      </c>
      <c r="BD214" s="31">
        <v>9</v>
      </c>
      <c r="BE214" s="30">
        <f>10*0.8</f>
        <v>8</v>
      </c>
      <c r="BF214" s="31"/>
      <c r="BG214" s="30"/>
      <c r="BH214" s="31"/>
      <c r="BI214" s="30"/>
      <c r="BJ214" s="31"/>
      <c r="BK214" s="30"/>
      <c r="BL214" s="31"/>
      <c r="BM214" s="32"/>
      <c r="BN214" s="33">
        <f>BP214+BR214+BT214+BV214+BX214+BZ214</f>
        <v>0</v>
      </c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103"/>
      <c r="CA214" s="33">
        <f>CC214+CE214+CG214+CI214+CK214+CM214+CO214+CQ214</f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103"/>
      <c r="CR214" s="33">
        <f>CT214+CV214+CX214+CZ214+DB214+DD214</f>
        <v>0</v>
      </c>
      <c r="CS214" s="31"/>
      <c r="CT214" s="30"/>
      <c r="CU214" s="31"/>
      <c r="CV214" s="30"/>
      <c r="CW214" s="31"/>
      <c r="CX214" s="30"/>
      <c r="CY214" s="31"/>
      <c r="CZ214" s="30"/>
      <c r="DA214" s="31"/>
      <c r="DB214" s="30"/>
      <c r="DC214" s="31"/>
      <c r="DD214" s="32"/>
      <c r="DE214" s="108">
        <f>DG214+DI214+DK214+DM214+DO214</f>
        <v>0</v>
      </c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>
        <f>DR214+DT214+DV214+DX214</f>
        <v>0</v>
      </c>
      <c r="DQ214" s="31"/>
      <c r="DR214" s="30"/>
      <c r="DS214" s="31"/>
      <c r="DT214" s="30"/>
      <c r="DU214" s="31"/>
      <c r="DV214" s="30"/>
      <c r="DW214" s="31"/>
      <c r="DX214" s="103"/>
      <c r="DY214" s="33">
        <f>EA214+EC214+EE214+EG214+EI214+EK214+EM214+EO214</f>
        <v>0</v>
      </c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108">
        <f t="shared" si="45"/>
        <v>0</v>
      </c>
      <c r="EQ214" s="31"/>
      <c r="ER214" s="30"/>
      <c r="ES214" s="31"/>
      <c r="ET214" s="30"/>
      <c r="EU214" s="31"/>
      <c r="EV214" s="30"/>
      <c r="EW214" s="30"/>
      <c r="EX214" s="30"/>
      <c r="EY214" s="30"/>
      <c r="EZ214" s="30"/>
      <c r="FA214" s="30"/>
      <c r="FB214" s="30"/>
      <c r="FC214" s="31"/>
      <c r="FD214" s="30"/>
      <c r="FE214" s="30"/>
      <c r="FF214" s="30"/>
      <c r="FG214" s="30"/>
      <c r="FH214" s="30"/>
      <c r="FI214" s="31"/>
      <c r="FJ214" s="32"/>
    </row>
    <row r="215" spans="1:166" s="1" customFormat="1" ht="15" hidden="1" customHeight="1" x14ac:dyDescent="0.3">
      <c r="A215" s="5">
        <f t="shared" si="46"/>
        <v>2</v>
      </c>
      <c r="B215" s="15">
        <v>5411</v>
      </c>
      <c r="C215" s="8" t="s">
        <v>264</v>
      </c>
      <c r="D215" s="16">
        <v>2003</v>
      </c>
      <c r="E215" s="17">
        <f t="shared" si="44"/>
        <v>8</v>
      </c>
      <c r="F215" s="55" t="s">
        <v>411</v>
      </c>
      <c r="G215" s="55"/>
      <c r="H215" s="55" t="s">
        <v>530</v>
      </c>
      <c r="I215" s="55" t="s">
        <v>531</v>
      </c>
      <c r="J215" s="28">
        <f>L215+N215+P215</f>
        <v>0</v>
      </c>
      <c r="K215" s="29"/>
      <c r="L215" s="30"/>
      <c r="M215" s="31"/>
      <c r="N215" s="30"/>
      <c r="O215" s="31"/>
      <c r="P215" s="32"/>
      <c r="Q215" s="28">
        <f>S215</f>
        <v>0</v>
      </c>
      <c r="R215" s="29"/>
      <c r="S215" s="32"/>
      <c r="T215" s="28">
        <f>V215+X215</f>
        <v>0</v>
      </c>
      <c r="U215" s="29"/>
      <c r="V215" s="30"/>
      <c r="W215" s="31"/>
      <c r="X215" s="32"/>
      <c r="Y215" s="33">
        <f>AA215+AC215+AE215+AG215+AI215+AK215+AM215+AO215</f>
        <v>0</v>
      </c>
      <c r="Z215" s="86"/>
      <c r="AA215" s="35"/>
      <c r="AB215" s="86"/>
      <c r="AC215" s="35"/>
      <c r="AD215" s="86"/>
      <c r="AE215" s="35"/>
      <c r="AF215" s="86"/>
      <c r="AG215" s="35"/>
      <c r="AH215" s="86"/>
      <c r="AI215" s="35"/>
      <c r="AJ215" s="86"/>
      <c r="AK215" s="35"/>
      <c r="AL215" s="86"/>
      <c r="AM215" s="35"/>
      <c r="AN215" s="86"/>
      <c r="AO215" s="87"/>
      <c r="AP215" s="33">
        <f>AR215+AT215+AV215+AX215+AZ215+BB215</f>
        <v>0</v>
      </c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>
        <f>BE215+BG215+BI215+BK215+BM215</f>
        <v>0</v>
      </c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>
        <f>BP215+BR215+BT215+BV215+BX215+BZ215</f>
        <v>0</v>
      </c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103"/>
      <c r="CA215" s="33">
        <f>CC215+CE215+CG215+CI215+CK215+CM215+CO215+CQ215</f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103"/>
      <c r="CR215" s="33">
        <f>CT215+CV215+CX215+CZ215+DD215</f>
        <v>8</v>
      </c>
      <c r="CS215" s="31"/>
      <c r="CT215" s="30"/>
      <c r="CU215" s="31"/>
      <c r="CV215" s="30"/>
      <c r="CW215" s="31"/>
      <c r="CX215" s="30"/>
      <c r="CY215" s="31"/>
      <c r="CZ215" s="30"/>
      <c r="DA215" s="58">
        <v>8</v>
      </c>
      <c r="DB215" s="59">
        <f>10*0.8</f>
        <v>8</v>
      </c>
      <c r="DC215" s="31">
        <v>8</v>
      </c>
      <c r="DD215" s="32">
        <f>10*0.8</f>
        <v>8</v>
      </c>
      <c r="DE215" s="108">
        <f>DG215+DI215+DK215+DM215+DO215</f>
        <v>0</v>
      </c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>
        <f>DR215+DT215+DV215+DX215</f>
        <v>0</v>
      </c>
      <c r="DQ215" s="31"/>
      <c r="DR215" s="30"/>
      <c r="DS215" s="31"/>
      <c r="DT215" s="30"/>
      <c r="DU215" s="31"/>
      <c r="DV215" s="30"/>
      <c r="DW215" s="31"/>
      <c r="DX215" s="103"/>
      <c r="DY215" s="33">
        <f>EA215+EC215+EE215+EG215+EI215+EK215+EM215+EO215</f>
        <v>0</v>
      </c>
      <c r="DZ215" s="31"/>
      <c r="EA215" s="30"/>
      <c r="EB215" s="31"/>
      <c r="EC215" s="30"/>
      <c r="ED215" s="31"/>
      <c r="EE215" s="30"/>
      <c r="EF215" s="30"/>
      <c r="EG215" s="30"/>
      <c r="EH215" s="30"/>
      <c r="EI215" s="30"/>
      <c r="EJ215" s="30"/>
      <c r="EK215" s="30"/>
      <c r="EL215" s="31"/>
      <c r="EM215" s="30"/>
      <c r="EN215" s="31"/>
      <c r="EO215" s="32"/>
      <c r="EP215" s="108">
        <f t="shared" si="45"/>
        <v>0</v>
      </c>
      <c r="EQ215" s="31"/>
      <c r="ER215" s="30"/>
      <c r="ES215" s="31"/>
      <c r="ET215" s="30"/>
      <c r="EU215" s="31"/>
      <c r="EV215" s="30"/>
      <c r="EW215" s="30"/>
      <c r="EX215" s="30"/>
      <c r="EY215" s="30"/>
      <c r="EZ215" s="30"/>
      <c r="FA215" s="30"/>
      <c r="FB215" s="30"/>
      <c r="FC215" s="31"/>
      <c r="FD215" s="30"/>
      <c r="FE215" s="30"/>
      <c r="FF215" s="30"/>
      <c r="FG215" s="30"/>
      <c r="FH215" s="30"/>
      <c r="FI215" s="31"/>
      <c r="FJ215" s="32"/>
    </row>
    <row r="216" spans="1:166" s="1" customFormat="1" ht="15" hidden="1" customHeight="1" x14ac:dyDescent="0.3">
      <c r="A216" s="5">
        <f t="shared" si="46"/>
        <v>3</v>
      </c>
      <c r="B216" s="15">
        <v>6842</v>
      </c>
      <c r="C216" s="8" t="s">
        <v>336</v>
      </c>
      <c r="D216" s="16">
        <v>2008</v>
      </c>
      <c r="E216" s="17">
        <f t="shared" si="44"/>
        <v>8</v>
      </c>
      <c r="F216" s="55" t="s">
        <v>411</v>
      </c>
      <c r="G216" s="55"/>
      <c r="H216" s="55" t="s">
        <v>532</v>
      </c>
      <c r="I216" s="55"/>
      <c r="J216" s="28">
        <f>L216+N216+P216</f>
        <v>0</v>
      </c>
      <c r="K216" s="29"/>
      <c r="L216" s="30"/>
      <c r="M216" s="31"/>
      <c r="N216" s="30"/>
      <c r="O216" s="31"/>
      <c r="P216" s="32"/>
      <c r="Q216" s="28">
        <f>S216</f>
        <v>0</v>
      </c>
      <c r="R216" s="29"/>
      <c r="S216" s="32"/>
      <c r="T216" s="28">
        <f>V216+X216</f>
        <v>0</v>
      </c>
      <c r="U216" s="29"/>
      <c r="V216" s="30"/>
      <c r="W216" s="31"/>
      <c r="X216" s="32"/>
      <c r="Y216" s="33">
        <f>AA216+AC216+AE216+AG216+AI216+AK216+AM216+AO216</f>
        <v>0</v>
      </c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>
        <f>AR216+AT216+AV216+AX216+AZ216+BB216</f>
        <v>0</v>
      </c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>
        <f>BE216+BG216+BI216+BK216+BM216</f>
        <v>0</v>
      </c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>
        <f>BP216+BR216+BT216+BV216+BX216+BZ216</f>
        <v>0</v>
      </c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103"/>
      <c r="CA216" s="33">
        <f>CC216+CE216+CG216+CI216+CK216+CM216+CO216+CQ216</f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103"/>
      <c r="CR216" s="33">
        <f>CT216+CV216+CX216+CZ216+DD216</f>
        <v>8</v>
      </c>
      <c r="CS216" s="31"/>
      <c r="CT216" s="30"/>
      <c r="CU216" s="31"/>
      <c r="CV216" s="30"/>
      <c r="CW216" s="31"/>
      <c r="CX216" s="30"/>
      <c r="CY216" s="31"/>
      <c r="CZ216" s="30"/>
      <c r="DA216" s="58">
        <v>8</v>
      </c>
      <c r="DB216" s="59">
        <f>10*0.8</f>
        <v>8</v>
      </c>
      <c r="DC216" s="31">
        <v>8</v>
      </c>
      <c r="DD216" s="32">
        <f>10*0.8</f>
        <v>8</v>
      </c>
      <c r="DE216" s="108">
        <f>DG216+DI216+DK216+DM216+DO216</f>
        <v>0</v>
      </c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>
        <f>DR216+DT216+DV216+DX216</f>
        <v>0</v>
      </c>
      <c r="DQ216" s="31"/>
      <c r="DR216" s="30"/>
      <c r="DS216" s="31"/>
      <c r="DT216" s="30"/>
      <c r="DU216" s="31"/>
      <c r="DV216" s="30"/>
      <c r="DW216" s="31"/>
      <c r="DX216" s="103"/>
      <c r="DY216" s="33">
        <f>EA216+EC216+EE216+EG216+EI216+EK216+EM216+EO216</f>
        <v>0</v>
      </c>
      <c r="DZ216" s="31"/>
      <c r="EA216" s="30"/>
      <c r="EB216" s="31"/>
      <c r="EC216" s="30"/>
      <c r="ED216" s="31"/>
      <c r="EE216" s="30"/>
      <c r="EF216" s="30"/>
      <c r="EG216" s="30"/>
      <c r="EH216" s="30"/>
      <c r="EI216" s="30"/>
      <c r="EJ216" s="30"/>
      <c r="EK216" s="30"/>
      <c r="EL216" s="31"/>
      <c r="EM216" s="30"/>
      <c r="EN216" s="31"/>
      <c r="EO216" s="32"/>
      <c r="EP216" s="108">
        <f t="shared" si="45"/>
        <v>0</v>
      </c>
      <c r="EQ216" s="31"/>
      <c r="ER216" s="30"/>
      <c r="ES216" s="31"/>
      <c r="ET216" s="30"/>
      <c r="EU216" s="31"/>
      <c r="EV216" s="30"/>
      <c r="EW216" s="30"/>
      <c r="EX216" s="30"/>
      <c r="EY216" s="30"/>
      <c r="EZ216" s="30"/>
      <c r="FA216" s="30"/>
      <c r="FB216" s="30"/>
      <c r="FC216" s="31"/>
      <c r="FD216" s="30"/>
      <c r="FE216" s="30"/>
      <c r="FF216" s="30"/>
      <c r="FG216" s="30"/>
      <c r="FH216" s="30"/>
      <c r="FI216" s="31"/>
      <c r="FJ216" s="32"/>
    </row>
    <row r="217" spans="1:166" s="1" customFormat="1" ht="15" hidden="1" customHeight="1" x14ac:dyDescent="0.3">
      <c r="A217" s="5">
        <f t="shared" si="46"/>
        <v>4</v>
      </c>
      <c r="B217" s="15">
        <v>5778</v>
      </c>
      <c r="C217" s="8" t="s">
        <v>271</v>
      </c>
      <c r="D217" s="16">
        <v>2005</v>
      </c>
      <c r="E217" s="17">
        <f t="shared" si="44"/>
        <v>8</v>
      </c>
      <c r="F217" s="55" t="s">
        <v>411</v>
      </c>
      <c r="G217" s="55"/>
      <c r="H217" s="55" t="s">
        <v>532</v>
      </c>
      <c r="I217" s="55" t="s">
        <v>531</v>
      </c>
      <c r="J217" s="28">
        <f>L217+N217+P217</f>
        <v>0</v>
      </c>
      <c r="K217" s="29"/>
      <c r="L217" s="30"/>
      <c r="M217" s="31"/>
      <c r="N217" s="30"/>
      <c r="O217" s="31"/>
      <c r="P217" s="32"/>
      <c r="Q217" s="28">
        <f>S217</f>
        <v>0</v>
      </c>
      <c r="R217" s="29"/>
      <c r="S217" s="32"/>
      <c r="T217" s="28">
        <f>V217+X217</f>
        <v>0</v>
      </c>
      <c r="U217" s="29"/>
      <c r="V217" s="30"/>
      <c r="W217" s="31"/>
      <c r="X217" s="32"/>
      <c r="Y217" s="33">
        <f>AA217+AC217+AE217+AG217+AI217+AK217+AM217+AO217</f>
        <v>0</v>
      </c>
      <c r="Z217" s="86"/>
      <c r="AA217" s="35"/>
      <c r="AB217" s="86"/>
      <c r="AC217" s="35"/>
      <c r="AD217" s="86"/>
      <c r="AE217" s="35"/>
      <c r="AF217" s="86"/>
      <c r="AG217" s="35"/>
      <c r="AH217" s="86"/>
      <c r="AI217" s="35"/>
      <c r="AJ217" s="86"/>
      <c r="AK217" s="35"/>
      <c r="AL217" s="86"/>
      <c r="AM217" s="35"/>
      <c r="AN217" s="86"/>
      <c r="AO217" s="87"/>
      <c r="AP217" s="33">
        <f>AR217+AT217+AV217+AX217+AZ217+BB217</f>
        <v>0</v>
      </c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>
        <f>BE217+BG217+BI217+BK217+BM217</f>
        <v>0</v>
      </c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>
        <f>BP217+BR217+BT217+BV217+BX217+BZ217</f>
        <v>0</v>
      </c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103"/>
      <c r="CA217" s="33">
        <f>CC217+CE217+CG217+CI217+CK217+CM217+CO217+CQ217</f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103"/>
      <c r="CR217" s="33">
        <f>CT217+CV217+CX217+CZ217+DD217</f>
        <v>8</v>
      </c>
      <c r="CS217" s="31"/>
      <c r="CT217" s="30"/>
      <c r="CU217" s="31"/>
      <c r="CV217" s="30"/>
      <c r="CW217" s="31"/>
      <c r="CX217" s="30"/>
      <c r="CY217" s="31"/>
      <c r="CZ217" s="30"/>
      <c r="DA217" s="58">
        <v>8</v>
      </c>
      <c r="DB217" s="59">
        <f>10*0.8</f>
        <v>8</v>
      </c>
      <c r="DC217" s="31">
        <v>8</v>
      </c>
      <c r="DD217" s="32">
        <f>10*0.8</f>
        <v>8</v>
      </c>
      <c r="DE217" s="108">
        <f>DG217+DI217+DK217+DM217+DO217</f>
        <v>0</v>
      </c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>
        <f>DR217+DT217+DV217+DX217</f>
        <v>0</v>
      </c>
      <c r="DQ217" s="31"/>
      <c r="DR217" s="30"/>
      <c r="DS217" s="31"/>
      <c r="DT217" s="30"/>
      <c r="DU217" s="31"/>
      <c r="DV217" s="30"/>
      <c r="DW217" s="31"/>
      <c r="DX217" s="103"/>
      <c r="DY217" s="33">
        <f>EA217+EC217+EE217+EG217+EI217+EK217+EM217+EO217</f>
        <v>0</v>
      </c>
      <c r="DZ217" s="31"/>
      <c r="EA217" s="30"/>
      <c r="EB217" s="31"/>
      <c r="EC217" s="30"/>
      <c r="ED217" s="31"/>
      <c r="EE217" s="30"/>
      <c r="EF217" s="30"/>
      <c r="EG217" s="30"/>
      <c r="EH217" s="30"/>
      <c r="EI217" s="30"/>
      <c r="EJ217" s="30"/>
      <c r="EK217" s="30"/>
      <c r="EL217" s="31"/>
      <c r="EM217" s="30"/>
      <c r="EN217" s="31"/>
      <c r="EO217" s="32"/>
      <c r="EP217" s="108">
        <f t="shared" si="45"/>
        <v>0</v>
      </c>
      <c r="EQ217" s="31"/>
      <c r="ER217" s="30"/>
      <c r="ES217" s="31"/>
      <c r="ET217" s="30"/>
      <c r="EU217" s="31"/>
      <c r="EV217" s="30"/>
      <c r="EW217" s="30"/>
      <c r="EX217" s="30"/>
      <c r="EY217" s="30"/>
      <c r="EZ217" s="30"/>
      <c r="FA217" s="30"/>
      <c r="FB217" s="30"/>
      <c r="FC217" s="31"/>
      <c r="FD217" s="30"/>
      <c r="FE217" s="30"/>
      <c r="FF217" s="30"/>
      <c r="FG217" s="30"/>
      <c r="FH217" s="30"/>
      <c r="FI217" s="31"/>
      <c r="FJ217" s="32"/>
    </row>
    <row r="218" spans="1:166" s="1" customFormat="1" ht="15" hidden="1" customHeight="1" x14ac:dyDescent="0.3">
      <c r="A218" s="5">
        <f t="shared" si="46"/>
        <v>5</v>
      </c>
      <c r="B218" s="15">
        <v>5079</v>
      </c>
      <c r="C218" s="8" t="s">
        <v>253</v>
      </c>
      <c r="D218" s="16">
        <v>2006</v>
      </c>
      <c r="E218" s="17">
        <f t="shared" si="44"/>
        <v>8</v>
      </c>
      <c r="F218" s="55" t="s">
        <v>411</v>
      </c>
      <c r="G218" s="55"/>
      <c r="H218" s="55" t="s">
        <v>533</v>
      </c>
      <c r="I218" s="55" t="s">
        <v>531</v>
      </c>
      <c r="J218" s="28">
        <f>L218+N218+P218</f>
        <v>0</v>
      </c>
      <c r="K218" s="29"/>
      <c r="L218" s="30"/>
      <c r="M218" s="31"/>
      <c r="N218" s="30"/>
      <c r="O218" s="31"/>
      <c r="P218" s="32"/>
      <c r="Q218" s="28">
        <f>S218</f>
        <v>0</v>
      </c>
      <c r="R218" s="29"/>
      <c r="S218" s="32"/>
      <c r="T218" s="28">
        <f>V218+X218</f>
        <v>0</v>
      </c>
      <c r="U218" s="29"/>
      <c r="V218" s="30"/>
      <c r="W218" s="31"/>
      <c r="X218" s="32"/>
      <c r="Y218" s="33">
        <f>AA218+AC218+AE218+AG218+AI218+AK218+AM218+AO218</f>
        <v>0</v>
      </c>
      <c r="Z218" s="86"/>
      <c r="AA218" s="35"/>
      <c r="AB218" s="86"/>
      <c r="AC218" s="35"/>
      <c r="AD218" s="86"/>
      <c r="AE218" s="35"/>
      <c r="AF218" s="86"/>
      <c r="AG218" s="35"/>
      <c r="AH218" s="86"/>
      <c r="AI218" s="35"/>
      <c r="AJ218" s="86"/>
      <c r="AK218" s="35"/>
      <c r="AL218" s="86"/>
      <c r="AM218" s="35"/>
      <c r="AN218" s="86"/>
      <c r="AO218" s="87"/>
      <c r="AP218" s="33">
        <f>AR218+AT218+AV218+AX218+AZ218+BB218</f>
        <v>0</v>
      </c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>
        <f>BE218+BG218+BI218+BK218+BM218</f>
        <v>0</v>
      </c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>
        <f>BP218+BR218+BT218+BV218+BX218+BZ218</f>
        <v>0</v>
      </c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103"/>
      <c r="CA218" s="33">
        <f>CC218+CE218+CG218+CI218+CK218+CM218+CO218+CQ218</f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103"/>
      <c r="CR218" s="33">
        <f>CT218+CV218+CX218+CZ218+DD218</f>
        <v>8</v>
      </c>
      <c r="CS218" s="31"/>
      <c r="CT218" s="30"/>
      <c r="CU218" s="31"/>
      <c r="CV218" s="30"/>
      <c r="CW218" s="31"/>
      <c r="CX218" s="30"/>
      <c r="CY218" s="31"/>
      <c r="CZ218" s="30"/>
      <c r="DA218" s="58">
        <v>8</v>
      </c>
      <c r="DB218" s="59">
        <f>10*0.8</f>
        <v>8</v>
      </c>
      <c r="DC218" s="31">
        <v>8</v>
      </c>
      <c r="DD218" s="32">
        <f>10*0.8</f>
        <v>8</v>
      </c>
      <c r="DE218" s="108">
        <f>DG218+DI218+DK218+DM218+DO218</f>
        <v>0</v>
      </c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>
        <f>DR218+DT218+DV218+DX218</f>
        <v>0</v>
      </c>
      <c r="DQ218" s="31"/>
      <c r="DR218" s="30"/>
      <c r="DS218" s="31"/>
      <c r="DT218" s="30"/>
      <c r="DU218" s="31"/>
      <c r="DV218" s="30"/>
      <c r="DW218" s="31"/>
      <c r="DX218" s="103"/>
      <c r="DY218" s="33">
        <f>EA218+EC218+EE218+EG218+EI218+EK218+EM218+EO218</f>
        <v>0</v>
      </c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  <c r="EP218" s="108">
        <f t="shared" si="45"/>
        <v>0</v>
      </c>
      <c r="EQ218" s="31"/>
      <c r="ER218" s="30"/>
      <c r="ES218" s="31"/>
      <c r="ET218" s="30"/>
      <c r="EU218" s="31"/>
      <c r="EV218" s="30"/>
      <c r="EW218" s="30"/>
      <c r="EX218" s="30"/>
      <c r="EY218" s="30"/>
      <c r="EZ218" s="30"/>
      <c r="FA218" s="30"/>
      <c r="FB218" s="30"/>
      <c r="FC218" s="31"/>
      <c r="FD218" s="30"/>
      <c r="FE218" s="30"/>
      <c r="FF218" s="30"/>
      <c r="FG218" s="30"/>
      <c r="FH218" s="30"/>
      <c r="FI218" s="31"/>
      <c r="FJ218" s="32"/>
    </row>
    <row r="219" spans="1:166" s="1" customFormat="1" ht="15" hidden="1" customHeight="1" x14ac:dyDescent="0.3">
      <c r="A219" s="5"/>
      <c r="B219" s="15">
        <v>56</v>
      </c>
      <c r="C219" s="8" t="s">
        <v>557</v>
      </c>
      <c r="D219" s="16">
        <v>2011</v>
      </c>
      <c r="E219" s="17">
        <f t="shared" si="44"/>
        <v>0</v>
      </c>
      <c r="F219" s="55" t="s">
        <v>379</v>
      </c>
      <c r="G219" s="65"/>
      <c r="H219" s="55" t="s">
        <v>558</v>
      </c>
      <c r="I219" s="55" t="s">
        <v>542</v>
      </c>
      <c r="J219" s="28"/>
      <c r="K219" s="29"/>
      <c r="L219" s="30"/>
      <c r="M219" s="31"/>
      <c r="N219" s="30"/>
      <c r="O219" s="31"/>
      <c r="P219" s="32"/>
      <c r="Q219" s="28"/>
      <c r="R219" s="29"/>
      <c r="S219" s="32"/>
      <c r="T219" s="28"/>
      <c r="U219" s="29"/>
      <c r="V219" s="30"/>
      <c r="W219" s="31"/>
      <c r="X219" s="32"/>
      <c r="Y219" s="33"/>
      <c r="Z219" s="86"/>
      <c r="AA219" s="35"/>
      <c r="AB219" s="86"/>
      <c r="AC219" s="35"/>
      <c r="AD219" s="86"/>
      <c r="AE219" s="35"/>
      <c r="AF219" s="86"/>
      <c r="AG219" s="35"/>
      <c r="AH219" s="86"/>
      <c r="AI219" s="35"/>
      <c r="AJ219" s="86"/>
      <c r="AK219" s="35"/>
      <c r="AL219" s="86"/>
      <c r="AM219" s="35"/>
      <c r="AN219" s="86"/>
      <c r="AO219" s="87"/>
      <c r="AP219" s="33"/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/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/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103"/>
      <c r="CA219" s="33"/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103"/>
      <c r="CR219" s="33"/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8"/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/>
      <c r="DQ219" s="31"/>
      <c r="DR219" s="30"/>
      <c r="DS219" s="31"/>
      <c r="DT219" s="30"/>
      <c r="DU219" s="31"/>
      <c r="DV219" s="30"/>
      <c r="DW219" s="31"/>
      <c r="DX219" s="103"/>
      <c r="DY219" s="33"/>
      <c r="DZ219" s="31"/>
      <c r="EA219" s="30"/>
      <c r="EB219" s="31"/>
      <c r="EC219" s="30"/>
      <c r="ED219" s="31"/>
      <c r="EE219" s="30"/>
      <c r="EF219" s="31"/>
      <c r="EG219" s="30"/>
      <c r="EH219" s="89"/>
      <c r="EI219" s="30"/>
      <c r="EJ219" s="31"/>
      <c r="EK219" s="30"/>
      <c r="EL219" s="31"/>
      <c r="EM219" s="30"/>
      <c r="EN219" s="31"/>
      <c r="EO219" s="32"/>
      <c r="EP219" s="108">
        <f t="shared" si="45"/>
        <v>0</v>
      </c>
      <c r="EQ219" s="31"/>
      <c r="ER219" s="30"/>
      <c r="ES219" s="31"/>
      <c r="ET219" s="30"/>
      <c r="EU219" s="31"/>
      <c r="EV219" s="30"/>
      <c r="EW219" s="31"/>
      <c r="EX219" s="30"/>
      <c r="EY219" s="89"/>
      <c r="EZ219" s="30"/>
      <c r="FA219" s="31"/>
      <c r="FB219" s="30"/>
      <c r="FC219" s="31"/>
      <c r="FD219" s="30"/>
      <c r="FE219" s="31"/>
      <c r="FF219" s="30"/>
      <c r="FG219" s="89"/>
      <c r="FH219" s="30"/>
      <c r="FI219" s="31"/>
      <c r="FJ219" s="32"/>
    </row>
    <row r="220" spans="1:166" s="1" customFormat="1" ht="15" hidden="1" customHeight="1" x14ac:dyDescent="0.3">
      <c r="A220" s="5"/>
      <c r="B220" s="15">
        <v>9348</v>
      </c>
      <c r="C220" s="8" t="s">
        <v>544</v>
      </c>
      <c r="D220" s="16">
        <v>2011</v>
      </c>
      <c r="E220" s="17">
        <f t="shared" si="44"/>
        <v>0</v>
      </c>
      <c r="F220" s="55" t="s">
        <v>545</v>
      </c>
      <c r="G220" s="65"/>
      <c r="H220" s="55" t="s">
        <v>546</v>
      </c>
      <c r="I220" s="55" t="s">
        <v>547</v>
      </c>
      <c r="J220" s="28"/>
      <c r="K220" s="29"/>
      <c r="L220" s="30"/>
      <c r="M220" s="31"/>
      <c r="N220" s="30"/>
      <c r="O220" s="31"/>
      <c r="P220" s="32"/>
      <c r="Q220" s="28"/>
      <c r="R220" s="29"/>
      <c r="S220" s="32"/>
      <c r="T220" s="28"/>
      <c r="U220" s="29"/>
      <c r="V220" s="30"/>
      <c r="W220" s="31"/>
      <c r="X220" s="32"/>
      <c r="Y220" s="33"/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/>
      <c r="AQ220" s="86"/>
      <c r="AR220" s="35"/>
      <c r="AS220" s="86"/>
      <c r="AT220" s="35"/>
      <c r="AU220" s="86"/>
      <c r="AV220" s="35"/>
      <c r="AW220" s="86"/>
      <c r="AX220" s="35"/>
      <c r="AY220" s="86"/>
      <c r="AZ220" s="35"/>
      <c r="BA220" s="86"/>
      <c r="BB220" s="75"/>
      <c r="BC220" s="33"/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33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103"/>
      <c r="CA220" s="33"/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103"/>
      <c r="CR220" s="33"/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8"/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33"/>
      <c r="DQ220" s="31"/>
      <c r="DR220" s="30"/>
      <c r="DS220" s="31"/>
      <c r="DT220" s="30"/>
      <c r="DU220" s="31"/>
      <c r="DV220" s="30"/>
      <c r="DW220" s="31"/>
      <c r="DX220" s="103"/>
      <c r="DY220" s="33"/>
      <c r="DZ220" s="31"/>
      <c r="EA220" s="30"/>
      <c r="EB220" s="31"/>
      <c r="EC220" s="30"/>
      <c r="ED220" s="77"/>
      <c r="EE220" s="78"/>
      <c r="EF220" s="31"/>
      <c r="EG220" s="30"/>
      <c r="EH220" s="89"/>
      <c r="EI220" s="30"/>
      <c r="EJ220" s="77"/>
      <c r="EK220" s="78"/>
      <c r="EL220" s="31"/>
      <c r="EM220" s="30"/>
      <c r="EN220" s="31"/>
      <c r="EO220" s="32"/>
      <c r="EP220" s="108">
        <f t="shared" si="45"/>
        <v>0</v>
      </c>
      <c r="EQ220" s="31"/>
      <c r="ER220" s="30"/>
      <c r="ES220" s="31"/>
      <c r="ET220" s="30"/>
      <c r="EU220" s="31"/>
      <c r="EV220" s="30"/>
      <c r="EW220" s="31"/>
      <c r="EX220" s="30"/>
      <c r="EY220" s="89"/>
      <c r="EZ220" s="30"/>
      <c r="FA220" s="31"/>
      <c r="FB220" s="30"/>
      <c r="FC220" s="31"/>
      <c r="FD220" s="30"/>
      <c r="FE220" s="31"/>
      <c r="FF220" s="30"/>
      <c r="FG220" s="89"/>
      <c r="FH220" s="30"/>
      <c r="FI220" s="31"/>
      <c r="FJ220" s="32"/>
    </row>
    <row r="221" spans="1:166" s="1" customFormat="1" ht="15" hidden="1" customHeight="1" x14ac:dyDescent="0.3">
      <c r="A221" s="5"/>
      <c r="B221" s="15">
        <v>246</v>
      </c>
      <c r="C221" s="8" t="s">
        <v>609</v>
      </c>
      <c r="D221" s="16">
        <v>2011</v>
      </c>
      <c r="E221" s="17">
        <f t="shared" si="44"/>
        <v>0</v>
      </c>
      <c r="F221" s="55" t="s">
        <v>411</v>
      </c>
      <c r="G221" s="65"/>
      <c r="H221" s="85" t="s">
        <v>532</v>
      </c>
      <c r="I221" s="55"/>
      <c r="J221" s="28"/>
      <c r="K221" s="29"/>
      <c r="L221" s="30"/>
      <c r="M221" s="31"/>
      <c r="N221" s="30"/>
      <c r="O221" s="31"/>
      <c r="P221" s="32"/>
      <c r="Q221" s="28"/>
      <c r="R221" s="29"/>
      <c r="S221" s="32"/>
      <c r="T221" s="28"/>
      <c r="U221" s="29"/>
      <c r="V221" s="30"/>
      <c r="W221" s="31"/>
      <c r="X221" s="32"/>
      <c r="Y221" s="33"/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86"/>
      <c r="AK221" s="35"/>
      <c r="AL221" s="86"/>
      <c r="AM221" s="35"/>
      <c r="AN221" s="86"/>
      <c r="AO221" s="87"/>
      <c r="AP221" s="33"/>
      <c r="AQ221" s="86"/>
      <c r="AR221" s="35"/>
      <c r="AS221" s="86"/>
      <c r="AT221" s="35"/>
      <c r="AU221" s="86"/>
      <c r="AV221" s="35"/>
      <c r="AW221" s="86"/>
      <c r="AX221" s="35"/>
      <c r="AY221" s="86"/>
      <c r="AZ221" s="35"/>
      <c r="BA221" s="86"/>
      <c r="BB221" s="75"/>
      <c r="BC221" s="33"/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/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103"/>
      <c r="CA221" s="33"/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103"/>
      <c r="CR221" s="33"/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8"/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/>
      <c r="DQ221" s="31"/>
      <c r="DR221" s="30"/>
      <c r="DS221" s="31"/>
      <c r="DT221" s="30"/>
      <c r="DU221" s="31"/>
      <c r="DV221" s="30"/>
      <c r="DW221" s="31"/>
      <c r="DX221" s="103"/>
      <c r="DY221" s="33"/>
      <c r="DZ221" s="31"/>
      <c r="EA221" s="30"/>
      <c r="EB221" s="31"/>
      <c r="EC221" s="30"/>
      <c r="ED221" s="31"/>
      <c r="EE221" s="30"/>
      <c r="EF221" s="31"/>
      <c r="EG221" s="30"/>
      <c r="EH221" s="89"/>
      <c r="EI221" s="30"/>
      <c r="EJ221" s="31"/>
      <c r="EK221" s="30"/>
      <c r="EL221" s="31"/>
      <c r="EM221" s="30"/>
      <c r="EN221" s="31"/>
      <c r="EO221" s="32"/>
      <c r="EP221" s="108">
        <f t="shared" si="45"/>
        <v>0</v>
      </c>
      <c r="EQ221" s="31"/>
      <c r="ER221" s="30"/>
      <c r="ES221" s="31"/>
      <c r="ET221" s="30"/>
      <c r="EU221" s="31"/>
      <c r="EV221" s="30"/>
      <c r="EW221" s="31"/>
      <c r="EX221" s="30"/>
      <c r="EY221" s="89"/>
      <c r="EZ221" s="30"/>
      <c r="FA221" s="31"/>
      <c r="FB221" s="30"/>
      <c r="FC221" s="31"/>
      <c r="FD221" s="30"/>
      <c r="FE221" s="31"/>
      <c r="FF221" s="30"/>
      <c r="FG221" s="89"/>
      <c r="FH221" s="30"/>
      <c r="FI221" s="31"/>
      <c r="FJ221" s="32"/>
    </row>
    <row r="222" spans="1:166" s="1" customFormat="1" ht="15" hidden="1" customHeight="1" x14ac:dyDescent="0.3">
      <c r="A222" s="5"/>
      <c r="B222" s="15">
        <v>633</v>
      </c>
      <c r="C222" s="8" t="s">
        <v>590</v>
      </c>
      <c r="D222" s="16">
        <v>2011</v>
      </c>
      <c r="E222" s="17">
        <f t="shared" ref="E222:E285" si="47">J222+Q222+T222+Y222+AP222+BC222+BN222+CA222+CR222+DE222+DP222+DY222+EP222</f>
        <v>0</v>
      </c>
      <c r="F222" s="55" t="s">
        <v>420</v>
      </c>
      <c r="G222" s="65"/>
      <c r="H222" s="55" t="s">
        <v>591</v>
      </c>
      <c r="I222" s="55"/>
      <c r="J222" s="28"/>
      <c r="K222" s="29"/>
      <c r="L222" s="30"/>
      <c r="M222" s="31"/>
      <c r="N222" s="30"/>
      <c r="O222" s="31"/>
      <c r="P222" s="32"/>
      <c r="Q222" s="28"/>
      <c r="R222" s="29"/>
      <c r="S222" s="32"/>
      <c r="T222" s="28"/>
      <c r="U222" s="29"/>
      <c r="V222" s="30"/>
      <c r="W222" s="31"/>
      <c r="X222" s="32"/>
      <c r="Y222" s="33"/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/>
      <c r="AQ222" s="86"/>
      <c r="AR222" s="35"/>
      <c r="AS222" s="86"/>
      <c r="AT222" s="35"/>
      <c r="AU222" s="86"/>
      <c r="AV222" s="35"/>
      <c r="AW222" s="86"/>
      <c r="AX222" s="35"/>
      <c r="AY222" s="86"/>
      <c r="AZ222" s="35"/>
      <c r="BA222" s="86"/>
      <c r="BB222" s="75"/>
      <c r="BC222" s="33"/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/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103"/>
      <c r="CA222" s="33"/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103"/>
      <c r="CR222" s="33"/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8"/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/>
      <c r="DQ222" s="31"/>
      <c r="DR222" s="30"/>
      <c r="DS222" s="31"/>
      <c r="DT222" s="30"/>
      <c r="DU222" s="31"/>
      <c r="DV222" s="30"/>
      <c r="DW222" s="31"/>
      <c r="DX222" s="103"/>
      <c r="DY222" s="33"/>
      <c r="DZ222" s="31"/>
      <c r="EA222" s="30"/>
      <c r="EB222" s="31"/>
      <c r="EC222" s="30"/>
      <c r="ED222" s="31"/>
      <c r="EE222" s="30"/>
      <c r="EF222" s="31"/>
      <c r="EG222" s="30"/>
      <c r="EH222" s="89"/>
      <c r="EI222" s="30"/>
      <c r="EJ222" s="77"/>
      <c r="EK222" s="78"/>
      <c r="EL222" s="31"/>
      <c r="EM222" s="30"/>
      <c r="EN222" s="31"/>
      <c r="EO222" s="32"/>
      <c r="EP222" s="108">
        <f t="shared" ref="EP222:EP278" si="48">ER222+ET222+EV222+EX222+EZ222+FB222+FD222+FF222+FH222+FJ222</f>
        <v>0</v>
      </c>
      <c r="EQ222" s="31"/>
      <c r="ER222" s="30"/>
      <c r="ES222" s="31"/>
      <c r="ET222" s="30"/>
      <c r="EU222" s="31"/>
      <c r="EV222" s="30"/>
      <c r="EW222" s="31"/>
      <c r="EX222" s="30"/>
      <c r="EY222" s="89"/>
      <c r="EZ222" s="30"/>
      <c r="FA222" s="31"/>
      <c r="FB222" s="30"/>
      <c r="FC222" s="31"/>
      <c r="FD222" s="30"/>
      <c r="FE222" s="31"/>
      <c r="FF222" s="30"/>
      <c r="FG222" s="89"/>
      <c r="FH222" s="30"/>
      <c r="FI222" s="31"/>
      <c r="FJ222" s="32"/>
    </row>
    <row r="223" spans="1:166" s="1" customFormat="1" ht="15" hidden="1" customHeight="1" x14ac:dyDescent="0.3">
      <c r="A223" s="5"/>
      <c r="B223" s="15">
        <v>9324</v>
      </c>
      <c r="C223" s="8" t="s">
        <v>355</v>
      </c>
      <c r="D223" s="16">
        <v>2011</v>
      </c>
      <c r="E223" s="17">
        <f t="shared" si="47"/>
        <v>0</v>
      </c>
      <c r="F223" s="55" t="s">
        <v>437</v>
      </c>
      <c r="G223" s="65"/>
      <c r="H223" s="55" t="s">
        <v>580</v>
      </c>
      <c r="I223" s="55" t="s">
        <v>581</v>
      </c>
      <c r="J223" s="28"/>
      <c r="K223" s="29"/>
      <c r="L223" s="30"/>
      <c r="M223" s="31"/>
      <c r="N223" s="30"/>
      <c r="O223" s="31"/>
      <c r="P223" s="32"/>
      <c r="Q223" s="28"/>
      <c r="R223" s="29"/>
      <c r="S223" s="32"/>
      <c r="T223" s="28"/>
      <c r="U223" s="29"/>
      <c r="V223" s="30"/>
      <c r="W223" s="31"/>
      <c r="X223" s="32"/>
      <c r="Y223" s="33"/>
      <c r="Z223" s="86"/>
      <c r="AA223" s="35"/>
      <c r="AB223" s="86"/>
      <c r="AC223" s="35"/>
      <c r="AD223" s="86"/>
      <c r="AE223" s="35"/>
      <c r="AF223" s="86"/>
      <c r="AG223" s="35"/>
      <c r="AH223" s="86"/>
      <c r="AI223" s="35"/>
      <c r="AJ223" s="86"/>
      <c r="AK223" s="35"/>
      <c r="AL223" s="86"/>
      <c r="AM223" s="35"/>
      <c r="AN223" s="86"/>
      <c r="AO223" s="87"/>
      <c r="AP223" s="33"/>
      <c r="AQ223" s="86"/>
      <c r="AR223" s="35"/>
      <c r="AS223" s="86"/>
      <c r="AT223" s="35"/>
      <c r="AU223" s="86"/>
      <c r="AV223" s="35"/>
      <c r="AW223" s="86"/>
      <c r="AX223" s="35"/>
      <c r="AY223" s="86"/>
      <c r="AZ223" s="35"/>
      <c r="BA223" s="86"/>
      <c r="BB223" s="75"/>
      <c r="BC223" s="33"/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/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103"/>
      <c r="CA223" s="33"/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103"/>
      <c r="CR223" s="33"/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8"/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/>
      <c r="DQ223" s="31"/>
      <c r="DR223" s="30"/>
      <c r="DS223" s="31"/>
      <c r="DT223" s="30"/>
      <c r="DU223" s="31"/>
      <c r="DV223" s="30"/>
      <c r="DW223" s="31"/>
      <c r="DX223" s="103"/>
      <c r="DY223" s="33"/>
      <c r="DZ223" s="31"/>
      <c r="EA223" s="30"/>
      <c r="EB223" s="31"/>
      <c r="EC223" s="30"/>
      <c r="ED223" s="31"/>
      <c r="EE223" s="30"/>
      <c r="EF223" s="31"/>
      <c r="EG223" s="30"/>
      <c r="EH223" s="89"/>
      <c r="EI223" s="30"/>
      <c r="EJ223" s="31"/>
      <c r="EK223" s="30"/>
      <c r="EL223" s="31"/>
      <c r="EM223" s="30"/>
      <c r="EN223" s="31"/>
      <c r="EO223" s="32"/>
      <c r="EP223" s="108">
        <f t="shared" si="48"/>
        <v>0</v>
      </c>
      <c r="EQ223" s="31"/>
      <c r="ER223" s="30"/>
      <c r="ES223" s="31"/>
      <c r="ET223" s="30"/>
      <c r="EU223" s="31"/>
      <c r="EV223" s="30"/>
      <c r="EW223" s="31"/>
      <c r="EX223" s="30"/>
      <c r="EY223" s="89"/>
      <c r="EZ223" s="30"/>
      <c r="FA223" s="31"/>
      <c r="FB223" s="30"/>
      <c r="FC223" s="31"/>
      <c r="FD223" s="30"/>
      <c r="FE223" s="31"/>
      <c r="FF223" s="30"/>
      <c r="FG223" s="89"/>
      <c r="FH223" s="30"/>
      <c r="FI223" s="31"/>
      <c r="FJ223" s="32"/>
    </row>
    <row r="224" spans="1:166" s="1" customFormat="1" ht="15" hidden="1" customHeight="1" x14ac:dyDescent="0.3">
      <c r="A224" s="5"/>
      <c r="B224" s="15">
        <v>981</v>
      </c>
      <c r="C224" s="8" t="s">
        <v>608</v>
      </c>
      <c r="D224" s="16">
        <v>2011</v>
      </c>
      <c r="E224" s="17">
        <f t="shared" si="47"/>
        <v>0</v>
      </c>
      <c r="F224" s="55" t="s">
        <v>403</v>
      </c>
      <c r="G224" s="65"/>
      <c r="H224" s="55" t="s">
        <v>555</v>
      </c>
      <c r="I224" s="55" t="s">
        <v>555</v>
      </c>
      <c r="J224" s="28"/>
      <c r="K224" s="29"/>
      <c r="L224" s="30"/>
      <c r="M224" s="31"/>
      <c r="N224" s="30"/>
      <c r="O224" s="31"/>
      <c r="P224" s="32"/>
      <c r="Q224" s="28"/>
      <c r="R224" s="29"/>
      <c r="S224" s="32"/>
      <c r="T224" s="28"/>
      <c r="U224" s="29"/>
      <c r="V224" s="30"/>
      <c r="W224" s="31"/>
      <c r="X224" s="32"/>
      <c r="Y224" s="33"/>
      <c r="Z224" s="86"/>
      <c r="AA224" s="35"/>
      <c r="AB224" s="86"/>
      <c r="AC224" s="35"/>
      <c r="AD224" s="86"/>
      <c r="AE224" s="35"/>
      <c r="AF224" s="86"/>
      <c r="AG224" s="35"/>
      <c r="AH224" s="86"/>
      <c r="AI224" s="35"/>
      <c r="AJ224" s="86"/>
      <c r="AK224" s="35"/>
      <c r="AL224" s="86"/>
      <c r="AM224" s="35"/>
      <c r="AN224" s="86"/>
      <c r="AO224" s="87"/>
      <c r="AP224" s="33"/>
      <c r="AQ224" s="86"/>
      <c r="AR224" s="35"/>
      <c r="AS224" s="86"/>
      <c r="AT224" s="35"/>
      <c r="AU224" s="86"/>
      <c r="AV224" s="35"/>
      <c r="AW224" s="86"/>
      <c r="AX224" s="35"/>
      <c r="AY224" s="86"/>
      <c r="AZ224" s="35"/>
      <c r="BA224" s="86"/>
      <c r="BB224" s="75"/>
      <c r="BC224" s="33"/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/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103"/>
      <c r="CA224" s="33"/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103"/>
      <c r="CR224" s="33"/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8"/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/>
      <c r="DQ224" s="31"/>
      <c r="DR224" s="30"/>
      <c r="DS224" s="31"/>
      <c r="DT224" s="30"/>
      <c r="DU224" s="31"/>
      <c r="DV224" s="30"/>
      <c r="DW224" s="31"/>
      <c r="DX224" s="103"/>
      <c r="DY224" s="33"/>
      <c r="DZ224" s="31"/>
      <c r="EA224" s="30"/>
      <c r="EB224" s="31"/>
      <c r="EC224" s="30"/>
      <c r="ED224" s="31"/>
      <c r="EE224" s="30"/>
      <c r="EF224" s="31"/>
      <c r="EG224" s="30"/>
      <c r="EH224" s="89"/>
      <c r="EI224" s="30"/>
      <c r="EJ224" s="31"/>
      <c r="EK224" s="30"/>
      <c r="EL224" s="31"/>
      <c r="EM224" s="30"/>
      <c r="EN224" s="31"/>
      <c r="EO224" s="32"/>
      <c r="EP224" s="108">
        <f t="shared" si="48"/>
        <v>0</v>
      </c>
      <c r="EQ224" s="31"/>
      <c r="ER224" s="30"/>
      <c r="ES224" s="31"/>
      <c r="ET224" s="30"/>
      <c r="EU224" s="31"/>
      <c r="EV224" s="30"/>
      <c r="EW224" s="31"/>
      <c r="EX224" s="30"/>
      <c r="EY224" s="89"/>
      <c r="EZ224" s="30"/>
      <c r="FA224" s="31"/>
      <c r="FB224" s="30"/>
      <c r="FC224" s="31"/>
      <c r="FD224" s="30"/>
      <c r="FE224" s="31"/>
      <c r="FF224" s="30"/>
      <c r="FG224" s="89"/>
      <c r="FH224" s="30"/>
      <c r="FI224" s="31"/>
      <c r="FJ224" s="32"/>
    </row>
    <row r="225" spans="1:166" s="1" customFormat="1" ht="15" hidden="1" customHeight="1" x14ac:dyDescent="0.3">
      <c r="A225" s="5"/>
      <c r="B225" s="15">
        <v>1305</v>
      </c>
      <c r="C225" s="8" t="s">
        <v>597</v>
      </c>
      <c r="D225" s="16">
        <v>2011</v>
      </c>
      <c r="E225" s="17">
        <f t="shared" si="47"/>
        <v>0</v>
      </c>
      <c r="F225" s="55" t="s">
        <v>393</v>
      </c>
      <c r="G225" s="65"/>
      <c r="H225" s="55" t="s">
        <v>598</v>
      </c>
      <c r="I225" s="55"/>
      <c r="J225" s="28"/>
      <c r="K225" s="29"/>
      <c r="L225" s="30"/>
      <c r="M225" s="31"/>
      <c r="N225" s="30"/>
      <c r="O225" s="31"/>
      <c r="P225" s="32"/>
      <c r="Q225" s="28"/>
      <c r="R225" s="29"/>
      <c r="S225" s="32"/>
      <c r="T225" s="28"/>
      <c r="U225" s="29"/>
      <c r="V225" s="30"/>
      <c r="W225" s="31"/>
      <c r="X225" s="32"/>
      <c r="Y225" s="33"/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86"/>
      <c r="AM225" s="35"/>
      <c r="AN225" s="86"/>
      <c r="AO225" s="87"/>
      <c r="AP225" s="33"/>
      <c r="AQ225" s="86"/>
      <c r="AR225" s="35"/>
      <c r="AS225" s="86"/>
      <c r="AT225" s="35"/>
      <c r="AU225" s="86"/>
      <c r="AV225" s="35"/>
      <c r="AW225" s="86"/>
      <c r="AX225" s="35"/>
      <c r="AY225" s="86"/>
      <c r="AZ225" s="35"/>
      <c r="BA225" s="86"/>
      <c r="BB225" s="75"/>
      <c r="BC225" s="33"/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/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103"/>
      <c r="CA225" s="33"/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103"/>
      <c r="CR225" s="33"/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8"/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/>
      <c r="DQ225" s="31"/>
      <c r="DR225" s="30"/>
      <c r="DS225" s="31"/>
      <c r="DT225" s="30"/>
      <c r="DU225" s="31"/>
      <c r="DV225" s="30"/>
      <c r="DW225" s="31"/>
      <c r="DX225" s="103"/>
      <c r="DY225" s="33"/>
      <c r="DZ225" s="31"/>
      <c r="EA225" s="30"/>
      <c r="EB225" s="31"/>
      <c r="EC225" s="30"/>
      <c r="ED225" s="31"/>
      <c r="EE225" s="30"/>
      <c r="EF225" s="31"/>
      <c r="EG225" s="30"/>
      <c r="EH225" s="89"/>
      <c r="EI225" s="30"/>
      <c r="EJ225" s="77"/>
      <c r="EK225" s="78"/>
      <c r="EL225" s="31"/>
      <c r="EM225" s="30"/>
      <c r="EN225" s="31"/>
      <c r="EO225" s="32"/>
      <c r="EP225" s="108">
        <f t="shared" si="48"/>
        <v>0</v>
      </c>
      <c r="EQ225" s="31"/>
      <c r="ER225" s="30"/>
      <c r="ES225" s="31"/>
      <c r="ET225" s="30"/>
      <c r="EU225" s="31"/>
      <c r="EV225" s="30"/>
      <c r="EW225" s="31"/>
      <c r="EX225" s="30"/>
      <c r="EY225" s="89"/>
      <c r="EZ225" s="30"/>
      <c r="FA225" s="31"/>
      <c r="FB225" s="30"/>
      <c r="FC225" s="31"/>
      <c r="FD225" s="30"/>
      <c r="FE225" s="31"/>
      <c r="FF225" s="30"/>
      <c r="FG225" s="89"/>
      <c r="FH225" s="30"/>
      <c r="FI225" s="31"/>
      <c r="FJ225" s="32"/>
    </row>
    <row r="226" spans="1:166" s="1" customFormat="1" ht="15" hidden="1" customHeight="1" x14ac:dyDescent="0.3">
      <c r="A226" s="5"/>
      <c r="B226" s="15">
        <v>1310</v>
      </c>
      <c r="C226" s="8" t="s">
        <v>599</v>
      </c>
      <c r="D226" s="16">
        <v>2011</v>
      </c>
      <c r="E226" s="17">
        <f t="shared" si="47"/>
        <v>0</v>
      </c>
      <c r="F226" s="55" t="s">
        <v>393</v>
      </c>
      <c r="G226" s="65"/>
      <c r="H226" s="55" t="s">
        <v>600</v>
      </c>
      <c r="I226" s="55"/>
      <c r="J226" s="28"/>
      <c r="K226" s="29"/>
      <c r="L226" s="30"/>
      <c r="M226" s="31"/>
      <c r="N226" s="30"/>
      <c r="O226" s="31"/>
      <c r="P226" s="32"/>
      <c r="Q226" s="28"/>
      <c r="R226" s="29"/>
      <c r="S226" s="32"/>
      <c r="T226" s="28"/>
      <c r="U226" s="29"/>
      <c r="V226" s="30"/>
      <c r="W226" s="31"/>
      <c r="X226" s="32"/>
      <c r="Y226" s="33"/>
      <c r="Z226" s="86"/>
      <c r="AA226" s="35"/>
      <c r="AB226" s="86"/>
      <c r="AC226" s="35"/>
      <c r="AD226" s="86"/>
      <c r="AE226" s="35"/>
      <c r="AF226" s="86"/>
      <c r="AG226" s="35"/>
      <c r="AH226" s="86"/>
      <c r="AI226" s="35"/>
      <c r="AJ226" s="86"/>
      <c r="AK226" s="35"/>
      <c r="AL226" s="86"/>
      <c r="AM226" s="35"/>
      <c r="AN226" s="86"/>
      <c r="AO226" s="87"/>
      <c r="AP226" s="33"/>
      <c r="AQ226" s="86"/>
      <c r="AR226" s="35"/>
      <c r="AS226" s="86"/>
      <c r="AT226" s="35"/>
      <c r="AU226" s="86"/>
      <c r="AV226" s="35"/>
      <c r="AW226" s="86"/>
      <c r="AX226" s="35"/>
      <c r="AY226" s="86"/>
      <c r="AZ226" s="35"/>
      <c r="BA226" s="86"/>
      <c r="BB226" s="75"/>
      <c r="BC226" s="33"/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/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103"/>
      <c r="CA226" s="33"/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103"/>
      <c r="CR226" s="33"/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8"/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/>
      <c r="DQ226" s="31"/>
      <c r="DR226" s="30"/>
      <c r="DS226" s="31"/>
      <c r="DT226" s="30"/>
      <c r="DU226" s="31"/>
      <c r="DV226" s="30"/>
      <c r="DW226" s="31"/>
      <c r="DX226" s="103"/>
      <c r="DY226" s="33"/>
      <c r="DZ226" s="31"/>
      <c r="EA226" s="30"/>
      <c r="EB226" s="31"/>
      <c r="EC226" s="30"/>
      <c r="ED226" s="31"/>
      <c r="EE226" s="30"/>
      <c r="EF226" s="31"/>
      <c r="EG226" s="30"/>
      <c r="EH226" s="89"/>
      <c r="EI226" s="30"/>
      <c r="EJ226" s="77"/>
      <c r="EK226" s="78"/>
      <c r="EL226" s="31"/>
      <c r="EM226" s="30"/>
      <c r="EN226" s="31"/>
      <c r="EO226" s="32"/>
      <c r="EP226" s="108">
        <f t="shared" si="48"/>
        <v>0</v>
      </c>
      <c r="EQ226" s="31"/>
      <c r="ER226" s="30"/>
      <c r="ES226" s="31"/>
      <c r="ET226" s="30"/>
      <c r="EU226" s="31"/>
      <c r="EV226" s="30"/>
      <c r="EW226" s="31"/>
      <c r="EX226" s="30"/>
      <c r="EY226" s="89"/>
      <c r="EZ226" s="30"/>
      <c r="FA226" s="31"/>
      <c r="FB226" s="30"/>
      <c r="FC226" s="31"/>
      <c r="FD226" s="30"/>
      <c r="FE226" s="31"/>
      <c r="FF226" s="30"/>
      <c r="FG226" s="89"/>
      <c r="FH226" s="30"/>
      <c r="FI226" s="31"/>
      <c r="FJ226" s="32"/>
    </row>
    <row r="227" spans="1:166" s="1" customFormat="1" ht="15" hidden="1" customHeight="1" x14ac:dyDescent="0.3">
      <c r="A227" s="5"/>
      <c r="B227" s="15">
        <v>9523</v>
      </c>
      <c r="C227" s="8" t="s">
        <v>559</v>
      </c>
      <c r="D227" s="16">
        <v>2011</v>
      </c>
      <c r="E227" s="17">
        <f t="shared" si="47"/>
        <v>0</v>
      </c>
      <c r="F227" s="55" t="s">
        <v>379</v>
      </c>
      <c r="G227" s="65"/>
      <c r="H227" s="55" t="s">
        <v>541</v>
      </c>
      <c r="I227" s="55"/>
      <c r="J227" s="28"/>
      <c r="K227" s="29"/>
      <c r="L227" s="30"/>
      <c r="M227" s="31"/>
      <c r="N227" s="30"/>
      <c r="O227" s="31"/>
      <c r="P227" s="32"/>
      <c r="Q227" s="28"/>
      <c r="R227" s="29"/>
      <c r="S227" s="32"/>
      <c r="T227" s="28"/>
      <c r="U227" s="29"/>
      <c r="V227" s="30"/>
      <c r="W227" s="31"/>
      <c r="X227" s="32"/>
      <c r="Y227" s="33"/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86"/>
      <c r="AM227" s="35"/>
      <c r="AN227" s="86"/>
      <c r="AO227" s="87"/>
      <c r="AP227" s="33"/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/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/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103"/>
      <c r="CA227" s="33"/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103"/>
      <c r="CR227" s="33"/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8"/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/>
      <c r="DQ227" s="31"/>
      <c r="DR227" s="30"/>
      <c r="DS227" s="31"/>
      <c r="DT227" s="30"/>
      <c r="DU227" s="31"/>
      <c r="DV227" s="30"/>
      <c r="DW227" s="31"/>
      <c r="DX227" s="103"/>
      <c r="DY227" s="33"/>
      <c r="DZ227" s="31"/>
      <c r="EA227" s="30"/>
      <c r="EB227" s="31"/>
      <c r="EC227" s="30"/>
      <c r="ED227" s="31"/>
      <c r="EE227" s="30"/>
      <c r="EF227" s="31"/>
      <c r="EG227" s="30"/>
      <c r="EH227" s="89"/>
      <c r="EI227" s="30"/>
      <c r="EJ227" s="31"/>
      <c r="EK227" s="30"/>
      <c r="EL227" s="31"/>
      <c r="EM227" s="30"/>
      <c r="EN227" s="31"/>
      <c r="EO227" s="32"/>
      <c r="EP227" s="108">
        <f t="shared" si="48"/>
        <v>0</v>
      </c>
      <c r="EQ227" s="31"/>
      <c r="ER227" s="30"/>
      <c r="ES227" s="31"/>
      <c r="ET227" s="30"/>
      <c r="EU227" s="31"/>
      <c r="EV227" s="30"/>
      <c r="EW227" s="31"/>
      <c r="EX227" s="30"/>
      <c r="EY227" s="89"/>
      <c r="EZ227" s="30"/>
      <c r="FA227" s="31"/>
      <c r="FB227" s="30"/>
      <c r="FC227" s="31"/>
      <c r="FD227" s="30"/>
      <c r="FE227" s="31"/>
      <c r="FF227" s="30"/>
      <c r="FG227" s="89"/>
      <c r="FH227" s="30"/>
      <c r="FI227" s="31"/>
      <c r="FJ227" s="32"/>
    </row>
    <row r="228" spans="1:166" s="1" customFormat="1" ht="15" hidden="1" customHeight="1" x14ac:dyDescent="0.3">
      <c r="A228" s="5"/>
      <c r="B228" s="15">
        <v>9739</v>
      </c>
      <c r="C228" s="8" t="s">
        <v>560</v>
      </c>
      <c r="D228" s="16">
        <v>2011</v>
      </c>
      <c r="E228" s="17">
        <f t="shared" si="47"/>
        <v>0</v>
      </c>
      <c r="F228" s="55" t="s">
        <v>445</v>
      </c>
      <c r="G228" s="65"/>
      <c r="H228" s="55" t="s">
        <v>561</v>
      </c>
      <c r="I228" s="55" t="s">
        <v>562</v>
      </c>
      <c r="J228" s="28"/>
      <c r="K228" s="29"/>
      <c r="L228" s="30"/>
      <c r="M228" s="31"/>
      <c r="N228" s="30"/>
      <c r="O228" s="31"/>
      <c r="P228" s="32"/>
      <c r="Q228" s="28"/>
      <c r="R228" s="29"/>
      <c r="S228" s="32"/>
      <c r="T228" s="28"/>
      <c r="U228" s="29"/>
      <c r="V228" s="30"/>
      <c r="W228" s="31"/>
      <c r="X228" s="32"/>
      <c r="Y228" s="33"/>
      <c r="Z228" s="86"/>
      <c r="AA228" s="35"/>
      <c r="AB228" s="86"/>
      <c r="AC228" s="35"/>
      <c r="AD228" s="86"/>
      <c r="AE228" s="35"/>
      <c r="AF228" s="86"/>
      <c r="AG228" s="35"/>
      <c r="AH228" s="86"/>
      <c r="AI228" s="35"/>
      <c r="AJ228" s="86"/>
      <c r="AK228" s="35"/>
      <c r="AL228" s="86"/>
      <c r="AM228" s="35"/>
      <c r="AN228" s="86"/>
      <c r="AO228" s="87"/>
      <c r="AP228" s="33"/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/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103"/>
      <c r="CA228" s="33"/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103"/>
      <c r="CR228" s="33"/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8"/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/>
      <c r="DQ228" s="31"/>
      <c r="DR228" s="30"/>
      <c r="DS228" s="31"/>
      <c r="DT228" s="30"/>
      <c r="DU228" s="31"/>
      <c r="DV228" s="30"/>
      <c r="DW228" s="31"/>
      <c r="DX228" s="103"/>
      <c r="DY228" s="33"/>
      <c r="DZ228" s="31"/>
      <c r="EA228" s="30"/>
      <c r="EB228" s="31"/>
      <c r="EC228" s="30"/>
      <c r="ED228" s="31"/>
      <c r="EE228" s="30"/>
      <c r="EF228" s="31"/>
      <c r="EG228" s="30"/>
      <c r="EH228" s="89"/>
      <c r="EI228" s="30"/>
      <c r="EJ228" s="77"/>
      <c r="EK228" s="78"/>
      <c r="EL228" s="31"/>
      <c r="EM228" s="30"/>
      <c r="EN228" s="31"/>
      <c r="EO228" s="32"/>
      <c r="EP228" s="108">
        <f t="shared" si="48"/>
        <v>0</v>
      </c>
      <c r="EQ228" s="31"/>
      <c r="ER228" s="30"/>
      <c r="ES228" s="31"/>
      <c r="ET228" s="30"/>
      <c r="EU228" s="31"/>
      <c r="EV228" s="30"/>
      <c r="EW228" s="31"/>
      <c r="EX228" s="30"/>
      <c r="EY228" s="89"/>
      <c r="EZ228" s="30"/>
      <c r="FA228" s="31"/>
      <c r="FB228" s="30"/>
      <c r="FC228" s="31"/>
      <c r="FD228" s="30"/>
      <c r="FE228" s="31"/>
      <c r="FF228" s="30"/>
      <c r="FG228" s="89"/>
      <c r="FH228" s="30"/>
      <c r="FI228" s="31"/>
      <c r="FJ228" s="32"/>
    </row>
    <row r="229" spans="1:166" s="1" customFormat="1" ht="15" hidden="1" customHeight="1" x14ac:dyDescent="0.3">
      <c r="A229" s="5">
        <f t="shared" si="46"/>
        <v>1</v>
      </c>
      <c r="B229" s="15">
        <v>6997</v>
      </c>
      <c r="C229" s="8" t="s">
        <v>320</v>
      </c>
      <c r="D229" s="16">
        <v>2008</v>
      </c>
      <c r="E229" s="17">
        <f t="shared" si="47"/>
        <v>7</v>
      </c>
      <c r="F229" s="55" t="s">
        <v>406</v>
      </c>
      <c r="G229" s="55"/>
      <c r="H229" s="55" t="s">
        <v>498</v>
      </c>
      <c r="I229" s="55"/>
      <c r="J229" s="28">
        <f>L229+N229+P229</f>
        <v>0</v>
      </c>
      <c r="K229" s="29"/>
      <c r="L229" s="30"/>
      <c r="M229" s="31"/>
      <c r="N229" s="30"/>
      <c r="O229" s="31"/>
      <c r="P229" s="32"/>
      <c r="Q229" s="28">
        <f>S229</f>
        <v>0</v>
      </c>
      <c r="R229" s="29"/>
      <c r="S229" s="32"/>
      <c r="T229" s="28">
        <f>V229+X229</f>
        <v>0</v>
      </c>
      <c r="U229" s="29"/>
      <c r="V229" s="30"/>
      <c r="W229" s="31"/>
      <c r="X229" s="32"/>
      <c r="Y229" s="33">
        <f>AA229+AC229+AE229+AG229+AI229+AK229+AM229+AO229</f>
        <v>0</v>
      </c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86"/>
      <c r="AK229" s="35"/>
      <c r="AL229" s="86"/>
      <c r="AM229" s="35"/>
      <c r="AN229" s="86"/>
      <c r="AO229" s="87"/>
      <c r="AP229" s="33">
        <f>AR229+AT229+AV229+AX229+AZ229+BB229</f>
        <v>0</v>
      </c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>
        <f>BE229+BG229+BI229+BK229+BM229</f>
        <v>0</v>
      </c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>
        <f>BP229+BR229+BT229+BV229+BX229+BZ229</f>
        <v>7</v>
      </c>
      <c r="BO229" s="31">
        <v>9</v>
      </c>
      <c r="BP229" s="30">
        <f>10*0.7</f>
        <v>7</v>
      </c>
      <c r="BQ229" s="31"/>
      <c r="BR229" s="30"/>
      <c r="BS229" s="31"/>
      <c r="BT229" s="30"/>
      <c r="BU229" s="31"/>
      <c r="BV229" s="30"/>
      <c r="BW229" s="31"/>
      <c r="BX229" s="30"/>
      <c r="BY229" s="58" t="s">
        <v>286</v>
      </c>
      <c r="BZ229" s="105"/>
      <c r="CA229" s="33">
        <f>CC229+CE229+CG229+CI229+CK229+CM229+CO229+CQ229</f>
        <v>0</v>
      </c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103"/>
      <c r="CR229" s="33">
        <f>CT229+CV229+CX229+CZ229+DB229+DD229</f>
        <v>0</v>
      </c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8">
        <f>DG229+DI229+DK229+DM229+DO229</f>
        <v>0</v>
      </c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>
        <f>DR229+DT229+DV229+DX229</f>
        <v>0</v>
      </c>
      <c r="DQ229" s="31"/>
      <c r="DR229" s="30"/>
      <c r="DS229" s="31"/>
      <c r="DT229" s="30"/>
      <c r="DU229" s="31"/>
      <c r="DV229" s="30"/>
      <c r="DW229" s="31"/>
      <c r="DX229" s="103"/>
      <c r="DY229" s="33">
        <f>EA229+EC229+EE229+EG229+EI229+EK229+EM229+EO229</f>
        <v>0</v>
      </c>
      <c r="DZ229" s="31"/>
      <c r="EA229" s="30"/>
      <c r="EB229" s="31"/>
      <c r="EC229" s="30"/>
      <c r="ED229" s="31"/>
      <c r="EE229" s="30"/>
      <c r="EF229" s="30"/>
      <c r="EG229" s="30"/>
      <c r="EH229" s="30"/>
      <c r="EI229" s="30"/>
      <c r="EJ229" s="30"/>
      <c r="EK229" s="30"/>
      <c r="EL229" s="31"/>
      <c r="EM229" s="30"/>
      <c r="EN229" s="31"/>
      <c r="EO229" s="32"/>
      <c r="EP229" s="108">
        <f t="shared" si="48"/>
        <v>0</v>
      </c>
      <c r="EQ229" s="31"/>
      <c r="ER229" s="30"/>
      <c r="ES229" s="31"/>
      <c r="ET229" s="30"/>
      <c r="EU229" s="31"/>
      <c r="EV229" s="30"/>
      <c r="EW229" s="30"/>
      <c r="EX229" s="30"/>
      <c r="EY229" s="30"/>
      <c r="EZ229" s="30"/>
      <c r="FA229" s="30"/>
      <c r="FB229" s="30"/>
      <c r="FC229" s="31"/>
      <c r="FD229" s="30"/>
      <c r="FE229" s="30"/>
      <c r="FF229" s="30"/>
      <c r="FG229" s="30"/>
      <c r="FH229" s="30"/>
      <c r="FI229" s="31"/>
      <c r="FJ229" s="32"/>
    </row>
    <row r="230" spans="1:166" s="1" customFormat="1" ht="15" hidden="1" customHeight="1" x14ac:dyDescent="0.3">
      <c r="A230" s="5"/>
      <c r="B230" s="15">
        <v>9738</v>
      </c>
      <c r="C230" s="8" t="s">
        <v>563</v>
      </c>
      <c r="D230" s="16">
        <v>2011</v>
      </c>
      <c r="E230" s="17">
        <f t="shared" si="47"/>
        <v>0</v>
      </c>
      <c r="F230" s="55" t="s">
        <v>445</v>
      </c>
      <c r="G230" s="65"/>
      <c r="H230" s="55" t="s">
        <v>561</v>
      </c>
      <c r="I230" s="55" t="s">
        <v>562</v>
      </c>
      <c r="J230" s="28"/>
      <c r="K230" s="29"/>
      <c r="L230" s="30"/>
      <c r="M230" s="31"/>
      <c r="N230" s="30"/>
      <c r="O230" s="31"/>
      <c r="P230" s="32"/>
      <c r="Q230" s="28"/>
      <c r="R230" s="29"/>
      <c r="S230" s="32"/>
      <c r="T230" s="28"/>
      <c r="U230" s="29"/>
      <c r="V230" s="30"/>
      <c r="W230" s="31"/>
      <c r="X230" s="32"/>
      <c r="Y230" s="33"/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/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/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/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103"/>
      <c r="CA230" s="33"/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103"/>
      <c r="CR230" s="33"/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108"/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/>
      <c r="DQ230" s="31"/>
      <c r="DR230" s="30"/>
      <c r="DS230" s="31"/>
      <c r="DT230" s="30"/>
      <c r="DU230" s="31"/>
      <c r="DV230" s="30"/>
      <c r="DW230" s="31"/>
      <c r="DX230" s="103"/>
      <c r="DY230" s="33"/>
      <c r="DZ230" s="31"/>
      <c r="EA230" s="30"/>
      <c r="EB230" s="31"/>
      <c r="EC230" s="30"/>
      <c r="ED230" s="31"/>
      <c r="EE230" s="30"/>
      <c r="EF230" s="31"/>
      <c r="EG230" s="30"/>
      <c r="EH230" s="89"/>
      <c r="EI230" s="30"/>
      <c r="EJ230" s="77"/>
      <c r="EK230" s="78"/>
      <c r="EL230" s="31"/>
      <c r="EM230" s="30"/>
      <c r="EN230" s="31"/>
      <c r="EO230" s="32"/>
      <c r="EP230" s="108">
        <f t="shared" si="48"/>
        <v>0</v>
      </c>
      <c r="EQ230" s="31"/>
      <c r="ER230" s="30"/>
      <c r="ES230" s="31"/>
      <c r="ET230" s="30"/>
      <c r="EU230" s="31"/>
      <c r="EV230" s="30"/>
      <c r="EW230" s="31"/>
      <c r="EX230" s="30"/>
      <c r="EY230" s="89"/>
      <c r="EZ230" s="30"/>
      <c r="FA230" s="31"/>
      <c r="FB230" s="30"/>
      <c r="FC230" s="31"/>
      <c r="FD230" s="30"/>
      <c r="FE230" s="31"/>
      <c r="FF230" s="30"/>
      <c r="FG230" s="89"/>
      <c r="FH230" s="30"/>
      <c r="FI230" s="31"/>
      <c r="FJ230" s="32"/>
    </row>
    <row r="231" spans="1:166" s="1" customFormat="1" ht="15" hidden="1" customHeight="1" x14ac:dyDescent="0.3">
      <c r="A231" s="5"/>
      <c r="B231" s="15">
        <v>9729</v>
      </c>
      <c r="C231" s="8" t="s">
        <v>378</v>
      </c>
      <c r="D231" s="16">
        <v>2011</v>
      </c>
      <c r="E231" s="17">
        <f t="shared" si="47"/>
        <v>0</v>
      </c>
      <c r="F231" s="55" t="s">
        <v>389</v>
      </c>
      <c r="G231" s="65"/>
      <c r="H231" s="55" t="s">
        <v>391</v>
      </c>
      <c r="I231" s="55"/>
      <c r="J231" s="28"/>
      <c r="K231" s="29"/>
      <c r="L231" s="30"/>
      <c r="M231" s="31"/>
      <c r="N231" s="30"/>
      <c r="O231" s="31"/>
      <c r="P231" s="32"/>
      <c r="Q231" s="28"/>
      <c r="R231" s="29"/>
      <c r="S231" s="32"/>
      <c r="T231" s="28"/>
      <c r="U231" s="29"/>
      <c r="V231" s="30"/>
      <c r="W231" s="31"/>
      <c r="X231" s="32"/>
      <c r="Y231" s="33"/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/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/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/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103"/>
      <c r="CA231" s="33"/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103"/>
      <c r="CR231" s="33"/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108"/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/>
      <c r="DQ231" s="31"/>
      <c r="DR231" s="30"/>
      <c r="DS231" s="31"/>
      <c r="DT231" s="30"/>
      <c r="DU231" s="31"/>
      <c r="DV231" s="30"/>
      <c r="DW231" s="31"/>
      <c r="DX231" s="103"/>
      <c r="DY231" s="33"/>
      <c r="DZ231" s="31"/>
      <c r="EA231" s="30"/>
      <c r="EB231" s="31"/>
      <c r="EC231" s="30"/>
      <c r="ED231" s="77"/>
      <c r="EE231" s="78"/>
      <c r="EF231" s="31"/>
      <c r="EG231" s="30"/>
      <c r="EH231" s="89"/>
      <c r="EI231" s="30"/>
      <c r="EJ231" s="31"/>
      <c r="EK231" s="30"/>
      <c r="EL231" s="31"/>
      <c r="EM231" s="30"/>
      <c r="EN231" s="31"/>
      <c r="EO231" s="32"/>
      <c r="EP231" s="108">
        <f t="shared" si="48"/>
        <v>0</v>
      </c>
      <c r="EQ231" s="31"/>
      <c r="ER231" s="30"/>
      <c r="ES231" s="31"/>
      <c r="ET231" s="30"/>
      <c r="EU231" s="31"/>
      <c r="EV231" s="30"/>
      <c r="EW231" s="31"/>
      <c r="EX231" s="30"/>
      <c r="EY231" s="89"/>
      <c r="EZ231" s="30"/>
      <c r="FA231" s="31"/>
      <c r="FB231" s="30"/>
      <c r="FC231" s="31"/>
      <c r="FD231" s="30"/>
      <c r="FE231" s="31"/>
      <c r="FF231" s="30"/>
      <c r="FG231" s="89"/>
      <c r="FH231" s="30"/>
      <c r="FI231" s="31"/>
      <c r="FJ231" s="32"/>
    </row>
    <row r="232" spans="1:166" s="1" customFormat="1" ht="15" hidden="1" customHeight="1" x14ac:dyDescent="0.3">
      <c r="A232" s="5"/>
      <c r="B232" s="15">
        <v>139</v>
      </c>
      <c r="C232" s="8" t="s">
        <v>564</v>
      </c>
      <c r="D232" s="16">
        <v>2011</v>
      </c>
      <c r="E232" s="17">
        <f t="shared" si="47"/>
        <v>0</v>
      </c>
      <c r="F232" s="55" t="s">
        <v>406</v>
      </c>
      <c r="G232" s="65"/>
      <c r="H232" s="55" t="s">
        <v>565</v>
      </c>
      <c r="I232" s="55"/>
      <c r="J232" s="28"/>
      <c r="K232" s="29"/>
      <c r="L232" s="30"/>
      <c r="M232" s="31"/>
      <c r="N232" s="30"/>
      <c r="O232" s="31"/>
      <c r="P232" s="32"/>
      <c r="Q232" s="28"/>
      <c r="R232" s="29"/>
      <c r="S232" s="32"/>
      <c r="T232" s="28"/>
      <c r="U232" s="29"/>
      <c r="V232" s="30"/>
      <c r="W232" s="31"/>
      <c r="X232" s="32"/>
      <c r="Y232" s="33"/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/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/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/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103"/>
      <c r="CA232" s="33"/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103"/>
      <c r="CR232" s="33"/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108"/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/>
      <c r="DQ232" s="31"/>
      <c r="DR232" s="30"/>
      <c r="DS232" s="31"/>
      <c r="DT232" s="30"/>
      <c r="DU232" s="31"/>
      <c r="DV232" s="30"/>
      <c r="DW232" s="31"/>
      <c r="DX232" s="103"/>
      <c r="DY232" s="33"/>
      <c r="DZ232" s="31"/>
      <c r="EA232" s="30"/>
      <c r="EB232" s="31"/>
      <c r="EC232" s="30"/>
      <c r="ED232" s="31"/>
      <c r="EE232" s="30"/>
      <c r="EF232" s="31"/>
      <c r="EG232" s="30"/>
      <c r="EH232" s="89"/>
      <c r="EI232" s="30"/>
      <c r="EJ232" s="31"/>
      <c r="EK232" s="30"/>
      <c r="EL232" s="31"/>
      <c r="EM232" s="30"/>
      <c r="EN232" s="31"/>
      <c r="EO232" s="32"/>
      <c r="EP232" s="108">
        <f t="shared" si="48"/>
        <v>0</v>
      </c>
      <c r="EQ232" s="31"/>
      <c r="ER232" s="30"/>
      <c r="ES232" s="31"/>
      <c r="ET232" s="30"/>
      <c r="EU232" s="31"/>
      <c r="EV232" s="30"/>
      <c r="EW232" s="31"/>
      <c r="EX232" s="30"/>
      <c r="EY232" s="89"/>
      <c r="EZ232" s="30"/>
      <c r="FA232" s="31"/>
      <c r="FB232" s="30"/>
      <c r="FC232" s="31"/>
      <c r="FD232" s="30"/>
      <c r="FE232" s="31"/>
      <c r="FF232" s="30"/>
      <c r="FG232" s="89"/>
      <c r="FH232" s="30"/>
      <c r="FI232" s="31"/>
      <c r="FJ232" s="32"/>
    </row>
    <row r="233" spans="1:166" s="1" customFormat="1" ht="15" hidden="1" customHeight="1" x14ac:dyDescent="0.3">
      <c r="A233" s="5"/>
      <c r="B233" s="15">
        <v>9536</v>
      </c>
      <c r="C233" s="8" t="s">
        <v>351</v>
      </c>
      <c r="D233" s="16">
        <v>2011</v>
      </c>
      <c r="E233" s="17">
        <f t="shared" si="47"/>
        <v>0</v>
      </c>
      <c r="F233" s="55" t="s">
        <v>406</v>
      </c>
      <c r="G233" s="65"/>
      <c r="H233" s="55" t="s">
        <v>517</v>
      </c>
      <c r="I233" s="55"/>
      <c r="J233" s="28"/>
      <c r="K233" s="29"/>
      <c r="L233" s="30"/>
      <c r="M233" s="31"/>
      <c r="N233" s="30"/>
      <c r="O233" s="31"/>
      <c r="P233" s="32"/>
      <c r="Q233" s="28"/>
      <c r="R233" s="29"/>
      <c r="S233" s="32"/>
      <c r="T233" s="28"/>
      <c r="U233" s="29"/>
      <c r="V233" s="30"/>
      <c r="W233" s="31"/>
      <c r="X233" s="32"/>
      <c r="Y233" s="33"/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86"/>
      <c r="AM233" s="35"/>
      <c r="AN233" s="86"/>
      <c r="AO233" s="87"/>
      <c r="AP233" s="33"/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/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/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103"/>
      <c r="CA233" s="33"/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103"/>
      <c r="CR233" s="33"/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108"/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/>
      <c r="DQ233" s="31"/>
      <c r="DR233" s="30"/>
      <c r="DS233" s="31"/>
      <c r="DT233" s="30"/>
      <c r="DU233" s="31"/>
      <c r="DV233" s="30"/>
      <c r="DW233" s="31"/>
      <c r="DX233" s="103"/>
      <c r="DY233" s="33"/>
      <c r="DZ233" s="31"/>
      <c r="EA233" s="30"/>
      <c r="EB233" s="31"/>
      <c r="EC233" s="30"/>
      <c r="ED233" s="31"/>
      <c r="EE233" s="30"/>
      <c r="EF233" s="31"/>
      <c r="EG233" s="30"/>
      <c r="EH233" s="89"/>
      <c r="EI233" s="30"/>
      <c r="EJ233" s="31"/>
      <c r="EK233" s="30"/>
      <c r="EL233" s="31"/>
      <c r="EM233" s="30"/>
      <c r="EN233" s="31"/>
      <c r="EO233" s="32"/>
      <c r="EP233" s="108">
        <f t="shared" si="48"/>
        <v>0</v>
      </c>
      <c r="EQ233" s="31"/>
      <c r="ER233" s="30"/>
      <c r="ES233" s="31"/>
      <c r="ET233" s="30"/>
      <c r="EU233" s="31"/>
      <c r="EV233" s="30"/>
      <c r="EW233" s="31"/>
      <c r="EX233" s="30"/>
      <c r="EY233" s="89"/>
      <c r="EZ233" s="30"/>
      <c r="FA233" s="31"/>
      <c r="FB233" s="30"/>
      <c r="FC233" s="31"/>
      <c r="FD233" s="30"/>
      <c r="FE233" s="31"/>
      <c r="FF233" s="30"/>
      <c r="FG233" s="89"/>
      <c r="FH233" s="30"/>
      <c r="FI233" s="31"/>
      <c r="FJ233" s="32"/>
    </row>
    <row r="234" spans="1:166" s="1" customFormat="1" ht="15" hidden="1" customHeight="1" x14ac:dyDescent="0.3">
      <c r="A234" s="5"/>
      <c r="B234" s="15">
        <v>572</v>
      </c>
      <c r="C234" s="8" t="s">
        <v>601</v>
      </c>
      <c r="D234" s="16">
        <v>2011</v>
      </c>
      <c r="E234" s="17">
        <f t="shared" si="47"/>
        <v>0</v>
      </c>
      <c r="F234" s="55" t="s">
        <v>602</v>
      </c>
      <c r="G234" s="65"/>
      <c r="H234" s="55" t="s">
        <v>603</v>
      </c>
      <c r="I234" s="55" t="s">
        <v>604</v>
      </c>
      <c r="J234" s="28"/>
      <c r="K234" s="29"/>
      <c r="L234" s="30"/>
      <c r="M234" s="31"/>
      <c r="N234" s="30"/>
      <c r="O234" s="31"/>
      <c r="P234" s="32"/>
      <c r="Q234" s="28"/>
      <c r="R234" s="29"/>
      <c r="S234" s="32"/>
      <c r="T234" s="28"/>
      <c r="U234" s="29"/>
      <c r="V234" s="30"/>
      <c r="W234" s="31"/>
      <c r="X234" s="32"/>
      <c r="Y234" s="33"/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/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/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/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103"/>
      <c r="CA234" s="33"/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103"/>
      <c r="CR234" s="33"/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108"/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/>
      <c r="DQ234" s="31"/>
      <c r="DR234" s="30"/>
      <c r="DS234" s="31"/>
      <c r="DT234" s="30"/>
      <c r="DU234" s="31"/>
      <c r="DV234" s="30"/>
      <c r="DW234" s="31"/>
      <c r="DX234" s="103"/>
      <c r="DY234" s="33"/>
      <c r="DZ234" s="31"/>
      <c r="EA234" s="30"/>
      <c r="EB234" s="31"/>
      <c r="EC234" s="30"/>
      <c r="ED234" s="31"/>
      <c r="EE234" s="30"/>
      <c r="EF234" s="31"/>
      <c r="EG234" s="30"/>
      <c r="EH234" s="89"/>
      <c r="EI234" s="30"/>
      <c r="EJ234" s="31"/>
      <c r="EK234" s="30"/>
      <c r="EL234" s="31"/>
      <c r="EM234" s="30"/>
      <c r="EN234" s="31"/>
      <c r="EO234" s="32"/>
      <c r="EP234" s="108">
        <f t="shared" si="48"/>
        <v>0</v>
      </c>
      <c r="EQ234" s="31"/>
      <c r="ER234" s="30"/>
      <c r="ES234" s="31"/>
      <c r="ET234" s="30"/>
      <c r="EU234" s="31"/>
      <c r="EV234" s="30"/>
      <c r="EW234" s="31"/>
      <c r="EX234" s="30"/>
      <c r="EY234" s="89"/>
      <c r="EZ234" s="30"/>
      <c r="FA234" s="31"/>
      <c r="FB234" s="30"/>
      <c r="FC234" s="31"/>
      <c r="FD234" s="30"/>
      <c r="FE234" s="31"/>
      <c r="FF234" s="30"/>
      <c r="FG234" s="89"/>
      <c r="FH234" s="30"/>
      <c r="FI234" s="31"/>
      <c r="FJ234" s="32"/>
    </row>
    <row r="235" spans="1:166" s="1" customFormat="1" ht="15" hidden="1" customHeight="1" x14ac:dyDescent="0.3">
      <c r="A235" s="5"/>
      <c r="B235" s="15">
        <v>627</v>
      </c>
      <c r="C235" s="8" t="s">
        <v>612</v>
      </c>
      <c r="D235" s="16">
        <v>2011</v>
      </c>
      <c r="E235" s="17">
        <f t="shared" si="47"/>
        <v>0</v>
      </c>
      <c r="F235" s="55" t="s">
        <v>420</v>
      </c>
      <c r="G235" s="65"/>
      <c r="H235" s="55" t="s">
        <v>613</v>
      </c>
      <c r="I235" s="55"/>
      <c r="J235" s="28"/>
      <c r="K235" s="29"/>
      <c r="L235" s="30"/>
      <c r="M235" s="31"/>
      <c r="N235" s="30"/>
      <c r="O235" s="31"/>
      <c r="P235" s="32"/>
      <c r="Q235" s="28"/>
      <c r="R235" s="29"/>
      <c r="S235" s="32"/>
      <c r="T235" s="28"/>
      <c r="U235" s="29"/>
      <c r="V235" s="30"/>
      <c r="W235" s="31"/>
      <c r="X235" s="32"/>
      <c r="Y235" s="33"/>
      <c r="Z235" s="86"/>
      <c r="AA235" s="35"/>
      <c r="AB235" s="86"/>
      <c r="AC235" s="35"/>
      <c r="AD235" s="86"/>
      <c r="AE235" s="35"/>
      <c r="AF235" s="86"/>
      <c r="AG235" s="35"/>
      <c r="AH235" s="86"/>
      <c r="AI235" s="35"/>
      <c r="AJ235" s="86"/>
      <c r="AK235" s="35"/>
      <c r="AL235" s="86"/>
      <c r="AM235" s="35"/>
      <c r="AN235" s="86"/>
      <c r="AO235" s="87"/>
      <c r="AP235" s="33"/>
      <c r="AQ235" s="86"/>
      <c r="AR235" s="35"/>
      <c r="AS235" s="86"/>
      <c r="AT235" s="35"/>
      <c r="AU235" s="86"/>
      <c r="AV235" s="35"/>
      <c r="AW235" s="86"/>
      <c r="AX235" s="35"/>
      <c r="AY235" s="86"/>
      <c r="AZ235" s="35"/>
      <c r="BA235" s="86"/>
      <c r="BB235" s="75"/>
      <c r="BC235" s="33"/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103"/>
      <c r="CA235" s="33"/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103"/>
      <c r="CR235" s="33"/>
      <c r="CS235" s="31"/>
      <c r="CT235" s="30"/>
      <c r="CU235" s="31"/>
      <c r="CV235" s="30"/>
      <c r="CW235" s="31"/>
      <c r="CX235" s="30"/>
      <c r="CY235" s="31"/>
      <c r="CZ235" s="30"/>
      <c r="DA235" s="31"/>
      <c r="DB235" s="30"/>
      <c r="DC235" s="31"/>
      <c r="DD235" s="32"/>
      <c r="DE235" s="108"/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/>
      <c r="DQ235" s="31"/>
      <c r="DR235" s="30"/>
      <c r="DS235" s="31"/>
      <c r="DT235" s="30"/>
      <c r="DU235" s="31"/>
      <c r="DV235" s="30"/>
      <c r="DW235" s="31"/>
      <c r="DX235" s="103"/>
      <c r="DY235" s="33"/>
      <c r="DZ235" s="31"/>
      <c r="EA235" s="30"/>
      <c r="EB235" s="31"/>
      <c r="EC235" s="30"/>
      <c r="ED235" s="31"/>
      <c r="EE235" s="30"/>
      <c r="EF235" s="31"/>
      <c r="EG235" s="30"/>
      <c r="EH235" s="89"/>
      <c r="EI235" s="30"/>
      <c r="EJ235" s="31"/>
      <c r="EK235" s="30"/>
      <c r="EL235" s="31"/>
      <c r="EM235" s="30"/>
      <c r="EN235" s="31"/>
      <c r="EO235" s="32"/>
      <c r="EP235" s="108">
        <f t="shared" si="48"/>
        <v>0</v>
      </c>
      <c r="EQ235" s="31"/>
      <c r="ER235" s="30"/>
      <c r="ES235" s="31"/>
      <c r="ET235" s="30"/>
      <c r="EU235" s="31"/>
      <c r="EV235" s="30"/>
      <c r="EW235" s="31"/>
      <c r="EX235" s="30"/>
      <c r="EY235" s="89"/>
      <c r="EZ235" s="30"/>
      <c r="FA235" s="31"/>
      <c r="FB235" s="30"/>
      <c r="FC235" s="31"/>
      <c r="FD235" s="30"/>
      <c r="FE235" s="31"/>
      <c r="FF235" s="30"/>
      <c r="FG235" s="89"/>
      <c r="FH235" s="30"/>
      <c r="FI235" s="31"/>
      <c r="FJ235" s="32"/>
    </row>
    <row r="236" spans="1:166" s="1" customFormat="1" ht="15" hidden="1" customHeight="1" x14ac:dyDescent="0.3">
      <c r="A236" s="5">
        <f t="shared" si="46"/>
        <v>1</v>
      </c>
      <c r="B236" s="15">
        <v>644</v>
      </c>
      <c r="C236" s="8" t="s">
        <v>611</v>
      </c>
      <c r="D236" s="16">
        <v>2012</v>
      </c>
      <c r="E236" s="17">
        <f t="shared" si="47"/>
        <v>3.5999999999999996</v>
      </c>
      <c r="F236" s="55" t="s">
        <v>420</v>
      </c>
      <c r="G236" s="65"/>
      <c r="H236" s="55" t="s">
        <v>593</v>
      </c>
      <c r="I236" s="55"/>
      <c r="J236" s="28">
        <f>L236+N236+P236</f>
        <v>0</v>
      </c>
      <c r="K236" s="29"/>
      <c r="L236" s="30"/>
      <c r="M236" s="31"/>
      <c r="N236" s="30"/>
      <c r="O236" s="31"/>
      <c r="P236" s="32"/>
      <c r="Q236" s="28">
        <f>S236</f>
        <v>0</v>
      </c>
      <c r="R236" s="29"/>
      <c r="S236" s="32"/>
      <c r="T236" s="28">
        <f>V236+X236</f>
        <v>0</v>
      </c>
      <c r="U236" s="29"/>
      <c r="V236" s="30"/>
      <c r="W236" s="31"/>
      <c r="X236" s="32"/>
      <c r="Y236" s="33">
        <f>AA236+AC236+AE236+AG236+AI236+AK236+AM236+AO236</f>
        <v>0</v>
      </c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86"/>
      <c r="AM236" s="35"/>
      <c r="AN236" s="86"/>
      <c r="AO236" s="87"/>
      <c r="AP236" s="33">
        <f>AR236+AT236+AV236+AX236+AZ236+BB236</f>
        <v>0</v>
      </c>
      <c r="AQ236" s="86"/>
      <c r="AR236" s="35"/>
      <c r="AS236" s="86"/>
      <c r="AT236" s="35"/>
      <c r="AU236" s="86"/>
      <c r="AV236" s="35"/>
      <c r="AW236" s="86"/>
      <c r="AX236" s="35"/>
      <c r="AY236" s="86"/>
      <c r="AZ236" s="35"/>
      <c r="BA236" s="86"/>
      <c r="BB236" s="75"/>
      <c r="BC236" s="33">
        <f>BE236+BG236+BI236+BK236+BM236</f>
        <v>0</v>
      </c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>
        <f>BP236+BR236+BT236+BV236+BX236+BZ236</f>
        <v>0</v>
      </c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103"/>
      <c r="CA236" s="33">
        <f>CC236+CE236+CG236+CI236+CK236+CM236+CO236+CQ236</f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103"/>
      <c r="CR236" s="33">
        <f>CT236+CV236+CX236+CZ236+DB236+DD236</f>
        <v>0</v>
      </c>
      <c r="CS236" s="31"/>
      <c r="CT236" s="30"/>
      <c r="CU236" s="31"/>
      <c r="CV236" s="30"/>
      <c r="CW236" s="31"/>
      <c r="CX236" s="30"/>
      <c r="CY236" s="31"/>
      <c r="CZ236" s="30"/>
      <c r="DA236" s="31"/>
      <c r="DB236" s="30"/>
      <c r="DC236" s="31"/>
      <c r="DD236" s="32"/>
      <c r="DE236" s="108">
        <f>DG236+DI236+DK236+DM236+DO236</f>
        <v>0</v>
      </c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>
        <f>DR236+DT236+DV236+DX236</f>
        <v>0</v>
      </c>
      <c r="DQ236" s="31"/>
      <c r="DR236" s="30"/>
      <c r="DS236" s="31"/>
      <c r="DT236" s="30"/>
      <c r="DU236" s="31"/>
      <c r="DV236" s="30"/>
      <c r="DW236" s="31"/>
      <c r="DX236" s="103"/>
      <c r="DY236" s="33">
        <f>EA236+EC236+EE236+EG236+EI236+EK236+EM236+EO236</f>
        <v>3.5999999999999996</v>
      </c>
      <c r="DZ236" s="31"/>
      <c r="EA236" s="30"/>
      <c r="EB236" s="31"/>
      <c r="EC236" s="30"/>
      <c r="ED236" s="31"/>
      <c r="EE236" s="30"/>
      <c r="EF236" s="31"/>
      <c r="EG236" s="30"/>
      <c r="EH236" s="89"/>
      <c r="EI236" s="30"/>
      <c r="EJ236" s="31"/>
      <c r="EK236" s="30"/>
      <c r="EL236" s="31"/>
      <c r="EM236" s="30"/>
      <c r="EN236" s="31">
        <v>7</v>
      </c>
      <c r="EO236" s="32">
        <f>12*0.3</f>
        <v>3.5999999999999996</v>
      </c>
      <c r="EP236" s="108">
        <f t="shared" si="48"/>
        <v>0</v>
      </c>
      <c r="EQ236" s="31"/>
      <c r="ER236" s="30"/>
      <c r="ES236" s="31"/>
      <c r="ET236" s="30"/>
      <c r="EU236" s="31"/>
      <c r="EV236" s="30"/>
      <c r="EW236" s="31"/>
      <c r="EX236" s="30"/>
      <c r="EY236" s="89"/>
      <c r="EZ236" s="30"/>
      <c r="FA236" s="31"/>
      <c r="FB236" s="30"/>
      <c r="FC236" s="31"/>
      <c r="FD236" s="30"/>
      <c r="FE236" s="30"/>
      <c r="FF236" s="30"/>
      <c r="FG236" s="30"/>
      <c r="FH236" s="30"/>
      <c r="FI236" s="31"/>
      <c r="FJ236" s="32"/>
    </row>
    <row r="237" spans="1:166" s="1" customFormat="1" ht="15" hidden="1" customHeight="1" x14ac:dyDescent="0.3">
      <c r="A237" s="5"/>
      <c r="B237" s="15">
        <v>9733</v>
      </c>
      <c r="C237" s="8" t="s">
        <v>372</v>
      </c>
      <c r="D237" s="16">
        <v>2011</v>
      </c>
      <c r="E237" s="17">
        <f t="shared" si="47"/>
        <v>0</v>
      </c>
      <c r="F237" s="55"/>
      <c r="G237" s="65"/>
      <c r="H237" s="85"/>
      <c r="I237" s="55"/>
      <c r="J237" s="28"/>
      <c r="K237" s="29"/>
      <c r="L237" s="30"/>
      <c r="M237" s="31"/>
      <c r="N237" s="30"/>
      <c r="O237" s="31"/>
      <c r="P237" s="32"/>
      <c r="Q237" s="28"/>
      <c r="R237" s="29"/>
      <c r="S237" s="32"/>
      <c r="T237" s="28"/>
      <c r="U237" s="29"/>
      <c r="V237" s="30"/>
      <c r="W237" s="31"/>
      <c r="X237" s="32"/>
      <c r="Y237" s="33"/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/>
      <c r="AQ237" s="86"/>
      <c r="AR237" s="35"/>
      <c r="AS237" s="86"/>
      <c r="AT237" s="35"/>
      <c r="AU237" s="86"/>
      <c r="AV237" s="35"/>
      <c r="AW237" s="86"/>
      <c r="AX237" s="35"/>
      <c r="AY237" s="86"/>
      <c r="AZ237" s="35"/>
      <c r="BA237" s="86"/>
      <c r="BB237" s="75"/>
      <c r="BC237" s="33"/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103"/>
      <c r="CA237" s="33"/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103"/>
      <c r="CR237" s="33"/>
      <c r="CS237" s="31"/>
      <c r="CT237" s="30"/>
      <c r="CU237" s="31"/>
      <c r="CV237" s="30"/>
      <c r="CW237" s="31"/>
      <c r="CX237" s="30"/>
      <c r="CY237" s="31"/>
      <c r="CZ237" s="30"/>
      <c r="DA237" s="31"/>
      <c r="DB237" s="30"/>
      <c r="DC237" s="31"/>
      <c r="DD237" s="32"/>
      <c r="DE237" s="108"/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/>
      <c r="DQ237" s="31"/>
      <c r="DR237" s="30"/>
      <c r="DS237" s="31"/>
      <c r="DT237" s="30"/>
      <c r="DU237" s="31"/>
      <c r="DV237" s="30"/>
      <c r="DW237" s="31"/>
      <c r="DX237" s="103"/>
      <c r="DY237" s="33"/>
      <c r="DZ237" s="31"/>
      <c r="EA237" s="30"/>
      <c r="EB237" s="31"/>
      <c r="EC237" s="30"/>
      <c r="ED237" s="31"/>
      <c r="EE237" s="30"/>
      <c r="EF237" s="31"/>
      <c r="EG237" s="30"/>
      <c r="EH237" s="89"/>
      <c r="EI237" s="30"/>
      <c r="EJ237" s="31"/>
      <c r="EK237" s="30"/>
      <c r="EL237" s="31"/>
      <c r="EM237" s="30"/>
      <c r="EN237" s="31"/>
      <c r="EO237" s="32"/>
      <c r="EP237" s="108">
        <f t="shared" si="48"/>
        <v>0</v>
      </c>
      <c r="EQ237" s="31"/>
      <c r="ER237" s="30"/>
      <c r="ES237" s="31"/>
      <c r="ET237" s="30"/>
      <c r="EU237" s="31"/>
      <c r="EV237" s="30"/>
      <c r="EW237" s="31"/>
      <c r="EX237" s="30"/>
      <c r="EY237" s="89"/>
      <c r="EZ237" s="30"/>
      <c r="FA237" s="31"/>
      <c r="FB237" s="30"/>
      <c r="FC237" s="31"/>
      <c r="FD237" s="30"/>
      <c r="FE237" s="31"/>
      <c r="FF237" s="30"/>
      <c r="FG237" s="89"/>
      <c r="FH237" s="30"/>
      <c r="FI237" s="31"/>
      <c r="FJ237" s="32"/>
    </row>
    <row r="238" spans="1:166" s="1" customFormat="1" ht="15" hidden="1" customHeight="1" x14ac:dyDescent="0.3">
      <c r="A238" s="5"/>
      <c r="B238" s="15">
        <v>523</v>
      </c>
      <c r="C238" s="8" t="s">
        <v>616</v>
      </c>
      <c r="D238" s="16">
        <v>2011</v>
      </c>
      <c r="E238" s="17">
        <f t="shared" si="47"/>
        <v>0</v>
      </c>
      <c r="F238" s="55" t="s">
        <v>400</v>
      </c>
      <c r="G238" s="65"/>
      <c r="H238" s="55" t="s">
        <v>495</v>
      </c>
      <c r="I238" s="55" t="s">
        <v>617</v>
      </c>
      <c r="J238" s="28"/>
      <c r="K238" s="29"/>
      <c r="L238" s="30"/>
      <c r="M238" s="31"/>
      <c r="N238" s="30"/>
      <c r="O238" s="31"/>
      <c r="P238" s="32"/>
      <c r="Q238" s="28"/>
      <c r="R238" s="29"/>
      <c r="S238" s="32"/>
      <c r="T238" s="28"/>
      <c r="U238" s="29"/>
      <c r="V238" s="30"/>
      <c r="W238" s="31"/>
      <c r="X238" s="32"/>
      <c r="Y238" s="33"/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86"/>
      <c r="AM238" s="35"/>
      <c r="AN238" s="86"/>
      <c r="AO238" s="87"/>
      <c r="AP238" s="33"/>
      <c r="AQ238" s="86"/>
      <c r="AR238" s="35"/>
      <c r="AS238" s="86"/>
      <c r="AT238" s="35"/>
      <c r="AU238" s="86"/>
      <c r="AV238" s="35"/>
      <c r="AW238" s="86"/>
      <c r="AX238" s="35"/>
      <c r="AY238" s="86"/>
      <c r="AZ238" s="35"/>
      <c r="BA238" s="86"/>
      <c r="BB238" s="75"/>
      <c r="BC238" s="33"/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/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103"/>
      <c r="CA238" s="33"/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103"/>
      <c r="CR238" s="33"/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8"/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/>
      <c r="DQ238" s="31"/>
      <c r="DR238" s="30"/>
      <c r="DS238" s="31"/>
      <c r="DT238" s="30"/>
      <c r="DU238" s="31"/>
      <c r="DV238" s="30"/>
      <c r="DW238" s="31"/>
      <c r="DX238" s="103"/>
      <c r="DY238" s="33"/>
      <c r="DZ238" s="31"/>
      <c r="EA238" s="30"/>
      <c r="EB238" s="31"/>
      <c r="EC238" s="30"/>
      <c r="ED238" s="31"/>
      <c r="EE238" s="30"/>
      <c r="EF238" s="31"/>
      <c r="EG238" s="30"/>
      <c r="EH238" s="89"/>
      <c r="EI238" s="30"/>
      <c r="EJ238" s="31"/>
      <c r="EK238" s="30"/>
      <c r="EL238" s="31"/>
      <c r="EM238" s="30"/>
      <c r="EN238" s="31"/>
      <c r="EO238" s="32"/>
      <c r="EP238" s="108">
        <f t="shared" si="48"/>
        <v>0</v>
      </c>
      <c r="EQ238" s="31"/>
      <c r="ER238" s="30"/>
      <c r="ES238" s="31"/>
      <c r="ET238" s="30"/>
      <c r="EU238" s="31"/>
      <c r="EV238" s="30"/>
      <c r="EW238" s="31"/>
      <c r="EX238" s="30"/>
      <c r="EY238" s="89"/>
      <c r="EZ238" s="30"/>
      <c r="FA238" s="31"/>
      <c r="FB238" s="30"/>
      <c r="FC238" s="31"/>
      <c r="FD238" s="30"/>
      <c r="FE238" s="31"/>
      <c r="FF238" s="30"/>
      <c r="FG238" s="89"/>
      <c r="FH238" s="30"/>
      <c r="FI238" s="31"/>
      <c r="FJ238" s="32"/>
    </row>
    <row r="239" spans="1:166" s="1" customFormat="1" ht="15" hidden="1" customHeight="1" x14ac:dyDescent="0.3">
      <c r="A239" s="5"/>
      <c r="B239" s="15">
        <v>1212</v>
      </c>
      <c r="C239" s="8" t="s">
        <v>585</v>
      </c>
      <c r="D239" s="16">
        <v>2011</v>
      </c>
      <c r="E239" s="17">
        <f t="shared" si="47"/>
        <v>0</v>
      </c>
      <c r="F239" s="55" t="s">
        <v>389</v>
      </c>
      <c r="G239" s="65"/>
      <c r="H239" s="55" t="s">
        <v>390</v>
      </c>
      <c r="I239" s="55"/>
      <c r="J239" s="28"/>
      <c r="K239" s="29"/>
      <c r="L239" s="30"/>
      <c r="M239" s="31"/>
      <c r="N239" s="30"/>
      <c r="O239" s="31"/>
      <c r="P239" s="32"/>
      <c r="Q239" s="28"/>
      <c r="R239" s="29"/>
      <c r="S239" s="32"/>
      <c r="T239" s="28"/>
      <c r="U239" s="29"/>
      <c r="V239" s="30"/>
      <c r="W239" s="31"/>
      <c r="X239" s="32"/>
      <c r="Y239" s="33"/>
      <c r="Z239" s="86"/>
      <c r="AA239" s="35"/>
      <c r="AB239" s="86"/>
      <c r="AC239" s="35"/>
      <c r="AD239" s="86"/>
      <c r="AE239" s="35"/>
      <c r="AF239" s="86"/>
      <c r="AG239" s="35"/>
      <c r="AH239" s="86"/>
      <c r="AI239" s="35"/>
      <c r="AJ239" s="86"/>
      <c r="AK239" s="35"/>
      <c r="AL239" s="86"/>
      <c r="AM239" s="35"/>
      <c r="AN239" s="86"/>
      <c r="AO239" s="87"/>
      <c r="AP239" s="33"/>
      <c r="AQ239" s="86"/>
      <c r="AR239" s="35"/>
      <c r="AS239" s="86"/>
      <c r="AT239" s="35"/>
      <c r="AU239" s="86"/>
      <c r="AV239" s="35"/>
      <c r="AW239" s="86"/>
      <c r="AX239" s="35"/>
      <c r="AY239" s="86"/>
      <c r="AZ239" s="35"/>
      <c r="BA239" s="86"/>
      <c r="BB239" s="75"/>
      <c r="BC239" s="33"/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/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103"/>
      <c r="CA239" s="33"/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103"/>
      <c r="CR239" s="33"/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8"/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/>
      <c r="DQ239" s="31"/>
      <c r="DR239" s="30"/>
      <c r="DS239" s="31"/>
      <c r="DT239" s="30"/>
      <c r="DU239" s="31"/>
      <c r="DV239" s="30"/>
      <c r="DW239" s="31"/>
      <c r="DX239" s="103"/>
      <c r="DY239" s="33"/>
      <c r="DZ239" s="31"/>
      <c r="EA239" s="30"/>
      <c r="EB239" s="31"/>
      <c r="EC239" s="30"/>
      <c r="ED239" s="31"/>
      <c r="EE239" s="30"/>
      <c r="EF239" s="31"/>
      <c r="EG239" s="30"/>
      <c r="EH239" s="89"/>
      <c r="EI239" s="30"/>
      <c r="EJ239" s="31"/>
      <c r="EK239" s="30"/>
      <c r="EL239" s="31"/>
      <c r="EM239" s="31"/>
      <c r="EN239" s="31"/>
      <c r="EO239" s="32"/>
      <c r="EP239" s="108">
        <f t="shared" si="48"/>
        <v>0</v>
      </c>
      <c r="EQ239" s="31"/>
      <c r="ER239" s="30"/>
      <c r="ES239" s="31"/>
      <c r="ET239" s="30"/>
      <c r="EU239" s="31"/>
      <c r="EV239" s="30"/>
      <c r="EW239" s="31"/>
      <c r="EX239" s="30"/>
      <c r="EY239" s="89"/>
      <c r="EZ239" s="30"/>
      <c r="FA239" s="31"/>
      <c r="FB239" s="30"/>
      <c r="FC239" s="31"/>
      <c r="FD239" s="31"/>
      <c r="FE239" s="31"/>
      <c r="FF239" s="31"/>
      <c r="FG239" s="89"/>
      <c r="FH239" s="31"/>
      <c r="FI239" s="31"/>
      <c r="FJ239" s="32"/>
    </row>
    <row r="240" spans="1:166" s="1" customFormat="1" ht="15" hidden="1" customHeight="1" x14ac:dyDescent="0.3">
      <c r="A240" s="5"/>
      <c r="B240" s="15">
        <v>25</v>
      </c>
      <c r="C240" s="8" t="s">
        <v>566</v>
      </c>
      <c r="D240" s="16">
        <v>2011</v>
      </c>
      <c r="E240" s="17">
        <f t="shared" si="47"/>
        <v>0</v>
      </c>
      <c r="F240" s="55" t="s">
        <v>398</v>
      </c>
      <c r="G240" s="65"/>
      <c r="H240" s="55" t="s">
        <v>440</v>
      </c>
      <c r="I240" s="55" t="s">
        <v>524</v>
      </c>
      <c r="J240" s="28"/>
      <c r="K240" s="29"/>
      <c r="L240" s="30"/>
      <c r="M240" s="31"/>
      <c r="N240" s="30"/>
      <c r="O240" s="31"/>
      <c r="P240" s="32"/>
      <c r="Q240" s="28"/>
      <c r="R240" s="29"/>
      <c r="S240" s="32"/>
      <c r="T240" s="28"/>
      <c r="U240" s="29"/>
      <c r="V240" s="30"/>
      <c r="W240" s="31"/>
      <c r="X240" s="32"/>
      <c r="Y240" s="33"/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/>
      <c r="AQ240" s="86"/>
      <c r="AR240" s="35"/>
      <c r="AS240" s="86"/>
      <c r="AT240" s="35"/>
      <c r="AU240" s="86"/>
      <c r="AV240" s="35"/>
      <c r="AW240" s="86"/>
      <c r="AX240" s="35"/>
      <c r="AY240" s="86"/>
      <c r="AZ240" s="35"/>
      <c r="BA240" s="86"/>
      <c r="BB240" s="75"/>
      <c r="BC240" s="33"/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/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103"/>
      <c r="CA240" s="33"/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103"/>
      <c r="CR240" s="33"/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108"/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/>
      <c r="DQ240" s="31"/>
      <c r="DR240" s="30"/>
      <c r="DS240" s="31"/>
      <c r="DT240" s="30"/>
      <c r="DU240" s="31"/>
      <c r="DV240" s="30"/>
      <c r="DW240" s="31"/>
      <c r="DX240" s="103"/>
      <c r="DY240" s="33"/>
      <c r="DZ240" s="31"/>
      <c r="EA240" s="30"/>
      <c r="EB240" s="31"/>
      <c r="EC240" s="30"/>
      <c r="ED240" s="31"/>
      <c r="EE240" s="30"/>
      <c r="EF240" s="31"/>
      <c r="EG240" s="30"/>
      <c r="EH240" s="89"/>
      <c r="EI240" s="30"/>
      <c r="EJ240" s="31"/>
      <c r="EK240" s="30"/>
      <c r="EL240" s="31"/>
      <c r="EM240" s="30"/>
      <c r="EN240" s="58"/>
      <c r="EO240" s="79"/>
      <c r="EP240" s="108">
        <f t="shared" si="48"/>
        <v>0</v>
      </c>
      <c r="EQ240" s="31"/>
      <c r="ER240" s="30"/>
      <c r="ES240" s="31"/>
      <c r="ET240" s="30"/>
      <c r="EU240" s="31"/>
      <c r="EV240" s="30"/>
      <c r="EW240" s="31"/>
      <c r="EX240" s="30"/>
      <c r="EY240" s="89"/>
      <c r="EZ240" s="30"/>
      <c r="FA240" s="31"/>
      <c r="FB240" s="30"/>
      <c r="FC240" s="31"/>
      <c r="FD240" s="30"/>
      <c r="FE240" s="31"/>
      <c r="FF240" s="30"/>
      <c r="FG240" s="89"/>
      <c r="FH240" s="30"/>
      <c r="FI240" s="31"/>
      <c r="FJ240" s="42"/>
    </row>
    <row r="241" spans="1:166" s="1" customFormat="1" ht="15" hidden="1" customHeight="1" x14ac:dyDescent="0.3">
      <c r="A241" s="5"/>
      <c r="B241" s="15">
        <v>554</v>
      </c>
      <c r="C241" s="8" t="s">
        <v>575</v>
      </c>
      <c r="D241" s="16">
        <v>2011</v>
      </c>
      <c r="E241" s="17">
        <f t="shared" si="47"/>
        <v>0</v>
      </c>
      <c r="F241" s="55" t="s">
        <v>445</v>
      </c>
      <c r="G241" s="65"/>
      <c r="H241" s="55" t="s">
        <v>576</v>
      </c>
      <c r="I241" s="55"/>
      <c r="J241" s="28"/>
      <c r="K241" s="29"/>
      <c r="L241" s="30"/>
      <c r="M241" s="31"/>
      <c r="N241" s="30"/>
      <c r="O241" s="31"/>
      <c r="P241" s="32"/>
      <c r="Q241" s="28"/>
      <c r="R241" s="29"/>
      <c r="S241" s="32"/>
      <c r="T241" s="28"/>
      <c r="U241" s="29"/>
      <c r="V241" s="30"/>
      <c r="W241" s="31"/>
      <c r="X241" s="32"/>
      <c r="Y241" s="33"/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/>
      <c r="AQ241" s="86"/>
      <c r="AR241" s="35"/>
      <c r="AS241" s="86"/>
      <c r="AT241" s="35"/>
      <c r="AU241" s="86"/>
      <c r="AV241" s="35"/>
      <c r="AW241" s="86"/>
      <c r="AX241" s="35"/>
      <c r="AY241" s="86"/>
      <c r="AZ241" s="35"/>
      <c r="BA241" s="86"/>
      <c r="BB241" s="75"/>
      <c r="BC241" s="33"/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/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103"/>
      <c r="CA241" s="33"/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103"/>
      <c r="CR241" s="33"/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108"/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/>
      <c r="DQ241" s="31"/>
      <c r="DR241" s="30"/>
      <c r="DS241" s="31"/>
      <c r="DT241" s="30"/>
      <c r="DU241" s="31"/>
      <c r="DV241" s="30"/>
      <c r="DW241" s="31"/>
      <c r="DX241" s="103"/>
      <c r="DY241" s="33"/>
      <c r="DZ241" s="31"/>
      <c r="EA241" s="30"/>
      <c r="EB241" s="31"/>
      <c r="EC241" s="30"/>
      <c r="ED241" s="31"/>
      <c r="EE241" s="30"/>
      <c r="EF241" s="31"/>
      <c r="EG241" s="30"/>
      <c r="EH241" s="89"/>
      <c r="EI241" s="30"/>
      <c r="EJ241" s="31"/>
      <c r="EK241" s="30"/>
      <c r="EL241" s="58"/>
      <c r="EM241" s="58"/>
      <c r="EN241" s="31"/>
      <c r="EO241" s="32"/>
      <c r="EP241" s="108">
        <f t="shared" si="48"/>
        <v>0</v>
      </c>
      <c r="EQ241" s="31"/>
      <c r="ER241" s="30"/>
      <c r="ES241" s="31"/>
      <c r="ET241" s="30"/>
      <c r="EU241" s="31"/>
      <c r="EV241" s="30"/>
      <c r="EW241" s="31"/>
      <c r="EX241" s="30"/>
      <c r="EY241" s="89"/>
      <c r="EZ241" s="30"/>
      <c r="FA241" s="31"/>
      <c r="FB241" s="30"/>
      <c r="FC241" s="31"/>
      <c r="FD241" s="31"/>
      <c r="FE241" s="31"/>
      <c r="FF241" s="31"/>
      <c r="FG241" s="89"/>
      <c r="FH241" s="31"/>
      <c r="FI241" s="31"/>
      <c r="FJ241" s="32"/>
    </row>
    <row r="242" spans="1:166" s="1" customFormat="1" ht="15" hidden="1" customHeight="1" x14ac:dyDescent="0.3">
      <c r="A242" s="5"/>
      <c r="B242" s="15">
        <v>1259</v>
      </c>
      <c r="C242" s="8" t="s">
        <v>622</v>
      </c>
      <c r="D242" s="16">
        <v>2011</v>
      </c>
      <c r="E242" s="17">
        <f t="shared" si="47"/>
        <v>0</v>
      </c>
      <c r="F242" s="55" t="s">
        <v>431</v>
      </c>
      <c r="G242" s="65"/>
      <c r="H242" s="55" t="s">
        <v>623</v>
      </c>
      <c r="I242" s="55"/>
      <c r="J242" s="28"/>
      <c r="K242" s="29"/>
      <c r="L242" s="30"/>
      <c r="M242" s="31"/>
      <c r="N242" s="30"/>
      <c r="O242" s="31"/>
      <c r="P242" s="32"/>
      <c r="Q242" s="28"/>
      <c r="R242" s="29"/>
      <c r="S242" s="32"/>
      <c r="T242" s="28"/>
      <c r="U242" s="29"/>
      <c r="V242" s="30"/>
      <c r="W242" s="31"/>
      <c r="X242" s="32"/>
      <c r="Y242" s="33"/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/>
      <c r="AQ242" s="86"/>
      <c r="AR242" s="35"/>
      <c r="AS242" s="86"/>
      <c r="AT242" s="35"/>
      <c r="AU242" s="86"/>
      <c r="AV242" s="35"/>
      <c r="AW242" s="86"/>
      <c r="AX242" s="35"/>
      <c r="AY242" s="86"/>
      <c r="AZ242" s="35"/>
      <c r="BA242" s="86"/>
      <c r="BB242" s="75"/>
      <c r="BC242" s="33"/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/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103"/>
      <c r="CA242" s="33"/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103"/>
      <c r="CR242" s="33"/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108"/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/>
      <c r="DQ242" s="31"/>
      <c r="DR242" s="30"/>
      <c r="DS242" s="31"/>
      <c r="DT242" s="30"/>
      <c r="DU242" s="31"/>
      <c r="DV242" s="30"/>
      <c r="DW242" s="31"/>
      <c r="DX242" s="103"/>
      <c r="DY242" s="33"/>
      <c r="DZ242" s="31"/>
      <c r="EA242" s="30"/>
      <c r="EB242" s="31"/>
      <c r="EC242" s="30"/>
      <c r="ED242" s="31"/>
      <c r="EE242" s="30"/>
      <c r="EF242" s="31"/>
      <c r="EG242" s="30"/>
      <c r="EH242" s="89"/>
      <c r="EI242" s="30"/>
      <c r="EJ242" s="31"/>
      <c r="EK242" s="30"/>
      <c r="EL242" s="31"/>
      <c r="EM242" s="30"/>
      <c r="EN242" s="31"/>
      <c r="EO242" s="32"/>
      <c r="EP242" s="108">
        <f t="shared" si="48"/>
        <v>0</v>
      </c>
      <c r="EQ242" s="31"/>
      <c r="ER242" s="30"/>
      <c r="ES242" s="31"/>
      <c r="ET242" s="30"/>
      <c r="EU242" s="31"/>
      <c r="EV242" s="30"/>
      <c r="EW242" s="31"/>
      <c r="EX242" s="30"/>
      <c r="EY242" s="89"/>
      <c r="EZ242" s="30"/>
      <c r="FA242" s="31"/>
      <c r="FB242" s="30"/>
      <c r="FC242" s="31"/>
      <c r="FD242" s="30"/>
      <c r="FE242" s="31"/>
      <c r="FF242" s="30"/>
      <c r="FG242" s="89"/>
      <c r="FH242" s="30"/>
      <c r="FI242" s="31"/>
      <c r="FJ242" s="32"/>
    </row>
    <row r="243" spans="1:166" s="1" customFormat="1" ht="15" hidden="1" customHeight="1" x14ac:dyDescent="0.3">
      <c r="A243" s="5"/>
      <c r="B243" s="15">
        <v>529</v>
      </c>
      <c r="C243" s="8" t="s">
        <v>586</v>
      </c>
      <c r="D243" s="16">
        <v>2011</v>
      </c>
      <c r="E243" s="17">
        <f t="shared" si="47"/>
        <v>0</v>
      </c>
      <c r="F243" s="55" t="s">
        <v>389</v>
      </c>
      <c r="G243" s="65"/>
      <c r="H243" s="55" t="s">
        <v>390</v>
      </c>
      <c r="I243" s="55"/>
      <c r="J243" s="28"/>
      <c r="K243" s="29"/>
      <c r="L243" s="30"/>
      <c r="M243" s="31"/>
      <c r="N243" s="30"/>
      <c r="O243" s="31"/>
      <c r="P243" s="32"/>
      <c r="Q243" s="28"/>
      <c r="R243" s="29"/>
      <c r="S243" s="32"/>
      <c r="T243" s="28"/>
      <c r="U243" s="29"/>
      <c r="V243" s="30"/>
      <c r="W243" s="31"/>
      <c r="X243" s="32"/>
      <c r="Y243" s="33"/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/>
      <c r="AQ243" s="86"/>
      <c r="AR243" s="35"/>
      <c r="AS243" s="86"/>
      <c r="AT243" s="35"/>
      <c r="AU243" s="86"/>
      <c r="AV243" s="35"/>
      <c r="AW243" s="86"/>
      <c r="AX243" s="35"/>
      <c r="AY243" s="86"/>
      <c r="AZ243" s="35"/>
      <c r="BA243" s="86"/>
      <c r="BB243" s="75"/>
      <c r="BC243" s="33"/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/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103"/>
      <c r="CA243" s="33"/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103"/>
      <c r="CR243" s="33"/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108"/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/>
      <c r="DQ243" s="31"/>
      <c r="DR243" s="30"/>
      <c r="DS243" s="31"/>
      <c r="DT243" s="30"/>
      <c r="DU243" s="31"/>
      <c r="DV243" s="30"/>
      <c r="DW243" s="31"/>
      <c r="DX243" s="103"/>
      <c r="DY243" s="33"/>
      <c r="DZ243" s="31"/>
      <c r="EA243" s="30"/>
      <c r="EB243" s="31"/>
      <c r="EC243" s="30"/>
      <c r="ED243" s="31"/>
      <c r="EE243" s="30"/>
      <c r="EF243" s="31"/>
      <c r="EG243" s="30"/>
      <c r="EH243" s="89"/>
      <c r="EI243" s="30"/>
      <c r="EJ243" s="31"/>
      <c r="EK243" s="30"/>
      <c r="EL243" s="31"/>
      <c r="EM243" s="31"/>
      <c r="EN243" s="31"/>
      <c r="EO243" s="32"/>
      <c r="EP243" s="108">
        <f t="shared" si="48"/>
        <v>0</v>
      </c>
      <c r="EQ243" s="31"/>
      <c r="ER243" s="30"/>
      <c r="ES243" s="31"/>
      <c r="ET243" s="30"/>
      <c r="EU243" s="31"/>
      <c r="EV243" s="30"/>
      <c r="EW243" s="31"/>
      <c r="EX243" s="30"/>
      <c r="EY243" s="89"/>
      <c r="EZ243" s="30"/>
      <c r="FA243" s="31"/>
      <c r="FB243" s="30"/>
      <c r="FC243" s="31"/>
      <c r="FD243" s="31"/>
      <c r="FE243" s="31"/>
      <c r="FF243" s="31"/>
      <c r="FG243" s="89"/>
      <c r="FH243" s="31"/>
      <c r="FI243" s="31"/>
      <c r="FJ243" s="32"/>
    </row>
    <row r="244" spans="1:166" s="1" customFormat="1" ht="15" hidden="1" customHeight="1" x14ac:dyDescent="0.3">
      <c r="A244" s="5"/>
      <c r="B244" s="15">
        <v>511</v>
      </c>
      <c r="C244" s="8" t="s">
        <v>606</v>
      </c>
      <c r="D244" s="16">
        <v>2011</v>
      </c>
      <c r="E244" s="17">
        <f t="shared" si="47"/>
        <v>0</v>
      </c>
      <c r="F244" s="55" t="s">
        <v>468</v>
      </c>
      <c r="G244" s="65"/>
      <c r="H244" s="55" t="s">
        <v>607</v>
      </c>
      <c r="I244" s="55"/>
      <c r="J244" s="28"/>
      <c r="K244" s="29"/>
      <c r="L244" s="30"/>
      <c r="M244" s="31"/>
      <c r="N244" s="30"/>
      <c r="O244" s="31"/>
      <c r="P244" s="32"/>
      <c r="Q244" s="28"/>
      <c r="R244" s="29"/>
      <c r="S244" s="32"/>
      <c r="T244" s="28"/>
      <c r="U244" s="29"/>
      <c r="V244" s="30"/>
      <c r="W244" s="31"/>
      <c r="X244" s="32"/>
      <c r="Y244" s="33"/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/>
      <c r="AQ244" s="86"/>
      <c r="AR244" s="35"/>
      <c r="AS244" s="86"/>
      <c r="AT244" s="35"/>
      <c r="AU244" s="86"/>
      <c r="AV244" s="35"/>
      <c r="AW244" s="86"/>
      <c r="AX244" s="35"/>
      <c r="AY244" s="86"/>
      <c r="AZ244" s="35"/>
      <c r="BA244" s="86"/>
      <c r="BB244" s="75"/>
      <c r="BC244" s="33"/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103"/>
      <c r="CA244" s="33"/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103"/>
      <c r="CR244" s="33"/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8"/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/>
      <c r="DQ244" s="31"/>
      <c r="DR244" s="30"/>
      <c r="DS244" s="31"/>
      <c r="DT244" s="30"/>
      <c r="DU244" s="31"/>
      <c r="DV244" s="30"/>
      <c r="DW244" s="31"/>
      <c r="DX244" s="103"/>
      <c r="DY244" s="33"/>
      <c r="DZ244" s="31"/>
      <c r="EA244" s="30"/>
      <c r="EB244" s="31"/>
      <c r="EC244" s="30"/>
      <c r="ED244" s="31"/>
      <c r="EE244" s="30"/>
      <c r="EF244" s="31"/>
      <c r="EG244" s="30"/>
      <c r="EH244" s="89"/>
      <c r="EI244" s="30"/>
      <c r="EJ244" s="31"/>
      <c r="EK244" s="30"/>
      <c r="EL244" s="31"/>
      <c r="EM244" s="30"/>
      <c r="EN244" s="31"/>
      <c r="EO244" s="32"/>
      <c r="EP244" s="108">
        <f t="shared" si="48"/>
        <v>0</v>
      </c>
      <c r="EQ244" s="31"/>
      <c r="ER244" s="30"/>
      <c r="ES244" s="31"/>
      <c r="ET244" s="30"/>
      <c r="EU244" s="31"/>
      <c r="EV244" s="30"/>
      <c r="EW244" s="31"/>
      <c r="EX244" s="30"/>
      <c r="EY244" s="89"/>
      <c r="EZ244" s="30"/>
      <c r="FA244" s="31"/>
      <c r="FB244" s="30"/>
      <c r="FC244" s="31"/>
      <c r="FD244" s="30"/>
      <c r="FE244" s="31"/>
      <c r="FF244" s="30"/>
      <c r="FG244" s="89"/>
      <c r="FH244" s="30"/>
      <c r="FI244" s="31"/>
      <c r="FJ244" s="32"/>
    </row>
    <row r="245" spans="1:166" s="1" customFormat="1" ht="15" hidden="1" customHeight="1" x14ac:dyDescent="0.3">
      <c r="A245" s="5">
        <f t="shared" si="46"/>
        <v>1</v>
      </c>
      <c r="B245" s="15">
        <v>557</v>
      </c>
      <c r="C245" s="8" t="s">
        <v>573</v>
      </c>
      <c r="D245" s="16">
        <v>2012</v>
      </c>
      <c r="E245" s="17">
        <f t="shared" si="47"/>
        <v>3</v>
      </c>
      <c r="F245" s="55" t="s">
        <v>445</v>
      </c>
      <c r="G245" s="65"/>
      <c r="H245" s="55" t="s">
        <v>562</v>
      </c>
      <c r="I245" s="55" t="s">
        <v>574</v>
      </c>
      <c r="J245" s="28">
        <f>L245+N245+P245</f>
        <v>0</v>
      </c>
      <c r="K245" s="29"/>
      <c r="L245" s="30"/>
      <c r="M245" s="31"/>
      <c r="N245" s="30"/>
      <c r="O245" s="31"/>
      <c r="P245" s="32"/>
      <c r="Q245" s="28">
        <f>S245</f>
        <v>0</v>
      </c>
      <c r="R245" s="29"/>
      <c r="S245" s="32"/>
      <c r="T245" s="28">
        <f>V245+X245</f>
        <v>0</v>
      </c>
      <c r="U245" s="29"/>
      <c r="V245" s="30"/>
      <c r="W245" s="31"/>
      <c r="X245" s="32"/>
      <c r="Y245" s="33">
        <f>AA245+AC245+AE245+AG245+AI245+AK245+AM245+AO245</f>
        <v>0</v>
      </c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>
        <f>AR245+AT245+AV245+AX245+AZ245+BB245</f>
        <v>0</v>
      </c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>
        <f>BE245+BG245+BI245+BK245+BM245</f>
        <v>0</v>
      </c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>
        <f>BP245+BR245+BT245+BV245+BX245+BZ245</f>
        <v>0</v>
      </c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103"/>
      <c r="CA245" s="33">
        <f>CC245+CE245+CG245+CI245+CK245+CM245+CO245+CQ245</f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103"/>
      <c r="CR245" s="33">
        <f>CT245+CV245+CX245+CZ245+DB245+DD245</f>
        <v>0</v>
      </c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8">
        <f>DG245+DI245+DK245+DM245+DO245</f>
        <v>0</v>
      </c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>
        <f>DR245+DT245+DV245+DX245</f>
        <v>0</v>
      </c>
      <c r="DQ245" s="31"/>
      <c r="DR245" s="30"/>
      <c r="DS245" s="31"/>
      <c r="DT245" s="30"/>
      <c r="DU245" s="31"/>
      <c r="DV245" s="30"/>
      <c r="DW245" s="31"/>
      <c r="DX245" s="103"/>
      <c r="DY245" s="33">
        <f>EA245+EC245+EE245+EG245+EI245+EK245+EO245</f>
        <v>3</v>
      </c>
      <c r="DZ245" s="31"/>
      <c r="EA245" s="30"/>
      <c r="EB245" s="31"/>
      <c r="EC245" s="30"/>
      <c r="ED245" s="31"/>
      <c r="EE245" s="30"/>
      <c r="EF245" s="31"/>
      <c r="EG245" s="30"/>
      <c r="EH245" s="89"/>
      <c r="EI245" s="30"/>
      <c r="EJ245" s="31"/>
      <c r="EK245" s="30"/>
      <c r="EL245" s="58">
        <v>9</v>
      </c>
      <c r="EM245" s="58" t="s">
        <v>287</v>
      </c>
      <c r="EN245" s="31">
        <v>8</v>
      </c>
      <c r="EO245" s="32">
        <f>10*0.3</f>
        <v>3</v>
      </c>
      <c r="EP245" s="108">
        <f t="shared" si="48"/>
        <v>0</v>
      </c>
      <c r="EQ245" s="31"/>
      <c r="ER245" s="30"/>
      <c r="ES245" s="31"/>
      <c r="ET245" s="30"/>
      <c r="EU245" s="31"/>
      <c r="EV245" s="30"/>
      <c r="EW245" s="31"/>
      <c r="EX245" s="30"/>
      <c r="EY245" s="89"/>
      <c r="EZ245" s="30"/>
      <c r="FA245" s="31"/>
      <c r="FB245" s="30"/>
      <c r="FC245" s="31"/>
      <c r="FD245" s="31"/>
      <c r="FE245" s="31"/>
      <c r="FF245" s="31"/>
      <c r="FG245" s="31"/>
      <c r="FH245" s="31"/>
      <c r="FI245" s="31"/>
      <c r="FJ245" s="32"/>
    </row>
    <row r="246" spans="1:166" s="1" customFormat="1" ht="15" hidden="1" customHeight="1" x14ac:dyDescent="0.3">
      <c r="A246" s="5"/>
      <c r="B246" s="15">
        <v>574</v>
      </c>
      <c r="C246" s="8" t="s">
        <v>618</v>
      </c>
      <c r="D246" s="16">
        <v>2011</v>
      </c>
      <c r="E246" s="17">
        <f t="shared" si="47"/>
        <v>0</v>
      </c>
      <c r="F246" s="55" t="s">
        <v>602</v>
      </c>
      <c r="G246" s="65"/>
      <c r="H246" s="55" t="s">
        <v>619</v>
      </c>
      <c r="I246" s="55" t="s">
        <v>603</v>
      </c>
      <c r="J246" s="28"/>
      <c r="K246" s="29"/>
      <c r="L246" s="30"/>
      <c r="M246" s="31"/>
      <c r="N246" s="30"/>
      <c r="O246" s="31"/>
      <c r="P246" s="32"/>
      <c r="Q246" s="28"/>
      <c r="R246" s="29"/>
      <c r="S246" s="32"/>
      <c r="T246" s="28"/>
      <c r="U246" s="29"/>
      <c r="V246" s="30"/>
      <c r="W246" s="31"/>
      <c r="X246" s="32"/>
      <c r="Y246" s="33"/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/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/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103"/>
      <c r="CA246" s="33"/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103"/>
      <c r="CR246" s="33"/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8"/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/>
      <c r="DQ246" s="31"/>
      <c r="DR246" s="30"/>
      <c r="DS246" s="31"/>
      <c r="DT246" s="30"/>
      <c r="DU246" s="31"/>
      <c r="DV246" s="30"/>
      <c r="DW246" s="31"/>
      <c r="DX246" s="103"/>
      <c r="DY246" s="33"/>
      <c r="DZ246" s="31"/>
      <c r="EA246" s="30"/>
      <c r="EB246" s="31"/>
      <c r="EC246" s="30"/>
      <c r="ED246" s="31"/>
      <c r="EE246" s="30"/>
      <c r="EF246" s="31"/>
      <c r="EG246" s="30"/>
      <c r="EH246" s="91"/>
      <c r="EI246" s="58"/>
      <c r="EJ246" s="31"/>
      <c r="EK246" s="30"/>
      <c r="EL246" s="31"/>
      <c r="EM246" s="30"/>
      <c r="EN246" s="31"/>
      <c r="EO246" s="32"/>
      <c r="EP246" s="108">
        <f t="shared" si="48"/>
        <v>0</v>
      </c>
      <c r="EQ246" s="31"/>
      <c r="ER246" s="30"/>
      <c r="ES246" s="31"/>
      <c r="ET246" s="30"/>
      <c r="EU246" s="31"/>
      <c r="EV246" s="30"/>
      <c r="EW246" s="31"/>
      <c r="EX246" s="30"/>
      <c r="EY246" s="89"/>
      <c r="EZ246" s="31"/>
      <c r="FA246" s="31"/>
      <c r="FB246" s="30"/>
      <c r="FC246" s="31"/>
      <c r="FD246" s="30"/>
      <c r="FE246" s="31"/>
      <c r="FF246" s="30"/>
      <c r="FG246" s="89"/>
      <c r="FH246" s="30"/>
      <c r="FI246" s="31"/>
      <c r="FJ246" s="32"/>
    </row>
    <row r="247" spans="1:166" s="1" customFormat="1" ht="15" hidden="1" customHeight="1" x14ac:dyDescent="0.3">
      <c r="A247" s="5">
        <f t="shared" si="46"/>
        <v>1</v>
      </c>
      <c r="B247" s="15">
        <v>3693</v>
      </c>
      <c r="C247" s="2" t="s">
        <v>78</v>
      </c>
      <c r="D247" s="56">
        <v>2003</v>
      </c>
      <c r="E247" s="17">
        <f t="shared" si="47"/>
        <v>0</v>
      </c>
      <c r="F247" s="55"/>
      <c r="G247" s="55"/>
      <c r="H247" s="55"/>
      <c r="I247" s="55"/>
      <c r="J247" s="28">
        <f t="shared" ref="J247:J258" si="49">L247+N247+P247</f>
        <v>0</v>
      </c>
      <c r="K247" s="29"/>
      <c r="L247" s="30"/>
      <c r="M247" s="31"/>
      <c r="N247" s="30"/>
      <c r="O247" s="31"/>
      <c r="P247" s="32"/>
      <c r="Q247" s="28">
        <f t="shared" ref="Q247:Q258" si="50">S247</f>
        <v>0</v>
      </c>
      <c r="R247" s="29"/>
      <c r="S247" s="32"/>
      <c r="T247" s="28">
        <f t="shared" ref="T247:T258" si="51">V247+X247</f>
        <v>0</v>
      </c>
      <c r="U247" s="29"/>
      <c r="V247" s="30"/>
      <c r="W247" s="31"/>
      <c r="X247" s="32"/>
      <c r="Y247" s="33">
        <f t="shared" ref="Y247:Y258" si="52">AA247+AC247+AE247+AG247+AI247+AK247+AM247+AO247</f>
        <v>0</v>
      </c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>
        <f t="shared" ref="AP247:AP258" si="53">AR247+AT247+AV247+AX247+AZ247+BB247</f>
        <v>0</v>
      </c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>
        <f t="shared" ref="BC247:BC258" si="54">BE247+BG247+BI247+BK247+BM247</f>
        <v>0</v>
      </c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>
        <f t="shared" ref="BN247:BN258" si="55">BP247+BR247+BT247+BV247+BX247+BZ247</f>
        <v>0</v>
      </c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103"/>
      <c r="CA247" s="33">
        <f t="shared" ref="CA247:CA258" si="56">CC247+CE247+CG247+CI247+CK247+CM247+CO247+CQ247</f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103"/>
      <c r="CR247" s="33">
        <f t="shared" ref="CR247:CR258" si="57">CT247+CV247+CX247+CZ247+DB247+DD247</f>
        <v>0</v>
      </c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8">
        <f t="shared" ref="DE247:DE258" si="58">DG247+DI247+DK247+DM247+DO247</f>
        <v>0</v>
      </c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>
        <f t="shared" ref="DP247:DP258" si="59">DR247+DT247+DV247+DX247</f>
        <v>0</v>
      </c>
      <c r="DQ247" s="31"/>
      <c r="DR247" s="30"/>
      <c r="DS247" s="31"/>
      <c r="DT247" s="30"/>
      <c r="DU247" s="31"/>
      <c r="DV247" s="30"/>
      <c r="DW247" s="31"/>
      <c r="DX247" s="103"/>
      <c r="DY247" s="33">
        <f t="shared" ref="DY247:DY258" si="60">EA247+EC247+EE247+EG247+EI247+EK247+EM247+EO247</f>
        <v>0</v>
      </c>
      <c r="DZ247" s="31"/>
      <c r="EA247" s="30"/>
      <c r="EB247" s="31"/>
      <c r="EC247" s="30"/>
      <c r="ED247" s="31"/>
      <c r="EE247" s="30"/>
      <c r="EF247" s="30"/>
      <c r="EG247" s="30"/>
      <c r="EH247" s="30"/>
      <c r="EI247" s="30"/>
      <c r="EJ247" s="30"/>
      <c r="EK247" s="30"/>
      <c r="EL247" s="31"/>
      <c r="EM247" s="30"/>
      <c r="EN247" s="31"/>
      <c r="EO247" s="32"/>
      <c r="EP247" s="108">
        <f t="shared" si="48"/>
        <v>0</v>
      </c>
      <c r="EQ247" s="31"/>
      <c r="ER247" s="30"/>
      <c r="ES247" s="31"/>
      <c r="ET247" s="30"/>
      <c r="EU247" s="31"/>
      <c r="EV247" s="30"/>
      <c r="EW247" s="30"/>
      <c r="EX247" s="30"/>
      <c r="EY247" s="30"/>
      <c r="EZ247" s="30"/>
      <c r="FA247" s="30"/>
      <c r="FB247" s="30"/>
      <c r="FC247" s="31"/>
      <c r="FD247" s="30"/>
      <c r="FE247" s="30"/>
      <c r="FF247" s="30"/>
      <c r="FG247" s="30"/>
      <c r="FH247" s="30"/>
      <c r="FI247" s="31"/>
      <c r="FJ247" s="32"/>
    </row>
    <row r="248" spans="1:166" s="1" customFormat="1" ht="15" hidden="1" customHeight="1" x14ac:dyDescent="0.3">
      <c r="A248" s="5">
        <f t="shared" si="46"/>
        <v>2</v>
      </c>
      <c r="B248" s="15">
        <v>6455</v>
      </c>
      <c r="C248" s="8" t="s">
        <v>240</v>
      </c>
      <c r="D248" s="16">
        <v>2006</v>
      </c>
      <c r="E248" s="17">
        <f t="shared" si="47"/>
        <v>0</v>
      </c>
      <c r="F248" s="55"/>
      <c r="G248" s="55"/>
      <c r="H248" s="55"/>
      <c r="I248" s="55"/>
      <c r="J248" s="28">
        <f t="shared" si="49"/>
        <v>0</v>
      </c>
      <c r="K248" s="29"/>
      <c r="L248" s="30"/>
      <c r="M248" s="31"/>
      <c r="N248" s="30"/>
      <c r="O248" s="31"/>
      <c r="P248" s="32"/>
      <c r="Q248" s="28">
        <f t="shared" si="50"/>
        <v>0</v>
      </c>
      <c r="R248" s="29"/>
      <c r="S248" s="32"/>
      <c r="T248" s="28">
        <f t="shared" si="51"/>
        <v>0</v>
      </c>
      <c r="U248" s="29"/>
      <c r="V248" s="30"/>
      <c r="W248" s="31"/>
      <c r="X248" s="32"/>
      <c r="Y248" s="33">
        <f t="shared" si="52"/>
        <v>0</v>
      </c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>
        <f t="shared" si="53"/>
        <v>0</v>
      </c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>
        <f t="shared" si="54"/>
        <v>0</v>
      </c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>
        <f t="shared" si="55"/>
        <v>0</v>
      </c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103"/>
      <c r="CA248" s="33">
        <f t="shared" si="56"/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103"/>
      <c r="CR248" s="33">
        <f t="shared" si="57"/>
        <v>0</v>
      </c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8">
        <f t="shared" si="58"/>
        <v>0</v>
      </c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>
        <f t="shared" si="59"/>
        <v>0</v>
      </c>
      <c r="DQ248" s="31"/>
      <c r="DR248" s="30"/>
      <c r="DS248" s="31"/>
      <c r="DT248" s="30"/>
      <c r="DU248" s="31"/>
      <c r="DV248" s="30"/>
      <c r="DW248" s="31"/>
      <c r="DX248" s="103"/>
      <c r="DY248" s="33">
        <f t="shared" si="60"/>
        <v>0</v>
      </c>
      <c r="DZ248" s="31"/>
      <c r="EA248" s="30"/>
      <c r="EB248" s="31"/>
      <c r="EC248" s="30"/>
      <c r="ED248" s="31"/>
      <c r="EE248" s="30"/>
      <c r="EF248" s="30"/>
      <c r="EG248" s="30"/>
      <c r="EH248" s="30"/>
      <c r="EI248" s="30"/>
      <c r="EJ248" s="30"/>
      <c r="EK248" s="30"/>
      <c r="EL248" s="31"/>
      <c r="EM248" s="30"/>
      <c r="EN248" s="31"/>
      <c r="EO248" s="32"/>
      <c r="EP248" s="108">
        <f t="shared" si="48"/>
        <v>0</v>
      </c>
      <c r="EQ248" s="31"/>
      <c r="ER248" s="30"/>
      <c r="ES248" s="31"/>
      <c r="ET248" s="30"/>
      <c r="EU248" s="31"/>
      <c r="EV248" s="30"/>
      <c r="EW248" s="30"/>
      <c r="EX248" s="30"/>
      <c r="EY248" s="30"/>
      <c r="EZ248" s="30"/>
      <c r="FA248" s="30"/>
      <c r="FB248" s="30"/>
      <c r="FC248" s="31"/>
      <c r="FD248" s="30"/>
      <c r="FE248" s="30"/>
      <c r="FF248" s="30"/>
      <c r="FG248" s="30"/>
      <c r="FH248" s="30"/>
      <c r="FI248" s="31"/>
      <c r="FJ248" s="32"/>
    </row>
    <row r="249" spans="1:166" s="1" customFormat="1" ht="15" hidden="1" customHeight="1" x14ac:dyDescent="0.3">
      <c r="A249" s="5">
        <f t="shared" si="46"/>
        <v>3</v>
      </c>
      <c r="B249" s="15">
        <v>6487</v>
      </c>
      <c r="C249" s="8" t="s">
        <v>144</v>
      </c>
      <c r="D249" s="16">
        <v>2007</v>
      </c>
      <c r="E249" s="17">
        <f t="shared" si="47"/>
        <v>0</v>
      </c>
      <c r="F249" s="55"/>
      <c r="G249" s="55"/>
      <c r="H249" s="55"/>
      <c r="I249" s="55"/>
      <c r="J249" s="28">
        <f t="shared" si="49"/>
        <v>0</v>
      </c>
      <c r="K249" s="29"/>
      <c r="L249" s="30"/>
      <c r="M249" s="31"/>
      <c r="N249" s="30"/>
      <c r="O249" s="31"/>
      <c r="P249" s="32"/>
      <c r="Q249" s="28">
        <f t="shared" si="50"/>
        <v>0</v>
      </c>
      <c r="R249" s="29"/>
      <c r="S249" s="32"/>
      <c r="T249" s="28">
        <f t="shared" si="51"/>
        <v>0</v>
      </c>
      <c r="U249" s="29"/>
      <c r="V249" s="30"/>
      <c r="W249" s="31"/>
      <c r="X249" s="32"/>
      <c r="Y249" s="33">
        <f t="shared" si="52"/>
        <v>0</v>
      </c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>
        <f t="shared" si="53"/>
        <v>0</v>
      </c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>
        <f t="shared" si="54"/>
        <v>0</v>
      </c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>
        <f t="shared" si="55"/>
        <v>0</v>
      </c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103"/>
      <c r="CA249" s="33">
        <f t="shared" si="56"/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103"/>
      <c r="CR249" s="33">
        <f t="shared" si="57"/>
        <v>0</v>
      </c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8">
        <f t="shared" si="58"/>
        <v>0</v>
      </c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>
        <f t="shared" si="59"/>
        <v>0</v>
      </c>
      <c r="DQ249" s="31"/>
      <c r="DR249" s="30"/>
      <c r="DS249" s="31"/>
      <c r="DT249" s="30"/>
      <c r="DU249" s="31"/>
      <c r="DV249" s="30"/>
      <c r="DW249" s="31"/>
      <c r="DX249" s="103"/>
      <c r="DY249" s="33">
        <f t="shared" si="60"/>
        <v>0</v>
      </c>
      <c r="DZ249" s="31"/>
      <c r="EA249" s="30"/>
      <c r="EB249" s="31"/>
      <c r="EC249" s="30"/>
      <c r="ED249" s="31"/>
      <c r="EE249" s="30"/>
      <c r="EF249" s="30"/>
      <c r="EG249" s="30"/>
      <c r="EH249" s="30"/>
      <c r="EI249" s="30"/>
      <c r="EJ249" s="30"/>
      <c r="EK249" s="30"/>
      <c r="EL249" s="31"/>
      <c r="EM249" s="30"/>
      <c r="EN249" s="31"/>
      <c r="EO249" s="32"/>
      <c r="EP249" s="108">
        <f t="shared" si="48"/>
        <v>0</v>
      </c>
      <c r="EQ249" s="31"/>
      <c r="ER249" s="30"/>
      <c r="ES249" s="31"/>
      <c r="ET249" s="30"/>
      <c r="EU249" s="31"/>
      <c r="EV249" s="30"/>
      <c r="EW249" s="30"/>
      <c r="EX249" s="30"/>
      <c r="EY249" s="30"/>
      <c r="EZ249" s="30"/>
      <c r="FA249" s="30"/>
      <c r="FB249" s="30"/>
      <c r="FC249" s="31"/>
      <c r="FD249" s="30"/>
      <c r="FE249" s="30"/>
      <c r="FF249" s="30"/>
      <c r="FG249" s="30"/>
      <c r="FH249" s="30"/>
      <c r="FI249" s="31"/>
      <c r="FJ249" s="32"/>
    </row>
    <row r="250" spans="1:166" s="1" customFormat="1" ht="15" hidden="1" customHeight="1" x14ac:dyDescent="0.3">
      <c r="A250" s="5">
        <f t="shared" si="46"/>
        <v>4</v>
      </c>
      <c r="B250" s="15">
        <v>6528</v>
      </c>
      <c r="C250" s="8" t="s">
        <v>269</v>
      </c>
      <c r="D250" s="16">
        <v>2004</v>
      </c>
      <c r="E250" s="17">
        <f t="shared" si="47"/>
        <v>0</v>
      </c>
      <c r="F250" s="55"/>
      <c r="G250" s="55"/>
      <c r="H250" s="55"/>
      <c r="I250" s="55"/>
      <c r="J250" s="28">
        <f t="shared" si="49"/>
        <v>0</v>
      </c>
      <c r="K250" s="29"/>
      <c r="L250" s="30"/>
      <c r="M250" s="31"/>
      <c r="N250" s="30"/>
      <c r="O250" s="31"/>
      <c r="P250" s="32"/>
      <c r="Q250" s="28">
        <f t="shared" si="50"/>
        <v>0</v>
      </c>
      <c r="R250" s="29"/>
      <c r="S250" s="32"/>
      <c r="T250" s="28">
        <f t="shared" si="51"/>
        <v>0</v>
      </c>
      <c r="U250" s="29"/>
      <c r="V250" s="30"/>
      <c r="W250" s="31"/>
      <c r="X250" s="32"/>
      <c r="Y250" s="33">
        <f t="shared" si="52"/>
        <v>0</v>
      </c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>
        <f t="shared" si="53"/>
        <v>0</v>
      </c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>
        <f t="shared" si="54"/>
        <v>0</v>
      </c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>
        <f t="shared" si="55"/>
        <v>0</v>
      </c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103"/>
      <c r="CA250" s="33">
        <f t="shared" si="56"/>
        <v>0</v>
      </c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103"/>
      <c r="CR250" s="33">
        <f t="shared" si="57"/>
        <v>0</v>
      </c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8">
        <f t="shared" si="58"/>
        <v>0</v>
      </c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>
        <f t="shared" si="59"/>
        <v>0</v>
      </c>
      <c r="DQ250" s="31"/>
      <c r="DR250" s="30"/>
      <c r="DS250" s="31"/>
      <c r="DT250" s="30"/>
      <c r="DU250" s="31"/>
      <c r="DV250" s="30"/>
      <c r="DW250" s="31"/>
      <c r="DX250" s="103"/>
      <c r="DY250" s="33">
        <f t="shared" si="60"/>
        <v>0</v>
      </c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  <c r="EP250" s="108">
        <f t="shared" si="48"/>
        <v>0</v>
      </c>
      <c r="EQ250" s="31"/>
      <c r="ER250" s="30"/>
      <c r="ES250" s="31"/>
      <c r="ET250" s="30"/>
      <c r="EU250" s="31"/>
      <c r="EV250" s="30"/>
      <c r="EW250" s="30"/>
      <c r="EX250" s="30"/>
      <c r="EY250" s="30"/>
      <c r="EZ250" s="30"/>
      <c r="FA250" s="30"/>
      <c r="FB250" s="30"/>
      <c r="FC250" s="31"/>
      <c r="FD250" s="30"/>
      <c r="FE250" s="30"/>
      <c r="FF250" s="30"/>
      <c r="FG250" s="30"/>
      <c r="FH250" s="30"/>
      <c r="FI250" s="31"/>
      <c r="FJ250" s="32"/>
    </row>
    <row r="251" spans="1:166" s="1" customFormat="1" ht="15" hidden="1" customHeight="1" x14ac:dyDescent="0.3">
      <c r="A251" s="5">
        <f t="shared" si="46"/>
        <v>5</v>
      </c>
      <c r="B251" s="15">
        <v>5251</v>
      </c>
      <c r="C251" s="8" t="s">
        <v>82</v>
      </c>
      <c r="D251" s="16">
        <v>2005</v>
      </c>
      <c r="E251" s="17">
        <f t="shared" si="47"/>
        <v>0</v>
      </c>
      <c r="F251" s="55"/>
      <c r="G251" s="55"/>
      <c r="H251" s="55"/>
      <c r="I251" s="55"/>
      <c r="J251" s="28">
        <f t="shared" si="49"/>
        <v>0</v>
      </c>
      <c r="K251" s="29"/>
      <c r="L251" s="30"/>
      <c r="M251" s="31"/>
      <c r="N251" s="30"/>
      <c r="O251" s="31"/>
      <c r="P251" s="32"/>
      <c r="Q251" s="28">
        <f t="shared" si="50"/>
        <v>0</v>
      </c>
      <c r="R251" s="29"/>
      <c r="S251" s="32"/>
      <c r="T251" s="28">
        <f t="shared" si="51"/>
        <v>0</v>
      </c>
      <c r="U251" s="29"/>
      <c r="V251" s="30"/>
      <c r="W251" s="31"/>
      <c r="X251" s="32"/>
      <c r="Y251" s="33">
        <f t="shared" si="52"/>
        <v>0</v>
      </c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>
        <f t="shared" si="53"/>
        <v>0</v>
      </c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>
        <f t="shared" si="54"/>
        <v>0</v>
      </c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>
        <f t="shared" si="55"/>
        <v>0</v>
      </c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107"/>
      <c r="CA251" s="33">
        <f t="shared" si="56"/>
        <v>0</v>
      </c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107"/>
      <c r="CR251" s="33">
        <f t="shared" si="57"/>
        <v>0</v>
      </c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8">
        <f t="shared" si="58"/>
        <v>0</v>
      </c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>
        <f t="shared" si="59"/>
        <v>0</v>
      </c>
      <c r="DQ251" s="31"/>
      <c r="DR251" s="30"/>
      <c r="DS251" s="31"/>
      <c r="DT251" s="30"/>
      <c r="DU251" s="31"/>
      <c r="DV251" s="30"/>
      <c r="DW251" s="31"/>
      <c r="DX251" s="103"/>
      <c r="DY251" s="33">
        <f t="shared" si="60"/>
        <v>0</v>
      </c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32"/>
      <c r="EP251" s="108">
        <f t="shared" si="48"/>
        <v>0</v>
      </c>
      <c r="EQ251" s="31"/>
      <c r="ER251" s="30"/>
      <c r="ES251" s="31"/>
      <c r="ET251" s="30"/>
      <c r="EU251" s="31"/>
      <c r="EV251" s="30"/>
      <c r="EW251" s="30"/>
      <c r="EX251" s="30"/>
      <c r="EY251" s="30"/>
      <c r="EZ251" s="30"/>
      <c r="FA251" s="30"/>
      <c r="FB251" s="30"/>
      <c r="FC251" s="31"/>
      <c r="FD251" s="30"/>
      <c r="FE251" s="30"/>
      <c r="FF251" s="30"/>
      <c r="FG251" s="30"/>
      <c r="FH251" s="30"/>
      <c r="FI251" s="31"/>
      <c r="FJ251" s="32"/>
    </row>
    <row r="252" spans="1:166" s="1" customFormat="1" ht="15" hidden="1" customHeight="1" x14ac:dyDescent="0.3">
      <c r="A252" s="5">
        <f t="shared" si="46"/>
        <v>6</v>
      </c>
      <c r="B252" s="15">
        <v>6652</v>
      </c>
      <c r="C252" s="8" t="s">
        <v>161</v>
      </c>
      <c r="D252" s="16">
        <v>2008</v>
      </c>
      <c r="E252" s="17">
        <f t="shared" si="47"/>
        <v>0</v>
      </c>
      <c r="F252" s="55"/>
      <c r="G252" s="55"/>
      <c r="H252" s="55"/>
      <c r="I252" s="55"/>
      <c r="J252" s="28">
        <f t="shared" si="49"/>
        <v>0</v>
      </c>
      <c r="K252" s="29"/>
      <c r="L252" s="30"/>
      <c r="M252" s="31"/>
      <c r="N252" s="30"/>
      <c r="O252" s="31"/>
      <c r="P252" s="32"/>
      <c r="Q252" s="28">
        <f t="shared" si="50"/>
        <v>0</v>
      </c>
      <c r="R252" s="29"/>
      <c r="S252" s="32"/>
      <c r="T252" s="28">
        <f t="shared" si="51"/>
        <v>0</v>
      </c>
      <c r="U252" s="29"/>
      <c r="V252" s="30"/>
      <c r="W252" s="31"/>
      <c r="X252" s="32"/>
      <c r="Y252" s="33">
        <f t="shared" si="52"/>
        <v>0</v>
      </c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>
        <f t="shared" si="53"/>
        <v>0</v>
      </c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>
        <f t="shared" si="54"/>
        <v>0</v>
      </c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>
        <f t="shared" si="55"/>
        <v>0</v>
      </c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103"/>
      <c r="CA252" s="33">
        <f t="shared" si="56"/>
        <v>0</v>
      </c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103"/>
      <c r="CR252" s="33">
        <f t="shared" si="57"/>
        <v>0</v>
      </c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108">
        <f t="shared" si="58"/>
        <v>0</v>
      </c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>
        <f t="shared" si="59"/>
        <v>0</v>
      </c>
      <c r="DQ252" s="31"/>
      <c r="DR252" s="30"/>
      <c r="DS252" s="31"/>
      <c r="DT252" s="30"/>
      <c r="DU252" s="31"/>
      <c r="DV252" s="30"/>
      <c r="DW252" s="31"/>
      <c r="DX252" s="103"/>
      <c r="DY252" s="33">
        <f t="shared" si="60"/>
        <v>0</v>
      </c>
      <c r="DZ252" s="31"/>
      <c r="EA252" s="30"/>
      <c r="EB252" s="31"/>
      <c r="EC252" s="30"/>
      <c r="ED252" s="31"/>
      <c r="EE252" s="30"/>
      <c r="EF252" s="30"/>
      <c r="EG252" s="30"/>
      <c r="EH252" s="30"/>
      <c r="EI252" s="30"/>
      <c r="EJ252" s="30"/>
      <c r="EK252" s="30"/>
      <c r="EL252" s="31"/>
      <c r="EM252" s="30"/>
      <c r="EN252" s="31"/>
      <c r="EO252" s="32"/>
      <c r="EP252" s="108">
        <f t="shared" si="48"/>
        <v>0</v>
      </c>
      <c r="EQ252" s="31"/>
      <c r="ER252" s="30"/>
      <c r="ES252" s="31"/>
      <c r="ET252" s="30"/>
      <c r="EU252" s="31"/>
      <c r="EV252" s="30"/>
      <c r="EW252" s="30"/>
      <c r="EX252" s="30"/>
      <c r="EY252" s="30"/>
      <c r="EZ252" s="30"/>
      <c r="FA252" s="30"/>
      <c r="FB252" s="30"/>
      <c r="FC252" s="31"/>
      <c r="FD252" s="30"/>
      <c r="FE252" s="30"/>
      <c r="FF252" s="30"/>
      <c r="FG252" s="30"/>
      <c r="FH252" s="30"/>
      <c r="FI252" s="31"/>
      <c r="FJ252" s="32"/>
    </row>
    <row r="253" spans="1:166" s="1" customFormat="1" ht="15" hidden="1" customHeight="1" x14ac:dyDescent="0.3">
      <c r="A253" s="5">
        <f t="shared" si="46"/>
        <v>7</v>
      </c>
      <c r="B253" s="15">
        <v>6825</v>
      </c>
      <c r="C253" s="8" t="s">
        <v>137</v>
      </c>
      <c r="D253" s="16">
        <v>2007</v>
      </c>
      <c r="E253" s="17">
        <f t="shared" si="47"/>
        <v>0</v>
      </c>
      <c r="F253" s="55"/>
      <c r="G253" s="55"/>
      <c r="H253" s="55"/>
      <c r="I253" s="55"/>
      <c r="J253" s="28">
        <f t="shared" si="49"/>
        <v>0</v>
      </c>
      <c r="K253" s="29"/>
      <c r="L253" s="30"/>
      <c r="M253" s="31"/>
      <c r="N253" s="30"/>
      <c r="O253" s="31"/>
      <c r="P253" s="32"/>
      <c r="Q253" s="28">
        <f t="shared" si="50"/>
        <v>0</v>
      </c>
      <c r="R253" s="29"/>
      <c r="S253" s="32"/>
      <c r="T253" s="28">
        <f t="shared" si="51"/>
        <v>0</v>
      </c>
      <c r="U253" s="29"/>
      <c r="V253" s="30"/>
      <c r="W253" s="31"/>
      <c r="X253" s="32"/>
      <c r="Y253" s="33">
        <f t="shared" si="52"/>
        <v>0</v>
      </c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>
        <f t="shared" si="53"/>
        <v>0</v>
      </c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>
        <f t="shared" si="54"/>
        <v>0</v>
      </c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>
        <f t="shared" si="55"/>
        <v>0</v>
      </c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103"/>
      <c r="CA253" s="33">
        <f t="shared" si="56"/>
        <v>0</v>
      </c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103"/>
      <c r="CR253" s="33">
        <f t="shared" si="57"/>
        <v>0</v>
      </c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8">
        <f t="shared" si="58"/>
        <v>0</v>
      </c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>
        <f t="shared" si="59"/>
        <v>0</v>
      </c>
      <c r="DQ253" s="31"/>
      <c r="DR253" s="30"/>
      <c r="DS253" s="31"/>
      <c r="DT253" s="30"/>
      <c r="DU253" s="31"/>
      <c r="DV253" s="30"/>
      <c r="DW253" s="31"/>
      <c r="DX253" s="103"/>
      <c r="DY253" s="33">
        <f t="shared" si="60"/>
        <v>0</v>
      </c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  <c r="EP253" s="108">
        <f t="shared" si="48"/>
        <v>0</v>
      </c>
      <c r="EQ253" s="31"/>
      <c r="ER253" s="30"/>
      <c r="ES253" s="31"/>
      <c r="ET253" s="30"/>
      <c r="EU253" s="31"/>
      <c r="EV253" s="30"/>
      <c r="EW253" s="30"/>
      <c r="EX253" s="30"/>
      <c r="EY253" s="30"/>
      <c r="EZ253" s="30"/>
      <c r="FA253" s="30"/>
      <c r="FB253" s="30"/>
      <c r="FC253" s="31"/>
      <c r="FD253" s="30"/>
      <c r="FE253" s="30"/>
      <c r="FF253" s="30"/>
      <c r="FG253" s="30"/>
      <c r="FH253" s="30"/>
      <c r="FI253" s="31"/>
      <c r="FJ253" s="32"/>
    </row>
    <row r="254" spans="1:166" s="1" customFormat="1" ht="15" hidden="1" customHeight="1" x14ac:dyDescent="0.3">
      <c r="A254" s="5">
        <f t="shared" si="46"/>
        <v>8</v>
      </c>
      <c r="B254" s="15">
        <v>5913</v>
      </c>
      <c r="C254" s="8" t="s">
        <v>159</v>
      </c>
      <c r="D254" s="16">
        <v>2008</v>
      </c>
      <c r="E254" s="17">
        <f t="shared" si="47"/>
        <v>0</v>
      </c>
      <c r="F254" s="55"/>
      <c r="G254" s="55"/>
      <c r="H254" s="55"/>
      <c r="I254" s="55"/>
      <c r="J254" s="28">
        <f t="shared" si="49"/>
        <v>0</v>
      </c>
      <c r="K254" s="29"/>
      <c r="L254" s="30"/>
      <c r="M254" s="31"/>
      <c r="N254" s="30"/>
      <c r="O254" s="31"/>
      <c r="P254" s="32"/>
      <c r="Q254" s="28">
        <f t="shared" si="50"/>
        <v>0</v>
      </c>
      <c r="R254" s="29"/>
      <c r="S254" s="32"/>
      <c r="T254" s="28">
        <f t="shared" si="51"/>
        <v>0</v>
      </c>
      <c r="U254" s="29"/>
      <c r="V254" s="30"/>
      <c r="W254" s="31"/>
      <c r="X254" s="32"/>
      <c r="Y254" s="33">
        <f t="shared" si="52"/>
        <v>0</v>
      </c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>
        <f t="shared" si="53"/>
        <v>0</v>
      </c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>
        <f t="shared" si="54"/>
        <v>0</v>
      </c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>
        <f t="shared" si="55"/>
        <v>0</v>
      </c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103"/>
      <c r="CA254" s="33">
        <f t="shared" si="56"/>
        <v>0</v>
      </c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103"/>
      <c r="CR254" s="33">
        <f t="shared" si="57"/>
        <v>0</v>
      </c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8">
        <f t="shared" si="58"/>
        <v>0</v>
      </c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>
        <f t="shared" si="59"/>
        <v>0</v>
      </c>
      <c r="DQ254" s="31"/>
      <c r="DR254" s="30"/>
      <c r="DS254" s="31"/>
      <c r="DT254" s="30"/>
      <c r="DU254" s="31"/>
      <c r="DV254" s="30"/>
      <c r="DW254" s="31"/>
      <c r="DX254" s="103"/>
      <c r="DY254" s="33">
        <f t="shared" si="60"/>
        <v>0</v>
      </c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108">
        <f t="shared" si="48"/>
        <v>0</v>
      </c>
      <c r="EQ254" s="31"/>
      <c r="ER254" s="30"/>
      <c r="ES254" s="31"/>
      <c r="ET254" s="30"/>
      <c r="EU254" s="31"/>
      <c r="EV254" s="30"/>
      <c r="EW254" s="30"/>
      <c r="EX254" s="30"/>
      <c r="EY254" s="30"/>
      <c r="EZ254" s="30"/>
      <c r="FA254" s="30"/>
      <c r="FB254" s="30"/>
      <c r="FC254" s="31"/>
      <c r="FD254" s="30"/>
      <c r="FE254" s="30"/>
      <c r="FF254" s="30"/>
      <c r="FG254" s="30"/>
      <c r="FH254" s="30"/>
      <c r="FI254" s="31"/>
      <c r="FJ254" s="32"/>
    </row>
    <row r="255" spans="1:166" s="1" customFormat="1" ht="15" hidden="1" customHeight="1" x14ac:dyDescent="0.3">
      <c r="A255" s="5">
        <f t="shared" si="46"/>
        <v>9</v>
      </c>
      <c r="B255" s="15">
        <v>5221</v>
      </c>
      <c r="C255" s="8" t="s">
        <v>90</v>
      </c>
      <c r="D255" s="18">
        <v>2005</v>
      </c>
      <c r="E255" s="17">
        <f t="shared" si="47"/>
        <v>0</v>
      </c>
      <c r="F255" s="55"/>
      <c r="G255" s="55"/>
      <c r="H255" s="55"/>
      <c r="I255" s="55"/>
      <c r="J255" s="28">
        <f t="shared" si="49"/>
        <v>0</v>
      </c>
      <c r="K255" s="29"/>
      <c r="L255" s="30"/>
      <c r="M255" s="31"/>
      <c r="N255" s="30"/>
      <c r="O255" s="31"/>
      <c r="P255" s="32"/>
      <c r="Q255" s="28">
        <f t="shared" si="50"/>
        <v>0</v>
      </c>
      <c r="R255" s="29"/>
      <c r="S255" s="32"/>
      <c r="T255" s="28">
        <f t="shared" si="51"/>
        <v>0</v>
      </c>
      <c r="U255" s="29"/>
      <c r="V255" s="30"/>
      <c r="W255" s="31"/>
      <c r="X255" s="32"/>
      <c r="Y255" s="33">
        <f t="shared" si="52"/>
        <v>0</v>
      </c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>
        <f t="shared" si="53"/>
        <v>0</v>
      </c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>
        <f t="shared" si="54"/>
        <v>0</v>
      </c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>
        <f t="shared" si="55"/>
        <v>0</v>
      </c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103"/>
      <c r="CA255" s="33">
        <f t="shared" si="56"/>
        <v>0</v>
      </c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103"/>
      <c r="CR255" s="33">
        <f t="shared" si="57"/>
        <v>0</v>
      </c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8">
        <f t="shared" si="58"/>
        <v>0</v>
      </c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>
        <f t="shared" si="59"/>
        <v>0</v>
      </c>
      <c r="DQ255" s="31"/>
      <c r="DR255" s="30"/>
      <c r="DS255" s="31"/>
      <c r="DT255" s="30"/>
      <c r="DU255" s="31"/>
      <c r="DV255" s="30"/>
      <c r="DW255" s="31"/>
      <c r="DX255" s="103"/>
      <c r="DY255" s="33">
        <f t="shared" si="60"/>
        <v>0</v>
      </c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  <c r="EP255" s="108">
        <f t="shared" si="48"/>
        <v>0</v>
      </c>
      <c r="EQ255" s="31"/>
      <c r="ER255" s="30"/>
      <c r="ES255" s="31"/>
      <c r="ET255" s="30"/>
      <c r="EU255" s="31"/>
      <c r="EV255" s="30"/>
      <c r="EW255" s="30"/>
      <c r="EX255" s="30"/>
      <c r="EY255" s="30"/>
      <c r="EZ255" s="30"/>
      <c r="FA255" s="30"/>
      <c r="FB255" s="30"/>
      <c r="FC255" s="31"/>
      <c r="FD255" s="30"/>
      <c r="FE255" s="30"/>
      <c r="FF255" s="30"/>
      <c r="FG255" s="30"/>
      <c r="FH255" s="30"/>
      <c r="FI255" s="31"/>
      <c r="FJ255" s="32"/>
    </row>
    <row r="256" spans="1:166" s="1" customFormat="1" ht="15" hidden="1" customHeight="1" x14ac:dyDescent="0.3">
      <c r="A256" s="5">
        <f t="shared" si="46"/>
        <v>10</v>
      </c>
      <c r="B256" s="15">
        <v>1783</v>
      </c>
      <c r="C256" s="8" t="s">
        <v>109</v>
      </c>
      <c r="D256" s="16">
        <v>1999</v>
      </c>
      <c r="E256" s="17">
        <f t="shared" si="47"/>
        <v>0</v>
      </c>
      <c r="F256" s="55"/>
      <c r="G256" s="55"/>
      <c r="H256" s="55"/>
      <c r="I256" s="55"/>
      <c r="J256" s="28">
        <f t="shared" si="49"/>
        <v>0</v>
      </c>
      <c r="K256" s="29"/>
      <c r="L256" s="30"/>
      <c r="M256" s="31"/>
      <c r="N256" s="30"/>
      <c r="O256" s="31"/>
      <c r="P256" s="32"/>
      <c r="Q256" s="28">
        <f t="shared" si="50"/>
        <v>0</v>
      </c>
      <c r="R256" s="29"/>
      <c r="S256" s="32"/>
      <c r="T256" s="28">
        <f t="shared" si="51"/>
        <v>0</v>
      </c>
      <c r="U256" s="29"/>
      <c r="V256" s="30"/>
      <c r="W256" s="31"/>
      <c r="X256" s="32"/>
      <c r="Y256" s="33">
        <f t="shared" si="52"/>
        <v>0</v>
      </c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>
        <f t="shared" si="53"/>
        <v>0</v>
      </c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>
        <f t="shared" si="54"/>
        <v>0</v>
      </c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>
        <f t="shared" si="55"/>
        <v>0</v>
      </c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103"/>
      <c r="CA256" s="33">
        <f t="shared" si="56"/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103"/>
      <c r="CR256" s="33">
        <f t="shared" si="57"/>
        <v>0</v>
      </c>
      <c r="CS256" s="31"/>
      <c r="CT256" s="30"/>
      <c r="CU256" s="31"/>
      <c r="CV256" s="30"/>
      <c r="CW256" s="31"/>
      <c r="CX256" s="30"/>
      <c r="CY256" s="31"/>
      <c r="CZ256" s="30"/>
      <c r="DA256" s="30"/>
      <c r="DB256" s="30"/>
      <c r="DC256" s="31"/>
      <c r="DD256" s="32"/>
      <c r="DE256" s="108">
        <f t="shared" si="58"/>
        <v>0</v>
      </c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>
        <f t="shared" si="59"/>
        <v>0</v>
      </c>
      <c r="DQ256" s="31"/>
      <c r="DR256" s="30"/>
      <c r="DS256" s="31"/>
      <c r="DT256" s="30"/>
      <c r="DU256" s="31"/>
      <c r="DV256" s="30"/>
      <c r="DW256" s="31"/>
      <c r="DX256" s="103"/>
      <c r="DY256" s="33">
        <f t="shared" si="60"/>
        <v>0</v>
      </c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  <c r="EP256" s="108">
        <f t="shared" si="48"/>
        <v>0</v>
      </c>
      <c r="EQ256" s="31"/>
      <c r="ER256" s="30"/>
      <c r="ES256" s="31"/>
      <c r="ET256" s="30"/>
      <c r="EU256" s="31"/>
      <c r="EV256" s="30"/>
      <c r="EW256" s="30"/>
      <c r="EX256" s="30"/>
      <c r="EY256" s="30"/>
      <c r="EZ256" s="30"/>
      <c r="FA256" s="30"/>
      <c r="FB256" s="30"/>
      <c r="FC256" s="31"/>
      <c r="FD256" s="30"/>
      <c r="FE256" s="30"/>
      <c r="FF256" s="30"/>
      <c r="FG256" s="30"/>
      <c r="FH256" s="30"/>
      <c r="FI256" s="31"/>
      <c r="FJ256" s="32"/>
    </row>
    <row r="257" spans="1:166" s="1" customFormat="1" ht="15" hidden="1" customHeight="1" x14ac:dyDescent="0.3">
      <c r="A257" s="5">
        <f t="shared" si="46"/>
        <v>11</v>
      </c>
      <c r="B257" s="15">
        <v>4957</v>
      </c>
      <c r="C257" s="8" t="s">
        <v>70</v>
      </c>
      <c r="D257" s="16">
        <v>2005</v>
      </c>
      <c r="E257" s="17">
        <f t="shared" si="47"/>
        <v>0</v>
      </c>
      <c r="F257" s="55"/>
      <c r="G257" s="55"/>
      <c r="H257" s="55"/>
      <c r="I257" s="55"/>
      <c r="J257" s="28">
        <f t="shared" si="49"/>
        <v>0</v>
      </c>
      <c r="K257" s="29"/>
      <c r="L257" s="30"/>
      <c r="M257" s="31"/>
      <c r="N257" s="30"/>
      <c r="O257" s="31"/>
      <c r="P257" s="32"/>
      <c r="Q257" s="28">
        <f t="shared" si="50"/>
        <v>0</v>
      </c>
      <c r="R257" s="29"/>
      <c r="S257" s="32"/>
      <c r="T257" s="28">
        <f t="shared" si="51"/>
        <v>0</v>
      </c>
      <c r="U257" s="29"/>
      <c r="V257" s="30"/>
      <c r="W257" s="31"/>
      <c r="X257" s="32"/>
      <c r="Y257" s="33">
        <f t="shared" si="52"/>
        <v>0</v>
      </c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>
        <f t="shared" si="53"/>
        <v>0</v>
      </c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>
        <f t="shared" si="54"/>
        <v>0</v>
      </c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>
        <f t="shared" si="55"/>
        <v>0</v>
      </c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103"/>
      <c r="CA257" s="33">
        <f t="shared" si="56"/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103"/>
      <c r="CR257" s="33">
        <f t="shared" si="57"/>
        <v>0</v>
      </c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8">
        <f t="shared" si="58"/>
        <v>0</v>
      </c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>
        <f t="shared" si="59"/>
        <v>0</v>
      </c>
      <c r="DQ257" s="31"/>
      <c r="DR257" s="30"/>
      <c r="DS257" s="31"/>
      <c r="DT257" s="30"/>
      <c r="DU257" s="31"/>
      <c r="DV257" s="30"/>
      <c r="DW257" s="31"/>
      <c r="DX257" s="103"/>
      <c r="DY257" s="33">
        <f t="shared" si="60"/>
        <v>0</v>
      </c>
      <c r="DZ257" s="31"/>
      <c r="EA257" s="30"/>
      <c r="EB257" s="31"/>
      <c r="EC257" s="30"/>
      <c r="ED257" s="31"/>
      <c r="EE257" s="30"/>
      <c r="EF257" s="30"/>
      <c r="EG257" s="30"/>
      <c r="EH257" s="30"/>
      <c r="EI257" s="30"/>
      <c r="EJ257" s="30"/>
      <c r="EK257" s="30"/>
      <c r="EL257" s="31"/>
      <c r="EM257" s="30"/>
      <c r="EN257" s="31"/>
      <c r="EO257" s="32"/>
      <c r="EP257" s="108">
        <f t="shared" si="48"/>
        <v>0</v>
      </c>
      <c r="EQ257" s="31"/>
      <c r="ER257" s="30"/>
      <c r="ES257" s="31"/>
      <c r="ET257" s="30"/>
      <c r="EU257" s="31"/>
      <c r="EV257" s="30"/>
      <c r="EW257" s="30"/>
      <c r="EX257" s="30"/>
      <c r="EY257" s="30"/>
      <c r="EZ257" s="30"/>
      <c r="FA257" s="30"/>
      <c r="FB257" s="30"/>
      <c r="FC257" s="31"/>
      <c r="FD257" s="30"/>
      <c r="FE257" s="30"/>
      <c r="FF257" s="30"/>
      <c r="FG257" s="30"/>
      <c r="FH257" s="30"/>
      <c r="FI257" s="31"/>
      <c r="FJ257" s="32"/>
    </row>
    <row r="258" spans="1:166" s="1" customFormat="1" ht="15" hidden="1" customHeight="1" x14ac:dyDescent="0.3">
      <c r="A258" s="5">
        <f t="shared" si="46"/>
        <v>12</v>
      </c>
      <c r="B258" s="15">
        <v>9262</v>
      </c>
      <c r="C258" s="8" t="s">
        <v>330</v>
      </c>
      <c r="D258" s="16">
        <v>2008</v>
      </c>
      <c r="E258" s="17">
        <f t="shared" si="47"/>
        <v>0</v>
      </c>
      <c r="F258" s="55"/>
      <c r="G258" s="55"/>
      <c r="H258" s="55"/>
      <c r="I258" s="55"/>
      <c r="J258" s="28">
        <f t="shared" si="49"/>
        <v>0</v>
      </c>
      <c r="K258" s="29"/>
      <c r="L258" s="30"/>
      <c r="M258" s="31"/>
      <c r="N258" s="30"/>
      <c r="O258" s="31"/>
      <c r="P258" s="32"/>
      <c r="Q258" s="28">
        <f t="shared" si="50"/>
        <v>0</v>
      </c>
      <c r="R258" s="29"/>
      <c r="S258" s="32"/>
      <c r="T258" s="28">
        <f t="shared" si="51"/>
        <v>0</v>
      </c>
      <c r="U258" s="29"/>
      <c r="V258" s="30"/>
      <c r="W258" s="31"/>
      <c r="X258" s="32"/>
      <c r="Y258" s="33">
        <f t="shared" si="52"/>
        <v>0</v>
      </c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>
        <f t="shared" si="53"/>
        <v>0</v>
      </c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>
        <f t="shared" si="54"/>
        <v>0</v>
      </c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>
        <f t="shared" si="55"/>
        <v>0</v>
      </c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103"/>
      <c r="CA258" s="33">
        <f t="shared" si="56"/>
        <v>0</v>
      </c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103"/>
      <c r="CR258" s="33">
        <f t="shared" si="57"/>
        <v>0</v>
      </c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8">
        <f t="shared" si="58"/>
        <v>0</v>
      </c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>
        <f t="shared" si="59"/>
        <v>0</v>
      </c>
      <c r="DQ258" s="31"/>
      <c r="DR258" s="30"/>
      <c r="DS258" s="31"/>
      <c r="DT258" s="30"/>
      <c r="DU258" s="31"/>
      <c r="DV258" s="30"/>
      <c r="DW258" s="31"/>
      <c r="DX258" s="103"/>
      <c r="DY258" s="33">
        <f t="shared" si="60"/>
        <v>0</v>
      </c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  <c r="EP258" s="108">
        <f t="shared" si="48"/>
        <v>0</v>
      </c>
      <c r="EQ258" s="31"/>
      <c r="ER258" s="30"/>
      <c r="ES258" s="31"/>
      <c r="ET258" s="30"/>
      <c r="EU258" s="31"/>
      <c r="EV258" s="30"/>
      <c r="EW258" s="30"/>
      <c r="EX258" s="30"/>
      <c r="EY258" s="30"/>
      <c r="EZ258" s="30"/>
      <c r="FA258" s="30"/>
      <c r="FB258" s="30"/>
      <c r="FC258" s="31"/>
      <c r="FD258" s="30"/>
      <c r="FE258" s="30"/>
      <c r="FF258" s="30"/>
      <c r="FG258" s="30"/>
      <c r="FH258" s="30"/>
      <c r="FI258" s="31"/>
      <c r="FJ258" s="32"/>
    </row>
    <row r="259" spans="1:166" s="1" customFormat="1" ht="15" hidden="1" customHeight="1" x14ac:dyDescent="0.3">
      <c r="A259" s="5"/>
      <c r="B259" s="15">
        <v>9660</v>
      </c>
      <c r="C259" s="8" t="s">
        <v>347</v>
      </c>
      <c r="D259" s="16">
        <v>2010</v>
      </c>
      <c r="E259" s="17">
        <f t="shared" si="47"/>
        <v>0</v>
      </c>
      <c r="F259" s="55"/>
      <c r="G259" s="55"/>
      <c r="H259" s="55"/>
      <c r="I259" s="55"/>
      <c r="J259" s="28"/>
      <c r="K259" s="29"/>
      <c r="L259" s="30"/>
      <c r="M259" s="31"/>
      <c r="N259" s="30"/>
      <c r="O259" s="31"/>
      <c r="P259" s="32"/>
      <c r="Q259" s="28"/>
      <c r="R259" s="29"/>
      <c r="S259" s="32"/>
      <c r="T259" s="28"/>
      <c r="U259" s="29"/>
      <c r="V259" s="30"/>
      <c r="W259" s="31"/>
      <c r="X259" s="32"/>
      <c r="Y259" s="33"/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/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/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103"/>
      <c r="CA259" s="33"/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103"/>
      <c r="CR259" s="33"/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8"/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/>
      <c r="DQ259" s="31"/>
      <c r="DR259" s="30"/>
      <c r="DS259" s="31"/>
      <c r="DT259" s="30"/>
      <c r="DU259" s="31"/>
      <c r="DV259" s="30"/>
      <c r="DW259" s="31"/>
      <c r="DX259" s="103"/>
      <c r="DY259" s="33"/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  <c r="EP259" s="108">
        <f t="shared" si="48"/>
        <v>0</v>
      </c>
      <c r="EQ259" s="31"/>
      <c r="ER259" s="30"/>
      <c r="ES259" s="31"/>
      <c r="ET259" s="30"/>
      <c r="EU259" s="31"/>
      <c r="EV259" s="30"/>
      <c r="EW259" s="31"/>
      <c r="EX259" s="30"/>
      <c r="EY259" s="31"/>
      <c r="EZ259" s="30"/>
      <c r="FA259" s="31"/>
      <c r="FB259" s="30"/>
      <c r="FC259" s="31"/>
      <c r="FD259" s="30"/>
      <c r="FE259" s="31"/>
      <c r="FF259" s="30"/>
      <c r="FG259" s="89"/>
      <c r="FH259" s="30"/>
      <c r="FI259" s="31"/>
      <c r="FJ259" s="32"/>
    </row>
    <row r="260" spans="1:166" s="1" customFormat="1" ht="15" hidden="1" customHeight="1" x14ac:dyDescent="0.3">
      <c r="A260" s="5">
        <f t="shared" si="46"/>
        <v>1</v>
      </c>
      <c r="B260" s="15">
        <v>5268</v>
      </c>
      <c r="C260" s="8" t="s">
        <v>268</v>
      </c>
      <c r="D260" s="16">
        <v>2003</v>
      </c>
      <c r="E260" s="17">
        <f t="shared" si="47"/>
        <v>0</v>
      </c>
      <c r="F260" s="55"/>
      <c r="G260" s="55"/>
      <c r="H260" s="55"/>
      <c r="I260" s="55"/>
      <c r="J260" s="28">
        <f>L260+N260+P260</f>
        <v>0</v>
      </c>
      <c r="K260" s="29"/>
      <c r="L260" s="30"/>
      <c r="M260" s="31"/>
      <c r="N260" s="30"/>
      <c r="O260" s="31"/>
      <c r="P260" s="32"/>
      <c r="Q260" s="28">
        <f>S260</f>
        <v>0</v>
      </c>
      <c r="R260" s="29"/>
      <c r="S260" s="32"/>
      <c r="T260" s="28">
        <f>V260+X260</f>
        <v>0</v>
      </c>
      <c r="U260" s="29"/>
      <c r="V260" s="30"/>
      <c r="W260" s="31"/>
      <c r="X260" s="32"/>
      <c r="Y260" s="33">
        <f>AA260+AC260+AE260+AG260+AI260+AK260+AM260+AO260</f>
        <v>0</v>
      </c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>
        <f>AR260+AT260+AV260+AX260+AZ260+BB260</f>
        <v>0</v>
      </c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>
        <f>BE260+BG260+BI260+BK260+BM260</f>
        <v>0</v>
      </c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>
        <f>BP260+BR260+BT260+BV260+BX260+BZ260</f>
        <v>0</v>
      </c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103"/>
      <c r="CA260" s="33">
        <f>CC260+CE260+CG260+CI260+CK260+CM260+CO260+CQ260</f>
        <v>0</v>
      </c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103"/>
      <c r="CR260" s="33">
        <f>CT260+CV260+CX260+CZ260+DB260+DD260</f>
        <v>0</v>
      </c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8">
        <f>DG260+DI260+DK260+DM260+DO260</f>
        <v>0</v>
      </c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>
        <f>DR260+DT260+DV260+DX260</f>
        <v>0</v>
      </c>
      <c r="DQ260" s="31"/>
      <c r="DR260" s="30"/>
      <c r="DS260" s="31"/>
      <c r="DT260" s="30"/>
      <c r="DU260" s="31"/>
      <c r="DV260" s="30"/>
      <c r="DW260" s="31"/>
      <c r="DX260" s="103"/>
      <c r="DY260" s="33">
        <f>EA260+EC260+EE260+EG260+EI260+EK260+EM260+EO260</f>
        <v>0</v>
      </c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  <c r="EP260" s="108">
        <f t="shared" si="48"/>
        <v>0</v>
      </c>
      <c r="EQ260" s="31"/>
      <c r="ER260" s="30"/>
      <c r="ES260" s="31"/>
      <c r="ET260" s="30"/>
      <c r="EU260" s="31"/>
      <c r="EV260" s="30"/>
      <c r="EW260" s="30"/>
      <c r="EX260" s="30"/>
      <c r="EY260" s="30"/>
      <c r="EZ260" s="30"/>
      <c r="FA260" s="30"/>
      <c r="FB260" s="30"/>
      <c r="FC260" s="31"/>
      <c r="FD260" s="30"/>
      <c r="FE260" s="30"/>
      <c r="FF260" s="30"/>
      <c r="FG260" s="30"/>
      <c r="FH260" s="30"/>
      <c r="FI260" s="31"/>
      <c r="FJ260" s="32"/>
    </row>
    <row r="261" spans="1:166" s="1" customFormat="1" ht="15" hidden="1" customHeight="1" x14ac:dyDescent="0.3">
      <c r="A261" s="5">
        <f t="shared" si="46"/>
        <v>2</v>
      </c>
      <c r="B261" s="15">
        <v>7358</v>
      </c>
      <c r="C261" s="8" t="s">
        <v>160</v>
      </c>
      <c r="D261" s="16">
        <v>2007</v>
      </c>
      <c r="E261" s="17">
        <f t="shared" si="47"/>
        <v>0</v>
      </c>
      <c r="F261" s="55"/>
      <c r="G261" s="55"/>
      <c r="H261" s="55"/>
      <c r="I261" s="55"/>
      <c r="J261" s="28">
        <f>L261+N261+P261</f>
        <v>0</v>
      </c>
      <c r="K261" s="29"/>
      <c r="L261" s="30"/>
      <c r="M261" s="31"/>
      <c r="N261" s="30"/>
      <c r="O261" s="31"/>
      <c r="P261" s="32"/>
      <c r="Q261" s="28">
        <f>S261</f>
        <v>0</v>
      </c>
      <c r="R261" s="29"/>
      <c r="S261" s="32"/>
      <c r="T261" s="28">
        <f>V261+X261</f>
        <v>0</v>
      </c>
      <c r="U261" s="29"/>
      <c r="V261" s="30"/>
      <c r="W261" s="31"/>
      <c r="X261" s="32"/>
      <c r="Y261" s="33">
        <f>AA261+AC261+AE261+AG261+AI261+AK261+AM261+AO261</f>
        <v>0</v>
      </c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>
        <f>AR261+AT261+AV261+AX261+AZ261+BB261</f>
        <v>0</v>
      </c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>
        <f>BE261+BG261+BI261+BK261+BM261</f>
        <v>0</v>
      </c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>
        <f>BP261+BR261+BT261+BV261+BX261+BZ261</f>
        <v>0</v>
      </c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103"/>
      <c r="CA261" s="33">
        <f>CC261+CE261+CG261+CI261+CK261+CM261+CO261+CQ261</f>
        <v>0</v>
      </c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103"/>
      <c r="CR261" s="33">
        <f>CT261+CV261+CX261+CZ261+DB261+DD261</f>
        <v>0</v>
      </c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8">
        <f>DG261+DI261+DK261+DM261+DO261</f>
        <v>0</v>
      </c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>
        <f>DR261+DT261+DV261+DX261</f>
        <v>0</v>
      </c>
      <c r="DQ261" s="31"/>
      <c r="DR261" s="30"/>
      <c r="DS261" s="31"/>
      <c r="DT261" s="30"/>
      <c r="DU261" s="31"/>
      <c r="DV261" s="30"/>
      <c r="DW261" s="31"/>
      <c r="DX261" s="103"/>
      <c r="DY261" s="33">
        <f>EA261+EC261+EE261+EG261+EI261+EK261+EM261+EO261</f>
        <v>0</v>
      </c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  <c r="EP261" s="108">
        <f t="shared" si="48"/>
        <v>0</v>
      </c>
      <c r="EQ261" s="31"/>
      <c r="ER261" s="30"/>
      <c r="ES261" s="31"/>
      <c r="ET261" s="30"/>
      <c r="EU261" s="31"/>
      <c r="EV261" s="30"/>
      <c r="EW261" s="30"/>
      <c r="EX261" s="30"/>
      <c r="EY261" s="30"/>
      <c r="EZ261" s="30"/>
      <c r="FA261" s="30"/>
      <c r="FB261" s="30"/>
      <c r="FC261" s="31"/>
      <c r="FD261" s="30"/>
      <c r="FE261" s="30"/>
      <c r="FF261" s="30"/>
      <c r="FG261" s="30"/>
      <c r="FH261" s="30"/>
      <c r="FI261" s="31"/>
      <c r="FJ261" s="32"/>
    </row>
    <row r="262" spans="1:166" s="1" customFormat="1" ht="15" hidden="1" customHeight="1" x14ac:dyDescent="0.3">
      <c r="A262" s="5"/>
      <c r="B262" s="15">
        <v>7295</v>
      </c>
      <c r="C262" s="8" t="s">
        <v>233</v>
      </c>
      <c r="D262" s="16">
        <v>2010</v>
      </c>
      <c r="E262" s="17">
        <f t="shared" si="47"/>
        <v>0</v>
      </c>
      <c r="F262" s="55"/>
      <c r="G262" s="55"/>
      <c r="H262" s="55"/>
      <c r="I262" s="55"/>
      <c r="J262" s="28"/>
      <c r="K262" s="29"/>
      <c r="L262" s="30"/>
      <c r="M262" s="31"/>
      <c r="N262" s="30"/>
      <c r="O262" s="31"/>
      <c r="P262" s="32"/>
      <c r="Q262" s="28"/>
      <c r="R262" s="29"/>
      <c r="S262" s="32"/>
      <c r="T262" s="28"/>
      <c r="U262" s="29"/>
      <c r="V262" s="30"/>
      <c r="W262" s="31"/>
      <c r="X262" s="32"/>
      <c r="Y262" s="33"/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/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/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103"/>
      <c r="CA262" s="33"/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103"/>
      <c r="CR262" s="33"/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8"/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/>
      <c r="DQ262" s="31"/>
      <c r="DR262" s="30"/>
      <c r="DS262" s="31"/>
      <c r="DT262" s="30"/>
      <c r="DU262" s="31"/>
      <c r="DV262" s="30"/>
      <c r="DW262" s="31"/>
      <c r="DX262" s="103"/>
      <c r="DY262" s="33"/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  <c r="EP262" s="108">
        <f t="shared" si="48"/>
        <v>0</v>
      </c>
      <c r="EQ262" s="31"/>
      <c r="ER262" s="30"/>
      <c r="ES262" s="31"/>
      <c r="ET262" s="30"/>
      <c r="EU262" s="31"/>
      <c r="EV262" s="30"/>
      <c r="EW262" s="31"/>
      <c r="EX262" s="30"/>
      <c r="EY262" s="31"/>
      <c r="EZ262" s="30"/>
      <c r="FA262" s="31"/>
      <c r="FB262" s="30"/>
      <c r="FC262" s="31"/>
      <c r="FD262" s="30"/>
      <c r="FE262" s="31"/>
      <c r="FF262" s="30"/>
      <c r="FG262" s="89"/>
      <c r="FH262" s="30"/>
      <c r="FI262" s="31"/>
      <c r="FJ262" s="32"/>
    </row>
    <row r="263" spans="1:166" s="1" customFormat="1" ht="15" hidden="1" customHeight="1" x14ac:dyDescent="0.3">
      <c r="A263" s="5">
        <f t="shared" si="46"/>
        <v>1</v>
      </c>
      <c r="B263" s="15">
        <v>6485</v>
      </c>
      <c r="C263" s="8" t="s">
        <v>247</v>
      </c>
      <c r="D263" s="16">
        <v>2006</v>
      </c>
      <c r="E263" s="17">
        <f t="shared" si="47"/>
        <v>0</v>
      </c>
      <c r="F263" s="55"/>
      <c r="G263" s="55"/>
      <c r="H263" s="55"/>
      <c r="I263" s="55"/>
      <c r="J263" s="28">
        <f>L263+N263+P263</f>
        <v>0</v>
      </c>
      <c r="K263" s="29"/>
      <c r="L263" s="30"/>
      <c r="M263" s="31"/>
      <c r="N263" s="30"/>
      <c r="O263" s="31"/>
      <c r="P263" s="32"/>
      <c r="Q263" s="28">
        <f>S263</f>
        <v>0</v>
      </c>
      <c r="R263" s="29"/>
      <c r="S263" s="32"/>
      <c r="T263" s="28">
        <f>V263+X263</f>
        <v>0</v>
      </c>
      <c r="U263" s="29"/>
      <c r="V263" s="30"/>
      <c r="W263" s="31"/>
      <c r="X263" s="32"/>
      <c r="Y263" s="33">
        <f>AA263+AC263+AE263+AG263+AI263+AK263+AM263+AO263</f>
        <v>0</v>
      </c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>
        <f>AR263+AT263+AV263+AX263+AZ263+BB263</f>
        <v>0</v>
      </c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>
        <f>BE263+BG263+BI263+BK263+BM263</f>
        <v>0</v>
      </c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>
        <f>BP263+BR263+BT263+BV263+BX263+BZ263</f>
        <v>0</v>
      </c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103"/>
      <c r="CA263" s="33">
        <f>CC263+CE263+CG263+CI263+CK263+CM263+CO263+CQ263</f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103"/>
      <c r="CR263" s="33">
        <f>CT263+CV263+CX263+CZ263+DB263+DD263</f>
        <v>0</v>
      </c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8">
        <f>DG263+DI263+DK263+DM263+DO263</f>
        <v>0</v>
      </c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>
        <f>DR263+DT263+DV263+DX263</f>
        <v>0</v>
      </c>
      <c r="DQ263" s="31"/>
      <c r="DR263" s="30"/>
      <c r="DS263" s="31"/>
      <c r="DT263" s="30"/>
      <c r="DU263" s="31"/>
      <c r="DV263" s="30"/>
      <c r="DW263" s="31"/>
      <c r="DX263" s="103"/>
      <c r="DY263" s="33">
        <f>EA263+EC263+EE263+EG263+EI263+EK263+EM263+EO263</f>
        <v>0</v>
      </c>
      <c r="DZ263" s="31"/>
      <c r="EA263" s="30"/>
      <c r="EB263" s="31"/>
      <c r="EC263" s="30"/>
      <c r="ED263" s="31"/>
      <c r="EE263" s="30"/>
      <c r="EF263" s="30"/>
      <c r="EG263" s="30"/>
      <c r="EH263" s="30"/>
      <c r="EI263" s="30"/>
      <c r="EJ263" s="30"/>
      <c r="EK263" s="30"/>
      <c r="EL263" s="31"/>
      <c r="EM263" s="30"/>
      <c r="EN263" s="31"/>
      <c r="EO263" s="32"/>
      <c r="EP263" s="108">
        <f t="shared" si="48"/>
        <v>0</v>
      </c>
      <c r="EQ263" s="31"/>
      <c r="ER263" s="30"/>
      <c r="ES263" s="31"/>
      <c r="ET263" s="30"/>
      <c r="EU263" s="31"/>
      <c r="EV263" s="30"/>
      <c r="EW263" s="30"/>
      <c r="EX263" s="30"/>
      <c r="EY263" s="30"/>
      <c r="EZ263" s="30"/>
      <c r="FA263" s="30"/>
      <c r="FB263" s="30"/>
      <c r="FC263" s="31"/>
      <c r="FD263" s="30"/>
      <c r="FE263" s="30"/>
      <c r="FF263" s="30"/>
      <c r="FG263" s="30"/>
      <c r="FH263" s="30"/>
      <c r="FI263" s="31"/>
      <c r="FJ263" s="32"/>
    </row>
    <row r="264" spans="1:166" s="1" customFormat="1" ht="15" hidden="1" customHeight="1" x14ac:dyDescent="0.3">
      <c r="A264" s="5">
        <f t="shared" si="46"/>
        <v>2</v>
      </c>
      <c r="B264" s="15">
        <v>5956</v>
      </c>
      <c r="C264" s="8" t="s">
        <v>145</v>
      </c>
      <c r="D264" s="16">
        <v>2007</v>
      </c>
      <c r="E264" s="17">
        <f t="shared" si="47"/>
        <v>0</v>
      </c>
      <c r="F264" s="55"/>
      <c r="G264" s="55"/>
      <c r="H264" s="55"/>
      <c r="I264" s="55"/>
      <c r="J264" s="28">
        <f>L264+N264+P264</f>
        <v>0</v>
      </c>
      <c r="K264" s="29"/>
      <c r="L264" s="30"/>
      <c r="M264" s="31"/>
      <c r="N264" s="30"/>
      <c r="O264" s="31"/>
      <c r="P264" s="32"/>
      <c r="Q264" s="28">
        <f>S264</f>
        <v>0</v>
      </c>
      <c r="R264" s="29"/>
      <c r="S264" s="32"/>
      <c r="T264" s="28">
        <f>V264+X264</f>
        <v>0</v>
      </c>
      <c r="U264" s="29"/>
      <c r="V264" s="30"/>
      <c r="W264" s="31"/>
      <c r="X264" s="32"/>
      <c r="Y264" s="33">
        <f>AA264+AC264+AE264+AG264+AI264+AK264+AM264+AO264</f>
        <v>0</v>
      </c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>
        <f>AR264+AT264+AV264+AX264+AZ264+BB264</f>
        <v>0</v>
      </c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>
        <f>BE264+BG264+BI264+BK264+BM264</f>
        <v>0</v>
      </c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>
        <f>BP264+BR264+BT264+BV264+BX264+BZ264</f>
        <v>0</v>
      </c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103"/>
      <c r="CA264" s="33">
        <f>CC264+CE264+CG264+CI264+CK264+CM264+CO264+CQ264</f>
        <v>0</v>
      </c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103"/>
      <c r="CR264" s="33">
        <f>CT264+CV264+CX264+CZ264+DB264+DD264</f>
        <v>0</v>
      </c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8">
        <f>DG264+DI264+DK264+DM264+DO264</f>
        <v>0</v>
      </c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>
        <f>DR264+DT264+DV264+DX264</f>
        <v>0</v>
      </c>
      <c r="DQ264" s="31"/>
      <c r="DR264" s="30"/>
      <c r="DS264" s="31"/>
      <c r="DT264" s="30"/>
      <c r="DU264" s="31"/>
      <c r="DV264" s="30"/>
      <c r="DW264" s="31"/>
      <c r="DX264" s="103"/>
      <c r="DY264" s="33">
        <f>EA264+EC264+EE264+EG264+EI264+EK264+EM264+EO264</f>
        <v>0</v>
      </c>
      <c r="DZ264" s="31"/>
      <c r="EA264" s="30"/>
      <c r="EB264" s="31"/>
      <c r="EC264" s="30"/>
      <c r="ED264" s="31"/>
      <c r="EE264" s="30"/>
      <c r="EF264" s="30"/>
      <c r="EG264" s="30"/>
      <c r="EH264" s="30"/>
      <c r="EI264" s="30"/>
      <c r="EJ264" s="30"/>
      <c r="EK264" s="30"/>
      <c r="EL264" s="31"/>
      <c r="EM264" s="30"/>
      <c r="EN264" s="31"/>
      <c r="EO264" s="32"/>
      <c r="EP264" s="108">
        <f t="shared" si="48"/>
        <v>0</v>
      </c>
      <c r="EQ264" s="31"/>
      <c r="ER264" s="30"/>
      <c r="ES264" s="31"/>
      <c r="ET264" s="30"/>
      <c r="EU264" s="31"/>
      <c r="EV264" s="30"/>
      <c r="EW264" s="30"/>
      <c r="EX264" s="30"/>
      <c r="EY264" s="30"/>
      <c r="EZ264" s="30"/>
      <c r="FA264" s="30"/>
      <c r="FB264" s="30"/>
      <c r="FC264" s="31"/>
      <c r="FD264" s="30"/>
      <c r="FE264" s="30"/>
      <c r="FF264" s="30"/>
      <c r="FG264" s="30"/>
      <c r="FH264" s="30"/>
      <c r="FI264" s="31"/>
      <c r="FJ264" s="32"/>
    </row>
    <row r="265" spans="1:166" s="1" customFormat="1" ht="15" hidden="1" customHeight="1" x14ac:dyDescent="0.3">
      <c r="A265" s="5">
        <f t="shared" ref="A265:A328" si="61">A264+1</f>
        <v>3</v>
      </c>
      <c r="B265" s="15">
        <v>5110</v>
      </c>
      <c r="C265" s="8" t="s">
        <v>296</v>
      </c>
      <c r="D265" s="16">
        <v>2003</v>
      </c>
      <c r="E265" s="17">
        <f t="shared" si="47"/>
        <v>0</v>
      </c>
      <c r="F265" s="55"/>
      <c r="G265" s="55"/>
      <c r="H265" s="55"/>
      <c r="I265" s="55"/>
      <c r="J265" s="28">
        <f>L265+N265+P265</f>
        <v>0</v>
      </c>
      <c r="K265" s="29"/>
      <c r="L265" s="30"/>
      <c r="M265" s="31"/>
      <c r="N265" s="30"/>
      <c r="O265" s="31"/>
      <c r="P265" s="32"/>
      <c r="Q265" s="28">
        <f>S265</f>
        <v>0</v>
      </c>
      <c r="R265" s="29"/>
      <c r="S265" s="32"/>
      <c r="T265" s="28">
        <f>V265+X265</f>
        <v>0</v>
      </c>
      <c r="U265" s="29"/>
      <c r="V265" s="30"/>
      <c r="W265" s="31"/>
      <c r="X265" s="32"/>
      <c r="Y265" s="33">
        <f>AA265+AC265+AE265+AG265+AI265+AK265+AM265+AO265</f>
        <v>0</v>
      </c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>
        <f>AR265+AT265+AV265+AX265+AZ265+BB265</f>
        <v>0</v>
      </c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>
        <f>BE265+BG265+BI265+BK265+BM265</f>
        <v>0</v>
      </c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>
        <f>BP265+BR265+BT265+BV265+BX265+BZ265</f>
        <v>0</v>
      </c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107"/>
      <c r="CA265" s="33">
        <f>CC265+CE265+CG265+CI265+CK265+CM265+CO265+CQ265</f>
        <v>0</v>
      </c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107"/>
      <c r="CR265" s="33">
        <f>CT265+CV265+CX265+CZ265+DB265+DD265</f>
        <v>0</v>
      </c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8">
        <f>DG265+DI265+DK265+DM265+DO265</f>
        <v>0</v>
      </c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>
        <f>DR265+DT265+DV265+DX265</f>
        <v>0</v>
      </c>
      <c r="DQ265" s="31"/>
      <c r="DR265" s="30"/>
      <c r="DS265" s="31"/>
      <c r="DT265" s="30"/>
      <c r="DU265" s="31"/>
      <c r="DV265" s="30"/>
      <c r="DW265" s="31"/>
      <c r="DX265" s="103"/>
      <c r="DY265" s="33">
        <f>EA265+EC265+EE265+EG265+EI265+EK265+EM265+EO265</f>
        <v>0</v>
      </c>
      <c r="DZ265" s="31"/>
      <c r="EA265" s="30"/>
      <c r="EB265" s="31"/>
      <c r="EC265" s="30"/>
      <c r="ED265" s="31"/>
      <c r="EE265" s="30"/>
      <c r="EF265" s="30"/>
      <c r="EG265" s="30"/>
      <c r="EH265" s="30"/>
      <c r="EI265" s="30"/>
      <c r="EJ265" s="30"/>
      <c r="EK265" s="30"/>
      <c r="EL265" s="31"/>
      <c r="EM265" s="30"/>
      <c r="EN265" s="31"/>
      <c r="EO265" s="32"/>
      <c r="EP265" s="108">
        <f t="shared" si="48"/>
        <v>0</v>
      </c>
      <c r="EQ265" s="31"/>
      <c r="ER265" s="30"/>
      <c r="ES265" s="31"/>
      <c r="ET265" s="30"/>
      <c r="EU265" s="31"/>
      <c r="EV265" s="30"/>
      <c r="EW265" s="30"/>
      <c r="EX265" s="30"/>
      <c r="EY265" s="30"/>
      <c r="EZ265" s="30"/>
      <c r="FA265" s="30"/>
      <c r="FB265" s="30"/>
      <c r="FC265" s="31"/>
      <c r="FD265" s="30"/>
      <c r="FE265" s="30"/>
      <c r="FF265" s="30"/>
      <c r="FG265" s="30"/>
      <c r="FH265" s="30"/>
      <c r="FI265" s="31"/>
      <c r="FJ265" s="32"/>
    </row>
    <row r="266" spans="1:166" s="1" customFormat="1" ht="15" hidden="1" customHeight="1" x14ac:dyDescent="0.3">
      <c r="A266" s="5"/>
      <c r="B266" s="15">
        <v>6722</v>
      </c>
      <c r="C266" s="8" t="s">
        <v>234</v>
      </c>
      <c r="D266" s="16">
        <v>2009</v>
      </c>
      <c r="E266" s="17">
        <f t="shared" si="47"/>
        <v>0</v>
      </c>
      <c r="F266" s="55"/>
      <c r="G266" s="55"/>
      <c r="H266" s="55"/>
      <c r="I266" s="55"/>
      <c r="J266" s="28"/>
      <c r="K266" s="29"/>
      <c r="L266" s="30"/>
      <c r="M266" s="31"/>
      <c r="N266" s="30"/>
      <c r="O266" s="31"/>
      <c r="P266" s="32"/>
      <c r="Q266" s="28"/>
      <c r="R266" s="29"/>
      <c r="S266" s="32"/>
      <c r="T266" s="28"/>
      <c r="U266" s="29"/>
      <c r="V266" s="30"/>
      <c r="W266" s="31"/>
      <c r="X266" s="32"/>
      <c r="Y266" s="33"/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/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/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103"/>
      <c r="CA266" s="33"/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103"/>
      <c r="CR266" s="33"/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8"/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/>
      <c r="DQ266" s="31"/>
      <c r="DR266" s="30"/>
      <c r="DS266" s="31"/>
      <c r="DT266" s="30"/>
      <c r="DU266" s="31"/>
      <c r="DV266" s="30"/>
      <c r="DW266" s="31"/>
      <c r="DX266" s="103"/>
      <c r="DY266" s="33"/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  <c r="EP266" s="108">
        <f t="shared" si="48"/>
        <v>0</v>
      </c>
      <c r="EQ266" s="31"/>
      <c r="ER266" s="30"/>
      <c r="ES266" s="31"/>
      <c r="ET266" s="30"/>
      <c r="EU266" s="31"/>
      <c r="EV266" s="30"/>
      <c r="EW266" s="31"/>
      <c r="EX266" s="30"/>
      <c r="EY266" s="31"/>
      <c r="EZ266" s="30"/>
      <c r="FA266" s="31"/>
      <c r="FB266" s="30"/>
      <c r="FC266" s="31"/>
      <c r="FD266" s="30"/>
      <c r="FE266" s="31"/>
      <c r="FF266" s="30"/>
      <c r="FG266" s="89"/>
      <c r="FH266" s="30"/>
      <c r="FI266" s="31"/>
      <c r="FJ266" s="32"/>
    </row>
    <row r="267" spans="1:166" s="1" customFormat="1" ht="15" hidden="1" customHeight="1" x14ac:dyDescent="0.3">
      <c r="A267" s="5"/>
      <c r="B267" s="15">
        <v>9364</v>
      </c>
      <c r="C267" s="8" t="s">
        <v>335</v>
      </c>
      <c r="D267" s="16">
        <v>2010</v>
      </c>
      <c r="E267" s="17">
        <f t="shared" si="47"/>
        <v>0</v>
      </c>
      <c r="F267" s="55"/>
      <c r="G267" s="55"/>
      <c r="H267" s="55"/>
      <c r="I267" s="55"/>
      <c r="J267" s="28"/>
      <c r="K267" s="29"/>
      <c r="L267" s="30"/>
      <c r="M267" s="31"/>
      <c r="N267" s="30"/>
      <c r="O267" s="31"/>
      <c r="P267" s="32"/>
      <c r="Q267" s="28"/>
      <c r="R267" s="29"/>
      <c r="S267" s="32"/>
      <c r="T267" s="28"/>
      <c r="U267" s="29"/>
      <c r="V267" s="30"/>
      <c r="W267" s="31"/>
      <c r="X267" s="32"/>
      <c r="Y267" s="33"/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33"/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/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103"/>
      <c r="CA267" s="33"/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103"/>
      <c r="CR267" s="33"/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8"/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/>
      <c r="DQ267" s="31"/>
      <c r="DR267" s="30"/>
      <c r="DS267" s="31"/>
      <c r="DT267" s="30"/>
      <c r="DU267" s="31"/>
      <c r="DV267" s="30"/>
      <c r="DW267" s="31"/>
      <c r="DX267" s="103"/>
      <c r="DY267" s="33"/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  <c r="EP267" s="108">
        <f t="shared" si="48"/>
        <v>0</v>
      </c>
      <c r="EQ267" s="31"/>
      <c r="ER267" s="30"/>
      <c r="ES267" s="31"/>
      <c r="ET267" s="30"/>
      <c r="EU267" s="31"/>
      <c r="EV267" s="30"/>
      <c r="EW267" s="31"/>
      <c r="EX267" s="30"/>
      <c r="EY267" s="31"/>
      <c r="EZ267" s="30"/>
      <c r="FA267" s="31"/>
      <c r="FB267" s="30"/>
      <c r="FC267" s="31"/>
      <c r="FD267" s="30"/>
      <c r="FE267" s="31"/>
      <c r="FF267" s="30"/>
      <c r="FG267" s="89"/>
      <c r="FH267" s="30"/>
      <c r="FI267" s="31"/>
      <c r="FJ267" s="32"/>
    </row>
    <row r="268" spans="1:166" s="1" customFormat="1" ht="15" hidden="1" customHeight="1" x14ac:dyDescent="0.3">
      <c r="A268" s="5">
        <f t="shared" si="61"/>
        <v>1</v>
      </c>
      <c r="B268" s="15">
        <v>7321</v>
      </c>
      <c r="C268" s="8" t="s">
        <v>168</v>
      </c>
      <c r="D268" s="16">
        <v>2007</v>
      </c>
      <c r="E268" s="17">
        <f t="shared" si="47"/>
        <v>0</v>
      </c>
      <c r="F268" s="55"/>
      <c r="G268" s="55"/>
      <c r="H268" s="55"/>
      <c r="I268" s="55"/>
      <c r="J268" s="28">
        <f>L268+N268+P268</f>
        <v>0</v>
      </c>
      <c r="K268" s="29"/>
      <c r="L268" s="30"/>
      <c r="M268" s="31"/>
      <c r="N268" s="30"/>
      <c r="O268" s="31"/>
      <c r="P268" s="32"/>
      <c r="Q268" s="28">
        <f>S268</f>
        <v>0</v>
      </c>
      <c r="R268" s="29"/>
      <c r="S268" s="32"/>
      <c r="T268" s="28">
        <f>V268+X268</f>
        <v>0</v>
      </c>
      <c r="U268" s="29"/>
      <c r="V268" s="30"/>
      <c r="W268" s="31"/>
      <c r="X268" s="32"/>
      <c r="Y268" s="33">
        <f>AA268+AC268+AE268+AG268+AI268+AK268+AM268+AO268</f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92"/>
      <c r="AM268" s="35"/>
      <c r="AN268" s="34"/>
      <c r="AO268" s="62"/>
      <c r="AP268" s="33">
        <f>AR268+AT268+AV268+AX268+AZ268+BB268</f>
        <v>0</v>
      </c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>
        <f>BE268+BG268+BI268+BK268+BM268</f>
        <v>0</v>
      </c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>
        <f>BP268+BR268+BT268+BV268+BX268+BZ268</f>
        <v>0</v>
      </c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103"/>
      <c r="CA268" s="33">
        <f>CC268+CE268+CG268+CI268+CK268+CM268+CO268+CQ268</f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103"/>
      <c r="CR268" s="33">
        <f>CT268+CV268+CX268+CZ268+DB268+DD268</f>
        <v>0</v>
      </c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8">
        <f>DG268+DI268+DK268+DM268+DO268</f>
        <v>0</v>
      </c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>
        <f>DR268+DT268+DV268+DX268</f>
        <v>0</v>
      </c>
      <c r="DQ268" s="31"/>
      <c r="DR268" s="30"/>
      <c r="DS268" s="31"/>
      <c r="DT268" s="30"/>
      <c r="DU268" s="31"/>
      <c r="DV268" s="30"/>
      <c r="DW268" s="31"/>
      <c r="DX268" s="103"/>
      <c r="DY268" s="33">
        <f>EA268+EC268+EE268+EG268+EI268+EK268+EM268+EO268</f>
        <v>0</v>
      </c>
      <c r="DZ268" s="31"/>
      <c r="EA268" s="30"/>
      <c r="EB268" s="31"/>
      <c r="EC268" s="30"/>
      <c r="ED268" s="31"/>
      <c r="EE268" s="30"/>
      <c r="EF268" s="30"/>
      <c r="EG268" s="30"/>
      <c r="EH268" s="30"/>
      <c r="EI268" s="30"/>
      <c r="EJ268" s="30"/>
      <c r="EK268" s="30"/>
      <c r="EL268" s="31"/>
      <c r="EM268" s="30"/>
      <c r="EN268" s="31"/>
      <c r="EO268" s="32"/>
      <c r="EP268" s="108">
        <f t="shared" si="48"/>
        <v>0</v>
      </c>
      <c r="EQ268" s="31"/>
      <c r="ER268" s="30"/>
      <c r="ES268" s="31"/>
      <c r="ET268" s="30"/>
      <c r="EU268" s="31"/>
      <c r="EV268" s="30"/>
      <c r="EW268" s="30"/>
      <c r="EX268" s="30"/>
      <c r="EY268" s="30"/>
      <c r="EZ268" s="30"/>
      <c r="FA268" s="30"/>
      <c r="FB268" s="30"/>
      <c r="FC268" s="31"/>
      <c r="FD268" s="30"/>
      <c r="FE268" s="30"/>
      <c r="FF268" s="30"/>
      <c r="FG268" s="30"/>
      <c r="FH268" s="30"/>
      <c r="FI268" s="31"/>
      <c r="FJ268" s="32"/>
    </row>
    <row r="269" spans="1:166" s="1" customFormat="1" ht="15" hidden="1" customHeight="1" x14ac:dyDescent="0.3">
      <c r="A269" s="5"/>
      <c r="B269" s="15">
        <v>7119</v>
      </c>
      <c r="C269" s="8" t="s">
        <v>210</v>
      </c>
      <c r="D269" s="16">
        <v>2009</v>
      </c>
      <c r="E269" s="17">
        <f t="shared" si="47"/>
        <v>0</v>
      </c>
      <c r="F269" s="55"/>
      <c r="G269" s="55"/>
      <c r="H269" s="55"/>
      <c r="I269" s="55"/>
      <c r="J269" s="28"/>
      <c r="K269" s="29"/>
      <c r="L269" s="30"/>
      <c r="M269" s="31"/>
      <c r="N269" s="30"/>
      <c r="O269" s="31"/>
      <c r="P269" s="32"/>
      <c r="Q269" s="28"/>
      <c r="R269" s="29"/>
      <c r="S269" s="32"/>
      <c r="T269" s="28"/>
      <c r="U269" s="29"/>
      <c r="V269" s="30"/>
      <c r="W269" s="31"/>
      <c r="X269" s="32"/>
      <c r="Y269" s="33"/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/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/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/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103"/>
      <c r="CA269" s="33"/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103"/>
      <c r="CR269" s="33"/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8"/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/>
      <c r="DQ269" s="31"/>
      <c r="DR269" s="30"/>
      <c r="DS269" s="31"/>
      <c r="DT269" s="30"/>
      <c r="DU269" s="31"/>
      <c r="DV269" s="30"/>
      <c r="DW269" s="31"/>
      <c r="DX269" s="103"/>
      <c r="DY269" s="33"/>
      <c r="DZ269" s="31"/>
      <c r="EA269" s="30"/>
      <c r="EB269" s="31"/>
      <c r="EC269" s="30"/>
      <c r="ED269" s="31"/>
      <c r="EE269" s="30"/>
      <c r="EF269" s="30"/>
      <c r="EG269" s="30"/>
      <c r="EH269" s="30"/>
      <c r="EI269" s="30"/>
      <c r="EJ269" s="30"/>
      <c r="EK269" s="30"/>
      <c r="EL269" s="31"/>
      <c r="EM269" s="30"/>
      <c r="EN269" s="31"/>
      <c r="EO269" s="32"/>
      <c r="EP269" s="108">
        <f t="shared" si="48"/>
        <v>0</v>
      </c>
      <c r="EQ269" s="31"/>
      <c r="ER269" s="30"/>
      <c r="ES269" s="31"/>
      <c r="ET269" s="30"/>
      <c r="EU269" s="31"/>
      <c r="EV269" s="30"/>
      <c r="EW269" s="31"/>
      <c r="EX269" s="30"/>
      <c r="EY269" s="31"/>
      <c r="EZ269" s="30"/>
      <c r="FA269" s="31"/>
      <c r="FB269" s="30"/>
      <c r="FC269" s="31"/>
      <c r="FD269" s="30"/>
      <c r="FE269" s="31"/>
      <c r="FF269" s="30"/>
      <c r="FG269" s="89"/>
      <c r="FH269" s="30"/>
      <c r="FI269" s="31"/>
      <c r="FJ269" s="32"/>
    </row>
    <row r="270" spans="1:166" s="1" customFormat="1" ht="15" hidden="1" customHeight="1" x14ac:dyDescent="0.3">
      <c r="A270" s="5">
        <f t="shared" si="61"/>
        <v>1</v>
      </c>
      <c r="B270" s="15">
        <v>3045</v>
      </c>
      <c r="C270" s="8" t="s">
        <v>259</v>
      </c>
      <c r="D270" s="16">
        <v>2003</v>
      </c>
      <c r="E270" s="17">
        <f t="shared" si="47"/>
        <v>0</v>
      </c>
      <c r="F270" s="55"/>
      <c r="G270" s="55"/>
      <c r="H270" s="55"/>
      <c r="I270" s="55"/>
      <c r="J270" s="28">
        <f>L270+N270+P270</f>
        <v>0</v>
      </c>
      <c r="K270" s="29"/>
      <c r="L270" s="30"/>
      <c r="M270" s="31"/>
      <c r="N270" s="30"/>
      <c r="O270" s="31"/>
      <c r="P270" s="32"/>
      <c r="Q270" s="28">
        <f>S270</f>
        <v>0</v>
      </c>
      <c r="R270" s="29"/>
      <c r="S270" s="32"/>
      <c r="T270" s="28">
        <f>V270+X270</f>
        <v>0</v>
      </c>
      <c r="U270" s="29"/>
      <c r="V270" s="30"/>
      <c r="W270" s="31"/>
      <c r="X270" s="32"/>
      <c r="Y270" s="33">
        <f>AA270+AC270+AE270+AG270+AI270+AK270+AM270+AO270</f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34"/>
      <c r="AM270" s="35"/>
      <c r="AN270" s="34"/>
      <c r="AO270" s="62"/>
      <c r="AP270" s="33">
        <f>AR270+AT270+AV270+AX270+AZ270+BB270</f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>
        <f>BE270+BG270+BI270+BK270+BM270</f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>BP270+BR270+BT270+BV270+BX270+BZ270</f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107"/>
      <c r="CA270" s="33">
        <f>CC270+CE270+CG270+CI270+CK270+CM270+CO270+CQ270</f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107"/>
      <c r="CR270" s="33">
        <f>CT270+CV270+CX270+CZ270+DB270+DD270</f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8">
        <f>DG270+DI270+DK270+DM270+DO270</f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>DR270+DT270+DV270+DX270</f>
        <v>0</v>
      </c>
      <c r="DQ270" s="31"/>
      <c r="DR270" s="30"/>
      <c r="DS270" s="31"/>
      <c r="DT270" s="30"/>
      <c r="DU270" s="31"/>
      <c r="DV270" s="30"/>
      <c r="DW270" s="31"/>
      <c r="DX270" s="103"/>
      <c r="DY270" s="33">
        <f>EA270+EC270+EE270+EG270+EI270+EK270+EM270+EO270</f>
        <v>0</v>
      </c>
      <c r="DZ270" s="31"/>
      <c r="EA270" s="30"/>
      <c r="EB270" s="31"/>
      <c r="EC270" s="30"/>
      <c r="ED270" s="31"/>
      <c r="EE270" s="30"/>
      <c r="EF270" s="30"/>
      <c r="EG270" s="30"/>
      <c r="EH270" s="30"/>
      <c r="EI270" s="30"/>
      <c r="EJ270" s="30"/>
      <c r="EK270" s="30"/>
      <c r="EL270" s="31"/>
      <c r="EM270" s="30"/>
      <c r="EN270" s="31"/>
      <c r="EO270" s="32"/>
      <c r="EP270" s="108">
        <f t="shared" si="48"/>
        <v>0</v>
      </c>
      <c r="EQ270" s="31"/>
      <c r="ER270" s="30"/>
      <c r="ES270" s="31"/>
      <c r="ET270" s="30"/>
      <c r="EU270" s="31"/>
      <c r="EV270" s="30"/>
      <c r="EW270" s="30"/>
      <c r="EX270" s="30"/>
      <c r="EY270" s="30"/>
      <c r="EZ270" s="30"/>
      <c r="FA270" s="30"/>
      <c r="FB270" s="30"/>
      <c r="FC270" s="31"/>
      <c r="FD270" s="30"/>
      <c r="FE270" s="30"/>
      <c r="FF270" s="30"/>
      <c r="FG270" s="30"/>
      <c r="FH270" s="30"/>
      <c r="FI270" s="31"/>
      <c r="FJ270" s="32"/>
    </row>
    <row r="271" spans="1:166" s="1" customFormat="1" ht="15" hidden="1" customHeight="1" x14ac:dyDescent="0.3">
      <c r="A271" s="5">
        <f t="shared" si="61"/>
        <v>2</v>
      </c>
      <c r="B271" s="15">
        <v>4532</v>
      </c>
      <c r="C271" s="8" t="s">
        <v>104</v>
      </c>
      <c r="D271" s="16">
        <v>2005</v>
      </c>
      <c r="E271" s="17">
        <f t="shared" si="47"/>
        <v>0</v>
      </c>
      <c r="F271" s="55"/>
      <c r="G271" s="55"/>
      <c r="H271" s="55"/>
      <c r="I271" s="55"/>
      <c r="J271" s="28">
        <f>L271+N271+P271</f>
        <v>0</v>
      </c>
      <c r="K271" s="29"/>
      <c r="L271" s="30"/>
      <c r="M271" s="31"/>
      <c r="N271" s="30"/>
      <c r="O271" s="31"/>
      <c r="P271" s="32"/>
      <c r="Q271" s="28">
        <f>S271</f>
        <v>0</v>
      </c>
      <c r="R271" s="29"/>
      <c r="S271" s="32"/>
      <c r="T271" s="28">
        <f>V271+X271</f>
        <v>0</v>
      </c>
      <c r="U271" s="29"/>
      <c r="V271" s="30"/>
      <c r="W271" s="31"/>
      <c r="X271" s="32"/>
      <c r="Y271" s="33">
        <f>AA271+AC271+AE271+AG271+AI271+AK271+AM271+AO271</f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34"/>
      <c r="AM271" s="35"/>
      <c r="AN271" s="34"/>
      <c r="AO271" s="62"/>
      <c r="AP271" s="33">
        <f>AR271+AT271+AV271+AX271+AZ271+BB271</f>
        <v>0</v>
      </c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>
        <f>BE271+BG271+BI271+BK271+BM271</f>
        <v>0</v>
      </c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>
        <f>BP271+BR271+BT271+BV271+BX271+BZ271</f>
        <v>0</v>
      </c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103"/>
      <c r="CA271" s="33">
        <f>CC271+CE271+CG271+CI271+CK271+CM271+CO271+CQ271</f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103"/>
      <c r="CR271" s="33">
        <f>CT271+CV271+CX271+CZ271+DB271+DD271</f>
        <v>0</v>
      </c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8">
        <f>DG271+DI271+DK271+DM271+DO271</f>
        <v>0</v>
      </c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>
        <f>DR271+DT271+DV271+DX271</f>
        <v>0</v>
      </c>
      <c r="DQ271" s="31"/>
      <c r="DR271" s="30"/>
      <c r="DS271" s="31"/>
      <c r="DT271" s="30"/>
      <c r="DU271" s="31"/>
      <c r="DV271" s="30"/>
      <c r="DW271" s="31"/>
      <c r="DX271" s="103"/>
      <c r="DY271" s="33">
        <f>EA271+EC271+EE271+EG271+EI271+EK271+EM271+EO271</f>
        <v>0</v>
      </c>
      <c r="DZ271" s="31"/>
      <c r="EA271" s="30"/>
      <c r="EB271" s="31"/>
      <c r="EC271" s="30"/>
      <c r="ED271" s="31"/>
      <c r="EE271" s="30"/>
      <c r="EF271" s="30"/>
      <c r="EG271" s="30"/>
      <c r="EH271" s="30"/>
      <c r="EI271" s="30"/>
      <c r="EJ271" s="30"/>
      <c r="EK271" s="30"/>
      <c r="EL271" s="31"/>
      <c r="EM271" s="30"/>
      <c r="EN271" s="31"/>
      <c r="EO271" s="32"/>
      <c r="EP271" s="108">
        <f t="shared" si="48"/>
        <v>0</v>
      </c>
      <c r="EQ271" s="31"/>
      <c r="ER271" s="30"/>
      <c r="ES271" s="31"/>
      <c r="ET271" s="30"/>
      <c r="EU271" s="31"/>
      <c r="EV271" s="30"/>
      <c r="EW271" s="30"/>
      <c r="EX271" s="30"/>
      <c r="EY271" s="30"/>
      <c r="EZ271" s="30"/>
      <c r="FA271" s="30"/>
      <c r="FB271" s="30"/>
      <c r="FC271" s="31"/>
      <c r="FD271" s="30"/>
      <c r="FE271" s="30"/>
      <c r="FF271" s="30"/>
      <c r="FG271" s="30"/>
      <c r="FH271" s="30"/>
      <c r="FI271" s="31"/>
      <c r="FJ271" s="32"/>
    </row>
    <row r="272" spans="1:166" s="1" customFormat="1" ht="15" hidden="1" customHeight="1" x14ac:dyDescent="0.3">
      <c r="A272" s="5">
        <f t="shared" si="61"/>
        <v>3</v>
      </c>
      <c r="B272" s="15">
        <v>7185</v>
      </c>
      <c r="C272" s="8" t="s">
        <v>151</v>
      </c>
      <c r="D272" s="16">
        <v>2007</v>
      </c>
      <c r="E272" s="17">
        <f t="shared" si="47"/>
        <v>0</v>
      </c>
      <c r="F272" s="55"/>
      <c r="G272" s="55"/>
      <c r="H272" s="55"/>
      <c r="I272" s="55"/>
      <c r="J272" s="28">
        <f>L272+N272+P272</f>
        <v>0</v>
      </c>
      <c r="K272" s="29"/>
      <c r="L272" s="30"/>
      <c r="M272" s="31"/>
      <c r="N272" s="30"/>
      <c r="O272" s="31"/>
      <c r="P272" s="32"/>
      <c r="Q272" s="28">
        <f>S272</f>
        <v>0</v>
      </c>
      <c r="R272" s="29"/>
      <c r="S272" s="32"/>
      <c r="T272" s="28">
        <f>V272+X272</f>
        <v>0</v>
      </c>
      <c r="U272" s="29"/>
      <c r="V272" s="30"/>
      <c r="W272" s="31"/>
      <c r="X272" s="32"/>
      <c r="Y272" s="33">
        <f>AA272+AC272+AE272+AG272+AI272+AK272+AM272+AO272</f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>AR272+AT272+AV272+AX272+AZ272+BB272</f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>
        <f>BE272+BG272+BI272+BK272+BM272</f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>BP272+BR272+BT272+BV272+BX272+BZ272</f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103"/>
      <c r="CA272" s="33">
        <f>CC272+CE272+CG272+CI272+CK272+CM272+CO272+CQ272</f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103"/>
      <c r="CR272" s="33">
        <f>CT272+CV272+CX272+CZ272+DB272+DD272</f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8">
        <f>DG272+DI272+DK272+DM272+DO272</f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>DR272+DT272+DV272+DX272</f>
        <v>0</v>
      </c>
      <c r="DQ272" s="31"/>
      <c r="DR272" s="30"/>
      <c r="DS272" s="31"/>
      <c r="DT272" s="30"/>
      <c r="DU272" s="31"/>
      <c r="DV272" s="30"/>
      <c r="DW272" s="31"/>
      <c r="DX272" s="103"/>
      <c r="DY272" s="33">
        <f>EA272+EC272+EE272+EG272+EI272+EK272+EM272+EO272</f>
        <v>0</v>
      </c>
      <c r="DZ272" s="31"/>
      <c r="EA272" s="30"/>
      <c r="EB272" s="31"/>
      <c r="EC272" s="30"/>
      <c r="ED272" s="31"/>
      <c r="EE272" s="30"/>
      <c r="EF272" s="30"/>
      <c r="EG272" s="30"/>
      <c r="EH272" s="30"/>
      <c r="EI272" s="30"/>
      <c r="EJ272" s="30"/>
      <c r="EK272" s="30"/>
      <c r="EL272" s="31"/>
      <c r="EM272" s="30"/>
      <c r="EN272" s="31"/>
      <c r="EO272" s="32"/>
      <c r="EP272" s="108">
        <f t="shared" si="48"/>
        <v>0</v>
      </c>
      <c r="EQ272" s="31"/>
      <c r="ER272" s="30"/>
      <c r="ES272" s="31"/>
      <c r="ET272" s="30"/>
      <c r="EU272" s="31"/>
      <c r="EV272" s="30"/>
      <c r="EW272" s="30"/>
      <c r="EX272" s="30"/>
      <c r="EY272" s="30"/>
      <c r="EZ272" s="30"/>
      <c r="FA272" s="30"/>
      <c r="FB272" s="30"/>
      <c r="FC272" s="31"/>
      <c r="FD272" s="30"/>
      <c r="FE272" s="30"/>
      <c r="FF272" s="30"/>
      <c r="FG272" s="30"/>
      <c r="FH272" s="30"/>
      <c r="FI272" s="31"/>
      <c r="FJ272" s="32"/>
    </row>
    <row r="273" spans="1:166" s="1" customFormat="1" ht="15" hidden="1" customHeight="1" x14ac:dyDescent="0.3">
      <c r="A273" s="5"/>
      <c r="B273" s="15">
        <v>6539</v>
      </c>
      <c r="C273" s="8" t="s">
        <v>204</v>
      </c>
      <c r="D273" s="16">
        <v>2009</v>
      </c>
      <c r="E273" s="17">
        <f t="shared" si="47"/>
        <v>0</v>
      </c>
      <c r="F273" s="55"/>
      <c r="G273" s="55"/>
      <c r="H273" s="55"/>
      <c r="I273" s="55"/>
      <c r="J273" s="28"/>
      <c r="K273" s="29"/>
      <c r="L273" s="30"/>
      <c r="M273" s="31"/>
      <c r="N273" s="30"/>
      <c r="O273" s="31"/>
      <c r="P273" s="32"/>
      <c r="Q273" s="28"/>
      <c r="R273" s="29"/>
      <c r="S273" s="32"/>
      <c r="T273" s="28"/>
      <c r="U273" s="29"/>
      <c r="V273" s="30"/>
      <c r="W273" s="31"/>
      <c r="X273" s="32"/>
      <c r="Y273" s="33"/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/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/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/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103"/>
      <c r="CA273" s="33"/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103"/>
      <c r="CR273" s="33"/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8"/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/>
      <c r="DQ273" s="31"/>
      <c r="DR273" s="30"/>
      <c r="DS273" s="31"/>
      <c r="DT273" s="30"/>
      <c r="DU273" s="31"/>
      <c r="DV273" s="30"/>
      <c r="DW273" s="31"/>
      <c r="DX273" s="103"/>
      <c r="DY273" s="33"/>
      <c r="DZ273" s="31"/>
      <c r="EA273" s="30"/>
      <c r="EB273" s="31"/>
      <c r="EC273" s="30"/>
      <c r="ED273" s="31"/>
      <c r="EE273" s="30"/>
      <c r="EF273" s="30"/>
      <c r="EG273" s="30"/>
      <c r="EH273" s="30"/>
      <c r="EI273" s="30"/>
      <c r="EJ273" s="30"/>
      <c r="EK273" s="30"/>
      <c r="EL273" s="31"/>
      <c r="EM273" s="30"/>
      <c r="EN273" s="31"/>
      <c r="EO273" s="32"/>
      <c r="EP273" s="108">
        <f t="shared" si="48"/>
        <v>0</v>
      </c>
      <c r="EQ273" s="31"/>
      <c r="ER273" s="30"/>
      <c r="ES273" s="31"/>
      <c r="ET273" s="30"/>
      <c r="EU273" s="31"/>
      <c r="EV273" s="30"/>
      <c r="EW273" s="31"/>
      <c r="EX273" s="30"/>
      <c r="EY273" s="31"/>
      <c r="EZ273" s="30"/>
      <c r="FA273" s="31"/>
      <c r="FB273" s="30"/>
      <c r="FC273" s="31"/>
      <c r="FD273" s="30"/>
      <c r="FE273" s="31"/>
      <c r="FF273" s="30"/>
      <c r="FG273" s="89"/>
      <c r="FH273" s="30"/>
      <c r="FI273" s="31"/>
      <c r="FJ273" s="32"/>
    </row>
    <row r="274" spans="1:166" s="1" customFormat="1" ht="15" hidden="1" customHeight="1" x14ac:dyDescent="0.3">
      <c r="A274" s="5">
        <f t="shared" si="61"/>
        <v>1</v>
      </c>
      <c r="B274" s="15">
        <v>5456</v>
      </c>
      <c r="C274" s="8" t="s">
        <v>273</v>
      </c>
      <c r="D274" s="16">
        <v>2003</v>
      </c>
      <c r="E274" s="17">
        <f t="shared" si="47"/>
        <v>0</v>
      </c>
      <c r="F274" s="55"/>
      <c r="G274" s="55"/>
      <c r="H274" s="55"/>
      <c r="I274" s="55"/>
      <c r="J274" s="28">
        <f>L274+N274+P274</f>
        <v>0</v>
      </c>
      <c r="K274" s="29"/>
      <c r="L274" s="30"/>
      <c r="M274" s="31"/>
      <c r="N274" s="30"/>
      <c r="O274" s="31"/>
      <c r="P274" s="32"/>
      <c r="Q274" s="28">
        <f>S274</f>
        <v>0</v>
      </c>
      <c r="R274" s="29"/>
      <c r="S274" s="32"/>
      <c r="T274" s="28">
        <f>V274+X274</f>
        <v>0</v>
      </c>
      <c r="U274" s="29"/>
      <c r="V274" s="30"/>
      <c r="W274" s="31"/>
      <c r="X274" s="32"/>
      <c r="Y274" s="33">
        <f>AA274+AC274+AE274+AG274+AI274+AK274+AM274+AO274</f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>AR274+AT274+AV274+AX274+AZ274+BB274</f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>
        <f>BE274+BG274+BI274+BK274+BM274</f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>
        <f>BP274+BR274+BT274+BV274+BX274+BZ274</f>
        <v>0</v>
      </c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103"/>
      <c r="CA274" s="33">
        <f>CC274+CE274+CG274+CI274+CK274+CM274+CO274+CQ274</f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103"/>
      <c r="CR274" s="33">
        <f>CT274+CV274+CX274+CZ274+DB274+DD274</f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8">
        <f>DG274+DI274+DK274+DM274+DO274</f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>
        <f>DR274+DT274+DV274+DX274</f>
        <v>0</v>
      </c>
      <c r="DQ274" s="31"/>
      <c r="DR274" s="30"/>
      <c r="DS274" s="31"/>
      <c r="DT274" s="30"/>
      <c r="DU274" s="31"/>
      <c r="DV274" s="30"/>
      <c r="DW274" s="31"/>
      <c r="DX274" s="103"/>
      <c r="DY274" s="33">
        <f>EA274+EC274+EE274+EG274+EI274+EK274+EM274+EO274</f>
        <v>0</v>
      </c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108">
        <f t="shared" si="48"/>
        <v>0</v>
      </c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0"/>
      <c r="FG274" s="30"/>
      <c r="FH274" s="30"/>
      <c r="FI274" s="31"/>
      <c r="FJ274" s="32"/>
    </row>
    <row r="275" spans="1:166" s="1" customFormat="1" ht="15" hidden="1" customHeight="1" x14ac:dyDescent="0.3">
      <c r="A275" s="5">
        <f t="shared" si="61"/>
        <v>2</v>
      </c>
      <c r="B275" s="15">
        <v>9681</v>
      </c>
      <c r="C275" s="8" t="s">
        <v>306</v>
      </c>
      <c r="D275" s="16">
        <v>2008</v>
      </c>
      <c r="E275" s="17">
        <f t="shared" si="47"/>
        <v>0</v>
      </c>
      <c r="F275" s="55"/>
      <c r="G275" s="55"/>
      <c r="H275" s="55"/>
      <c r="I275" s="55"/>
      <c r="J275" s="28">
        <f>L275+N275+P275</f>
        <v>0</v>
      </c>
      <c r="K275" s="29"/>
      <c r="L275" s="30"/>
      <c r="M275" s="31"/>
      <c r="N275" s="30"/>
      <c r="O275" s="31"/>
      <c r="P275" s="32"/>
      <c r="Q275" s="28">
        <f>S275</f>
        <v>0</v>
      </c>
      <c r="R275" s="29"/>
      <c r="S275" s="32"/>
      <c r="T275" s="28">
        <f>V275+X275</f>
        <v>0</v>
      </c>
      <c r="U275" s="29"/>
      <c r="V275" s="30"/>
      <c r="W275" s="31"/>
      <c r="X275" s="32"/>
      <c r="Y275" s="33">
        <f>AA275+AC275+AE275+AG275+AI275+AK275+AM275+AO275</f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>AR275+AT275+AV275+AX275+AZ275+BB275</f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>
        <f>BE275+BG275+BI275+BK275+BM275</f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>
        <f>BP275+BR275+BT275+BV275+BX275+BZ275</f>
        <v>0</v>
      </c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103"/>
      <c r="CA275" s="33">
        <f>CC275+CE275+CG275+CI275+CK275+CM275+CO275+CQ275</f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103"/>
      <c r="CR275" s="33">
        <f>CT275+CV275+CX275+CZ275+DB275+DD275</f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8">
        <f>DG275+DI275+DK275+DM275+DO275</f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>
        <f>DR275+DT275+DV275+DX275</f>
        <v>0</v>
      </c>
      <c r="DQ275" s="31"/>
      <c r="DR275" s="30"/>
      <c r="DS275" s="31"/>
      <c r="DT275" s="30"/>
      <c r="DU275" s="31"/>
      <c r="DV275" s="30"/>
      <c r="DW275" s="31"/>
      <c r="DX275" s="103"/>
      <c r="DY275" s="33">
        <f>EA275+EC275+EE275+EG275+EI275+EK275+EM275+EO275</f>
        <v>0</v>
      </c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108">
        <f t="shared" si="48"/>
        <v>0</v>
      </c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0"/>
      <c r="FG275" s="30"/>
      <c r="FH275" s="30"/>
      <c r="FI275" s="31"/>
      <c r="FJ275" s="32"/>
    </row>
    <row r="276" spans="1:166" s="1" customFormat="1" ht="15" hidden="1" customHeight="1" x14ac:dyDescent="0.3">
      <c r="A276" s="5">
        <f t="shared" si="61"/>
        <v>3</v>
      </c>
      <c r="B276" s="15">
        <v>140</v>
      </c>
      <c r="C276" s="2" t="s">
        <v>110</v>
      </c>
      <c r="D276" s="56">
        <v>1986</v>
      </c>
      <c r="E276" s="17">
        <f t="shared" si="47"/>
        <v>0</v>
      </c>
      <c r="F276" s="55"/>
      <c r="G276" s="55"/>
      <c r="H276" s="55"/>
      <c r="I276" s="55"/>
      <c r="J276" s="28">
        <f>L276+N276+P276</f>
        <v>0</v>
      </c>
      <c r="K276" s="29"/>
      <c r="L276" s="30"/>
      <c r="M276" s="31"/>
      <c r="N276" s="30"/>
      <c r="O276" s="31"/>
      <c r="P276" s="32"/>
      <c r="Q276" s="28">
        <f>S276</f>
        <v>0</v>
      </c>
      <c r="R276" s="29"/>
      <c r="S276" s="32"/>
      <c r="T276" s="28">
        <f>V276+X276</f>
        <v>0</v>
      </c>
      <c r="U276" s="29"/>
      <c r="V276" s="30"/>
      <c r="W276" s="31"/>
      <c r="X276" s="32"/>
      <c r="Y276" s="33">
        <f>AA276+AC276+AE276+AG276+AI276+AK276+AM276+AO276</f>
        <v>0</v>
      </c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>
        <f>AR276+AT276+AV276+AX276+AZ276+BB276</f>
        <v>0</v>
      </c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>
        <f>BE276+BG276+BI276+BK276+BM276</f>
        <v>0</v>
      </c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>
        <f>BP276+BR276+BT276+BV276+BX276+BZ276</f>
        <v>0</v>
      </c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103"/>
      <c r="CA276" s="33">
        <f>CC276+CE276+CG276+CI276+CK276+CM276+CO276+CQ276</f>
        <v>0</v>
      </c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103"/>
      <c r="CR276" s="33">
        <f>CT276+CV276+CX276+CZ276+DB276+DD276</f>
        <v>0</v>
      </c>
      <c r="CS276" s="31"/>
      <c r="CT276" s="30"/>
      <c r="CU276" s="31"/>
      <c r="CV276" s="30"/>
      <c r="CW276" s="31"/>
      <c r="CX276" s="30"/>
      <c r="CY276" s="31"/>
      <c r="CZ276" s="30"/>
      <c r="DA276" s="30"/>
      <c r="DB276" s="30"/>
      <c r="DC276" s="31"/>
      <c r="DD276" s="32"/>
      <c r="DE276" s="108">
        <f>DG276+DI276+DK276+DM276+DO276</f>
        <v>0</v>
      </c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>
        <f>DR276+DT276+DV276+DX276</f>
        <v>0</v>
      </c>
      <c r="DQ276" s="31"/>
      <c r="DR276" s="30"/>
      <c r="DS276" s="31"/>
      <c r="DT276" s="30"/>
      <c r="DU276" s="31"/>
      <c r="DV276" s="30"/>
      <c r="DW276" s="31"/>
      <c r="DX276" s="103"/>
      <c r="DY276" s="33">
        <f>EA276+EC276+EE276+EG276+EI276+EK276+EM276+EO276</f>
        <v>0</v>
      </c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108">
        <f t="shared" si="48"/>
        <v>0</v>
      </c>
      <c r="EQ276" s="31"/>
      <c r="ER276" s="30"/>
      <c r="ES276" s="31"/>
      <c r="ET276" s="30"/>
      <c r="EU276" s="31"/>
      <c r="EV276" s="30"/>
      <c r="EW276" s="30"/>
      <c r="EX276" s="30"/>
      <c r="EY276" s="30"/>
      <c r="EZ276" s="30"/>
      <c r="FA276" s="30"/>
      <c r="FB276" s="30"/>
      <c r="FC276" s="31"/>
      <c r="FD276" s="30"/>
      <c r="FE276" s="30"/>
      <c r="FF276" s="30"/>
      <c r="FG276" s="30"/>
      <c r="FH276" s="30"/>
      <c r="FI276" s="31"/>
      <c r="FJ276" s="32"/>
    </row>
    <row r="277" spans="1:166" s="1" customFormat="1" ht="15" hidden="1" customHeight="1" x14ac:dyDescent="0.3">
      <c r="A277" s="5">
        <f t="shared" si="61"/>
        <v>4</v>
      </c>
      <c r="B277" s="15">
        <v>4607</v>
      </c>
      <c r="C277" s="8" t="s">
        <v>257</v>
      </c>
      <c r="D277" s="16">
        <v>2004</v>
      </c>
      <c r="E277" s="17">
        <f t="shared" si="47"/>
        <v>0</v>
      </c>
      <c r="F277" s="55"/>
      <c r="G277" s="55"/>
      <c r="H277" s="55"/>
      <c r="I277" s="55"/>
      <c r="J277" s="28">
        <f>L277+N277+P277</f>
        <v>0</v>
      </c>
      <c r="K277" s="29"/>
      <c r="L277" s="30"/>
      <c r="M277" s="31"/>
      <c r="N277" s="30"/>
      <c r="O277" s="31"/>
      <c r="P277" s="32"/>
      <c r="Q277" s="28">
        <f>S277</f>
        <v>0</v>
      </c>
      <c r="R277" s="29"/>
      <c r="S277" s="32"/>
      <c r="T277" s="28">
        <f>V277+X277</f>
        <v>0</v>
      </c>
      <c r="U277" s="29"/>
      <c r="V277" s="30"/>
      <c r="W277" s="31"/>
      <c r="X277" s="32"/>
      <c r="Y277" s="33">
        <f>AA277+AC277+AE277+AG277+AI277+AK277+AM277+AO277</f>
        <v>0</v>
      </c>
      <c r="Z277" s="34"/>
      <c r="AA277" s="35"/>
      <c r="AB277" s="34"/>
      <c r="AC277" s="35"/>
      <c r="AD277" s="34"/>
      <c r="AE277" s="35"/>
      <c r="AF277" s="34"/>
      <c r="AG277" s="35"/>
      <c r="AH277" s="34"/>
      <c r="AI277" s="35"/>
      <c r="AJ277" s="34"/>
      <c r="AK277" s="35"/>
      <c r="AL277" s="34"/>
      <c r="AM277" s="35"/>
      <c r="AN277" s="34"/>
      <c r="AO277" s="62"/>
      <c r="AP277" s="33">
        <f>AR277+AT277+AV277+AX277+AZ277+BB277</f>
        <v>0</v>
      </c>
      <c r="AQ277" s="86"/>
      <c r="AR277" s="35"/>
      <c r="AS277" s="86"/>
      <c r="AT277" s="35"/>
      <c r="AU277" s="86"/>
      <c r="AV277" s="35"/>
      <c r="AW277" s="86"/>
      <c r="AX277" s="35"/>
      <c r="AY277" s="86"/>
      <c r="AZ277" s="35"/>
      <c r="BA277" s="86"/>
      <c r="BB277" s="75"/>
      <c r="BC277" s="33">
        <f>BE277+BG277+BI277+BK277+BM277</f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>
        <f>BP277+BR277+BT277+BV277+BX277+BZ277</f>
        <v>0</v>
      </c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103"/>
      <c r="CA277" s="33">
        <f>CC277+CE277+CG277+CI277+CK277+CM277+CO277+CQ277</f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103"/>
      <c r="CR277" s="33">
        <f>CT277+CV277+CX277+CZ277+DB277+DD277</f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8">
        <f>DG277+DI277+DK277+DM277+DO277</f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>
        <f>DR277+DT277+DV277+DX277</f>
        <v>0</v>
      </c>
      <c r="DQ277" s="31"/>
      <c r="DR277" s="30"/>
      <c r="DS277" s="31"/>
      <c r="DT277" s="30"/>
      <c r="DU277" s="31"/>
      <c r="DV277" s="30"/>
      <c r="DW277" s="31"/>
      <c r="DX277" s="103"/>
      <c r="DY277" s="33">
        <f>EA277+EC277+EE277+EG277+EI277+EK277+EM277+EO277</f>
        <v>0</v>
      </c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108">
        <f t="shared" si="48"/>
        <v>0</v>
      </c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0"/>
      <c r="FG277" s="30"/>
      <c r="FH277" s="30"/>
      <c r="FI277" s="31"/>
      <c r="FJ277" s="32"/>
    </row>
    <row r="278" spans="1:166" s="1" customFormat="1" ht="15" hidden="1" customHeight="1" x14ac:dyDescent="0.3">
      <c r="A278" s="5">
        <f t="shared" si="61"/>
        <v>5</v>
      </c>
      <c r="B278" s="15">
        <v>6308</v>
      </c>
      <c r="C278" s="8" t="s">
        <v>154</v>
      </c>
      <c r="D278" s="16">
        <v>2007</v>
      </c>
      <c r="E278" s="17">
        <f t="shared" si="47"/>
        <v>0</v>
      </c>
      <c r="F278" s="55"/>
      <c r="G278" s="55"/>
      <c r="H278" s="55"/>
      <c r="I278" s="55"/>
      <c r="J278" s="28">
        <f>L278+N278+P278</f>
        <v>0</v>
      </c>
      <c r="K278" s="29"/>
      <c r="L278" s="30"/>
      <c r="M278" s="31"/>
      <c r="N278" s="30"/>
      <c r="O278" s="31"/>
      <c r="P278" s="32"/>
      <c r="Q278" s="28">
        <f>S278</f>
        <v>0</v>
      </c>
      <c r="R278" s="29"/>
      <c r="S278" s="32"/>
      <c r="T278" s="28">
        <f>V278+X278</f>
        <v>0</v>
      </c>
      <c r="U278" s="29"/>
      <c r="V278" s="30"/>
      <c r="W278" s="31"/>
      <c r="X278" s="32"/>
      <c r="Y278" s="33">
        <f>AA278+AC278+AE278+AG278+AI278+AK278+AM278+AO278</f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>AR278+AT278+AV278+AX278+AZ278+BB278</f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>
        <f>BE278+BG278+BI278+BK278+BM278</f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>
        <f>BP278+BR278+BT278+BV278+BX278+BZ278</f>
        <v>0</v>
      </c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103"/>
      <c r="CA278" s="33">
        <f>CC278+CE278+CG278+CI278+CK278+CM278+CO278+CQ278</f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103"/>
      <c r="CR278" s="33">
        <f>CT278+CV278+CX278+CZ278+DB278+DD278</f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8">
        <f>DG278+DI278+DK278+DM278+DO278</f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>
        <f>DR278+DT278+DV278+DX278</f>
        <v>0</v>
      </c>
      <c r="DQ278" s="31"/>
      <c r="DR278" s="30"/>
      <c r="DS278" s="31"/>
      <c r="DT278" s="30"/>
      <c r="DU278" s="31"/>
      <c r="DV278" s="30"/>
      <c r="DW278" s="31"/>
      <c r="DX278" s="103"/>
      <c r="DY278" s="33">
        <f>EA278+EC278+EE278+EG278+EI278+EK278+EM278+EO278</f>
        <v>0</v>
      </c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108">
        <f t="shared" si="48"/>
        <v>0</v>
      </c>
      <c r="EQ278" s="31"/>
      <c r="ER278" s="30"/>
      <c r="ES278" s="31"/>
      <c r="ET278" s="30"/>
      <c r="EU278" s="31"/>
      <c r="EV278" s="30"/>
      <c r="EW278" s="30"/>
      <c r="EX278" s="30"/>
      <c r="EY278" s="30"/>
      <c r="EZ278" s="30"/>
      <c r="FA278" s="30"/>
      <c r="FB278" s="30"/>
      <c r="FC278" s="31"/>
      <c r="FD278" s="30"/>
      <c r="FE278" s="30"/>
      <c r="FF278" s="30"/>
      <c r="FG278" s="30"/>
      <c r="FH278" s="30"/>
      <c r="FI278" s="31"/>
      <c r="FJ278" s="32"/>
    </row>
    <row r="279" spans="1:166" s="1" customFormat="1" ht="15" customHeight="1" x14ac:dyDescent="0.3">
      <c r="A279" s="5"/>
      <c r="B279" s="15">
        <v>9671</v>
      </c>
      <c r="C279" s="8" t="s">
        <v>371</v>
      </c>
      <c r="D279" s="16">
        <v>2010</v>
      </c>
      <c r="E279" s="17">
        <f t="shared" si="47"/>
        <v>0</v>
      </c>
      <c r="F279" s="55" t="s">
        <v>400</v>
      </c>
      <c r="G279" s="55"/>
      <c r="H279" s="55" t="s">
        <v>401</v>
      </c>
      <c r="I279" s="55" t="s">
        <v>676</v>
      </c>
      <c r="J279" s="28"/>
      <c r="K279" s="29"/>
      <c r="L279" s="30"/>
      <c r="M279" s="31"/>
      <c r="N279" s="30"/>
      <c r="O279" s="31"/>
      <c r="P279" s="32"/>
      <c r="Q279" s="28"/>
      <c r="R279" s="29"/>
      <c r="S279" s="32"/>
      <c r="T279" s="28"/>
      <c r="U279" s="29"/>
      <c r="V279" s="30"/>
      <c r="W279" s="31"/>
      <c r="X279" s="32"/>
      <c r="Y279" s="33"/>
      <c r="Z279" s="34"/>
      <c r="AA279" s="35"/>
      <c r="AB279" s="34"/>
      <c r="AC279" s="35"/>
      <c r="AD279" s="34"/>
      <c r="AE279" s="35"/>
      <c r="AF279" s="34"/>
      <c r="AG279" s="35"/>
      <c r="AH279" s="34"/>
      <c r="AI279" s="35"/>
      <c r="AJ279" s="34"/>
      <c r="AK279" s="35"/>
      <c r="AL279" s="34"/>
      <c r="AM279" s="35"/>
      <c r="AN279" s="34"/>
      <c r="AO279" s="62"/>
      <c r="AP279" s="33"/>
      <c r="AQ279" s="86"/>
      <c r="AR279" s="35"/>
      <c r="AS279" s="86"/>
      <c r="AT279" s="35"/>
      <c r="AU279" s="86"/>
      <c r="AV279" s="35"/>
      <c r="AW279" s="86"/>
      <c r="AX279" s="35"/>
      <c r="AY279" s="86"/>
      <c r="AZ279" s="35"/>
      <c r="BA279" s="86"/>
      <c r="BB279" s="75"/>
      <c r="BC279" s="33"/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/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103"/>
      <c r="CA279" s="33"/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103"/>
      <c r="CR279" s="33"/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8"/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/>
      <c r="DQ279" s="31"/>
      <c r="DR279" s="30"/>
      <c r="DS279" s="31"/>
      <c r="DT279" s="30"/>
      <c r="DU279" s="31"/>
      <c r="DV279" s="30"/>
      <c r="DW279" s="31"/>
      <c r="DX279" s="103"/>
      <c r="DY279" s="33"/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  <c r="EP279" s="108">
        <f>ER279+ET279+EV279+EX279+EZ279+FB279+FD279+FH279+FJ279</f>
        <v>0</v>
      </c>
      <c r="EQ279" s="31"/>
      <c r="ER279" s="30"/>
      <c r="ES279" s="31"/>
      <c r="ET279" s="30"/>
      <c r="EU279" s="31"/>
      <c r="EV279" s="30"/>
      <c r="EW279" s="31"/>
      <c r="EX279" s="30"/>
      <c r="EY279" s="31"/>
      <c r="EZ279" s="30"/>
      <c r="FA279" s="31"/>
      <c r="FB279" s="30"/>
      <c r="FC279" s="31"/>
      <c r="FD279" s="30"/>
      <c r="FE279" s="58">
        <v>9</v>
      </c>
      <c r="FF279" s="58" t="s">
        <v>287</v>
      </c>
      <c r="FG279" s="89"/>
      <c r="FH279" s="30"/>
      <c r="FI279" s="31"/>
      <c r="FJ279" s="32"/>
    </row>
    <row r="280" spans="1:166" s="1" customFormat="1" ht="15" hidden="1" customHeight="1" x14ac:dyDescent="0.3">
      <c r="A280" s="5">
        <f t="shared" si="61"/>
        <v>1</v>
      </c>
      <c r="B280" s="15">
        <v>5990</v>
      </c>
      <c r="C280" s="8" t="s">
        <v>111</v>
      </c>
      <c r="D280" s="16">
        <v>2006</v>
      </c>
      <c r="E280" s="17">
        <f t="shared" si="47"/>
        <v>0</v>
      </c>
      <c r="F280" s="55"/>
      <c r="G280" s="55"/>
      <c r="H280" s="55"/>
      <c r="I280" s="55"/>
      <c r="J280" s="28">
        <f>L280+N280+P280</f>
        <v>0</v>
      </c>
      <c r="K280" s="29"/>
      <c r="L280" s="30"/>
      <c r="M280" s="31"/>
      <c r="N280" s="30"/>
      <c r="O280" s="31"/>
      <c r="P280" s="32"/>
      <c r="Q280" s="28">
        <f>S280</f>
        <v>0</v>
      </c>
      <c r="R280" s="29"/>
      <c r="S280" s="32"/>
      <c r="T280" s="28">
        <f>V280+X280</f>
        <v>0</v>
      </c>
      <c r="U280" s="29"/>
      <c r="V280" s="30"/>
      <c r="W280" s="31"/>
      <c r="X280" s="32"/>
      <c r="Y280" s="33">
        <f>AA280+AC280+AE280+AG280+AI280+AK280+AM280+AO280</f>
        <v>0</v>
      </c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>
        <f>AR280+AT280+AV280+AX280+AZ280+BB280</f>
        <v>0</v>
      </c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>
        <f>BE280+BG280+BI280+BK280+BM280</f>
        <v>0</v>
      </c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>
        <f>BP280+BR280+BT280+BV280+BX280+BZ280</f>
        <v>0</v>
      </c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103"/>
      <c r="CA280" s="33">
        <f>CC280+CE280+CG280+CI280+CK280+CM280+CO280+CQ280</f>
        <v>0</v>
      </c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103"/>
      <c r="CR280" s="33">
        <f>CT280+CV280+CX280+CZ280+DB280+DD280</f>
        <v>0</v>
      </c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8">
        <f>DG280+DI280+DK280+DM280+DO280</f>
        <v>0</v>
      </c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>
        <f>DR280+DT280+DV280+DX280</f>
        <v>0</v>
      </c>
      <c r="DQ280" s="31"/>
      <c r="DR280" s="30"/>
      <c r="DS280" s="31"/>
      <c r="DT280" s="30"/>
      <c r="DU280" s="31"/>
      <c r="DV280" s="30"/>
      <c r="DW280" s="31"/>
      <c r="DX280" s="103"/>
      <c r="DY280" s="33">
        <f>EA280+EC280+EE280+EG280+EI280+EK280+EM280+EO280</f>
        <v>0</v>
      </c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108">
        <f t="shared" ref="EP280:EP311" si="62">ER280+ET280+EV280+EX280+EZ280+FB280+FD280+FF280+FH280+FJ280</f>
        <v>0</v>
      </c>
      <c r="EQ280" s="31"/>
      <c r="ER280" s="30"/>
      <c r="ES280" s="31"/>
      <c r="ET280" s="30"/>
      <c r="EU280" s="31"/>
      <c r="EV280" s="30"/>
      <c r="EW280" s="30"/>
      <c r="EX280" s="30"/>
      <c r="EY280" s="30"/>
      <c r="EZ280" s="30"/>
      <c r="FA280" s="30"/>
      <c r="FB280" s="30"/>
      <c r="FC280" s="31"/>
      <c r="FD280" s="30"/>
      <c r="FE280" s="30"/>
      <c r="FF280" s="30"/>
      <c r="FG280" s="30"/>
      <c r="FH280" s="30"/>
      <c r="FI280" s="31"/>
      <c r="FJ280" s="32"/>
    </row>
    <row r="281" spans="1:166" s="1" customFormat="1" ht="15" hidden="1" customHeight="1" x14ac:dyDescent="0.3">
      <c r="A281" s="5"/>
      <c r="B281" s="15">
        <v>7296</v>
      </c>
      <c r="C281" s="8" t="s">
        <v>232</v>
      </c>
      <c r="D281" s="16">
        <v>2010</v>
      </c>
      <c r="E281" s="17">
        <f t="shared" si="47"/>
        <v>0</v>
      </c>
      <c r="F281" s="55"/>
      <c r="G281" s="55"/>
      <c r="H281" s="55"/>
      <c r="I281" s="55"/>
      <c r="J281" s="28"/>
      <c r="K281" s="29"/>
      <c r="L281" s="30"/>
      <c r="M281" s="31"/>
      <c r="N281" s="30"/>
      <c r="O281" s="31"/>
      <c r="P281" s="32"/>
      <c r="Q281" s="28"/>
      <c r="R281" s="29"/>
      <c r="S281" s="32"/>
      <c r="T281" s="28"/>
      <c r="U281" s="29"/>
      <c r="V281" s="30"/>
      <c r="W281" s="31"/>
      <c r="X281" s="32"/>
      <c r="Y281" s="33"/>
      <c r="Z281" s="34"/>
      <c r="AA281" s="35"/>
      <c r="AB281" s="34"/>
      <c r="AC281" s="35"/>
      <c r="AD281" s="34"/>
      <c r="AE281" s="35"/>
      <c r="AF281" s="34"/>
      <c r="AG281" s="35"/>
      <c r="AH281" s="34"/>
      <c r="AI281" s="35"/>
      <c r="AJ281" s="34"/>
      <c r="AK281" s="35"/>
      <c r="AL281" s="34"/>
      <c r="AM281" s="35"/>
      <c r="AN281" s="34"/>
      <c r="AO281" s="62"/>
      <c r="AP281" s="33"/>
      <c r="AQ281" s="86"/>
      <c r="AR281" s="35"/>
      <c r="AS281" s="86"/>
      <c r="AT281" s="35"/>
      <c r="AU281" s="86"/>
      <c r="AV281" s="35"/>
      <c r="AW281" s="86"/>
      <c r="AX281" s="35"/>
      <c r="AY281" s="86"/>
      <c r="AZ281" s="35"/>
      <c r="BA281" s="86"/>
      <c r="BB281" s="75"/>
      <c r="BC281" s="33"/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/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103"/>
      <c r="CA281" s="33"/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103"/>
      <c r="CR281" s="33"/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108"/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/>
      <c r="DQ281" s="31"/>
      <c r="DR281" s="30"/>
      <c r="DS281" s="31"/>
      <c r="DT281" s="30"/>
      <c r="DU281" s="31"/>
      <c r="DV281" s="30"/>
      <c r="DW281" s="31"/>
      <c r="DX281" s="103"/>
      <c r="DY281" s="33"/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108">
        <f t="shared" si="62"/>
        <v>0</v>
      </c>
      <c r="EQ281" s="31"/>
      <c r="ER281" s="30"/>
      <c r="ES281" s="31"/>
      <c r="ET281" s="30"/>
      <c r="EU281" s="31"/>
      <c r="EV281" s="30"/>
      <c r="EW281" s="31"/>
      <c r="EX281" s="30"/>
      <c r="EY281" s="31"/>
      <c r="EZ281" s="30"/>
      <c r="FA281" s="31"/>
      <c r="FB281" s="30"/>
      <c r="FC281" s="31"/>
      <c r="FD281" s="30"/>
      <c r="FE281" s="31"/>
      <c r="FF281" s="30"/>
      <c r="FG281" s="89"/>
      <c r="FH281" s="30"/>
      <c r="FI281" s="31"/>
      <c r="FJ281" s="32"/>
    </row>
    <row r="282" spans="1:166" s="1" customFormat="1" ht="15" hidden="1" customHeight="1" x14ac:dyDescent="0.3">
      <c r="A282" s="5">
        <f t="shared" si="61"/>
        <v>1</v>
      </c>
      <c r="B282" s="15">
        <v>9673</v>
      </c>
      <c r="C282" s="8" t="s">
        <v>305</v>
      </c>
      <c r="D282" s="16">
        <v>2007</v>
      </c>
      <c r="E282" s="17">
        <f t="shared" si="47"/>
        <v>0</v>
      </c>
      <c r="F282" s="55"/>
      <c r="G282" s="55"/>
      <c r="H282" s="55"/>
      <c r="I282" s="55"/>
      <c r="J282" s="28">
        <f>L282+N282+P282</f>
        <v>0</v>
      </c>
      <c r="K282" s="29"/>
      <c r="L282" s="30"/>
      <c r="M282" s="31"/>
      <c r="N282" s="30"/>
      <c r="O282" s="31"/>
      <c r="P282" s="32"/>
      <c r="Q282" s="28">
        <f>S282</f>
        <v>0</v>
      </c>
      <c r="R282" s="29"/>
      <c r="S282" s="32"/>
      <c r="T282" s="28">
        <f>V282+X282</f>
        <v>0</v>
      </c>
      <c r="U282" s="29"/>
      <c r="V282" s="30"/>
      <c r="W282" s="31"/>
      <c r="X282" s="32"/>
      <c r="Y282" s="33">
        <f>AA282+AC282+AE282+AG282+AI282+AK282+AM282+AO282</f>
        <v>0</v>
      </c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>
        <f>AR282+AT282+AV282+AX282+AZ282+BB282</f>
        <v>0</v>
      </c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>
        <f>BE282+BG282+BI282+BK282+BM282</f>
        <v>0</v>
      </c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>
        <f>BP282+BR282+BT282+BV282+BX282+BZ282</f>
        <v>0</v>
      </c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103"/>
      <c r="CA282" s="33">
        <f>CC282+CE282+CG282+CI282+CK282+CM282+CO282+CQ282</f>
        <v>0</v>
      </c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103"/>
      <c r="CR282" s="33">
        <f>CT282+CV282+CX282+CZ282+DB282+DD282</f>
        <v>0</v>
      </c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8">
        <f>DG282+DI282+DK282+DM282+DO282</f>
        <v>0</v>
      </c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>
        <f>DR282+DT282+DV282+DX282</f>
        <v>0</v>
      </c>
      <c r="DQ282" s="31"/>
      <c r="DR282" s="30"/>
      <c r="DS282" s="31"/>
      <c r="DT282" s="30"/>
      <c r="DU282" s="31"/>
      <c r="DV282" s="30"/>
      <c r="DW282" s="31"/>
      <c r="DX282" s="103"/>
      <c r="DY282" s="33">
        <f>EA282+EC282+EE282+EG282+EI282+EK282+EM282+EO282</f>
        <v>0</v>
      </c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  <c r="EP282" s="108">
        <f t="shared" si="62"/>
        <v>0</v>
      </c>
      <c r="EQ282" s="31"/>
      <c r="ER282" s="30"/>
      <c r="ES282" s="31"/>
      <c r="ET282" s="30"/>
      <c r="EU282" s="31"/>
      <c r="EV282" s="30"/>
      <c r="EW282" s="30"/>
      <c r="EX282" s="30"/>
      <c r="EY282" s="30"/>
      <c r="EZ282" s="30"/>
      <c r="FA282" s="30"/>
      <c r="FB282" s="30"/>
      <c r="FC282" s="31"/>
      <c r="FD282" s="30"/>
      <c r="FE282" s="30"/>
      <c r="FF282" s="30"/>
      <c r="FG282" s="30"/>
      <c r="FH282" s="30"/>
      <c r="FI282" s="31"/>
      <c r="FJ282" s="32"/>
    </row>
    <row r="283" spans="1:166" s="1" customFormat="1" ht="15" hidden="1" customHeight="1" x14ac:dyDescent="0.3">
      <c r="A283" s="5">
        <f t="shared" si="61"/>
        <v>2</v>
      </c>
      <c r="B283" s="15">
        <v>6739</v>
      </c>
      <c r="C283" s="8" t="s">
        <v>166</v>
      </c>
      <c r="D283" s="16">
        <v>2008</v>
      </c>
      <c r="E283" s="17">
        <f t="shared" si="47"/>
        <v>0</v>
      </c>
      <c r="F283" s="55" t="s">
        <v>442</v>
      </c>
      <c r="G283" s="55"/>
      <c r="H283" s="55" t="s">
        <v>471</v>
      </c>
      <c r="I283" s="55" t="s">
        <v>521</v>
      </c>
      <c r="J283" s="28">
        <f>L283+N283+P283</f>
        <v>0</v>
      </c>
      <c r="K283" s="29"/>
      <c r="L283" s="30"/>
      <c r="M283" s="31"/>
      <c r="N283" s="30"/>
      <c r="O283" s="31"/>
      <c r="P283" s="32"/>
      <c r="Q283" s="28">
        <f>S283</f>
        <v>0</v>
      </c>
      <c r="R283" s="29"/>
      <c r="S283" s="32"/>
      <c r="T283" s="28">
        <f>V283+X283</f>
        <v>0</v>
      </c>
      <c r="U283" s="29"/>
      <c r="V283" s="30"/>
      <c r="W283" s="31"/>
      <c r="X283" s="32"/>
      <c r="Y283" s="33">
        <f>AA283+AC283+AE283+AG283+AI283+AK283+AM283+AO283</f>
        <v>0</v>
      </c>
      <c r="Z283" s="86"/>
      <c r="AA283" s="35"/>
      <c r="AB283" s="86"/>
      <c r="AC283" s="35"/>
      <c r="AD283" s="86"/>
      <c r="AE283" s="35"/>
      <c r="AF283" s="86"/>
      <c r="AG283" s="35"/>
      <c r="AH283" s="86"/>
      <c r="AI283" s="35"/>
      <c r="AJ283" s="86"/>
      <c r="AK283" s="35"/>
      <c r="AL283" s="86"/>
      <c r="AM283" s="35"/>
      <c r="AN283" s="86"/>
      <c r="AO283" s="87"/>
      <c r="AP283" s="33">
        <f>AR283+AT283+AV283+AX283+AZ283+BB283</f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>
        <f>BE283+BG283+BI283+BK283+BM283</f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>
        <f>BP283+BR283+BT283+BV283+BX283+BZ283</f>
        <v>0</v>
      </c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58" t="s">
        <v>286</v>
      </c>
      <c r="BZ283" s="105"/>
      <c r="CA283" s="33">
        <f>CC283+CE283+CG283+CI283+CK283+CM283+CO283+CQ283</f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103"/>
      <c r="CR283" s="33">
        <f>CT283+CV283+CX283+CZ283+DB283+DD283</f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8">
        <f>DG283+DI283+DK283+DM283+DO283</f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>
        <f>DR283+DT283+DV283+DX283</f>
        <v>0</v>
      </c>
      <c r="DQ283" s="31"/>
      <c r="DR283" s="30"/>
      <c r="DS283" s="31"/>
      <c r="DT283" s="30"/>
      <c r="DU283" s="31"/>
      <c r="DV283" s="30"/>
      <c r="DW283" s="31"/>
      <c r="DX283" s="103"/>
      <c r="DY283" s="33">
        <f>EA283+EC283+EE283+EG283+EI283+EK283+EM283+EO283</f>
        <v>0</v>
      </c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108">
        <f t="shared" si="62"/>
        <v>0</v>
      </c>
      <c r="EQ283" s="31"/>
      <c r="ER283" s="30"/>
      <c r="ES283" s="31"/>
      <c r="ET283" s="30"/>
      <c r="EU283" s="31"/>
      <c r="EV283" s="30"/>
      <c r="EW283" s="30"/>
      <c r="EX283" s="30"/>
      <c r="EY283" s="30"/>
      <c r="EZ283" s="30"/>
      <c r="FA283" s="30"/>
      <c r="FB283" s="30"/>
      <c r="FC283" s="31"/>
      <c r="FD283" s="30"/>
      <c r="FE283" s="30"/>
      <c r="FF283" s="30"/>
      <c r="FG283" s="30"/>
      <c r="FH283" s="30"/>
      <c r="FI283" s="31"/>
      <c r="FJ283" s="32"/>
    </row>
    <row r="284" spans="1:166" s="1" customFormat="1" ht="15" hidden="1" customHeight="1" x14ac:dyDescent="0.3">
      <c r="A284" s="5"/>
      <c r="B284" s="15">
        <v>9796</v>
      </c>
      <c r="C284" s="8" t="s">
        <v>356</v>
      </c>
      <c r="D284" s="16">
        <v>2010</v>
      </c>
      <c r="E284" s="17">
        <f t="shared" si="47"/>
        <v>0</v>
      </c>
      <c r="F284" s="55"/>
      <c r="G284" s="55"/>
      <c r="H284" s="55"/>
      <c r="I284" s="55"/>
      <c r="J284" s="28"/>
      <c r="K284" s="29"/>
      <c r="L284" s="30"/>
      <c r="M284" s="31"/>
      <c r="N284" s="30"/>
      <c r="O284" s="31"/>
      <c r="P284" s="32"/>
      <c r="Q284" s="28"/>
      <c r="R284" s="29"/>
      <c r="S284" s="32"/>
      <c r="T284" s="28"/>
      <c r="U284" s="29"/>
      <c r="V284" s="30"/>
      <c r="W284" s="31"/>
      <c r="X284" s="32"/>
      <c r="Y284" s="33"/>
      <c r="Z284" s="86"/>
      <c r="AA284" s="35"/>
      <c r="AB284" s="86"/>
      <c r="AC284" s="35"/>
      <c r="AD284" s="86"/>
      <c r="AE284" s="35"/>
      <c r="AF284" s="86"/>
      <c r="AG284" s="35"/>
      <c r="AH284" s="86"/>
      <c r="AI284" s="35"/>
      <c r="AJ284" s="86"/>
      <c r="AK284" s="35"/>
      <c r="AL284" s="86"/>
      <c r="AM284" s="35"/>
      <c r="AN284" s="86"/>
      <c r="AO284" s="87"/>
      <c r="AP284" s="33"/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/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/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103"/>
      <c r="CA284" s="33"/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103"/>
      <c r="CR284" s="33"/>
      <c r="CS284" s="31"/>
      <c r="CT284" s="30"/>
      <c r="CU284" s="31"/>
      <c r="CV284" s="30"/>
      <c r="CW284" s="31"/>
      <c r="CX284" s="30"/>
      <c r="CY284" s="31"/>
      <c r="CZ284" s="30"/>
      <c r="DA284" s="31"/>
      <c r="DB284" s="30"/>
      <c r="DC284" s="31"/>
      <c r="DD284" s="32"/>
      <c r="DE284" s="108"/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/>
      <c r="DQ284" s="31"/>
      <c r="DR284" s="30"/>
      <c r="DS284" s="31"/>
      <c r="DT284" s="30"/>
      <c r="DU284" s="31"/>
      <c r="DV284" s="30"/>
      <c r="DW284" s="31"/>
      <c r="DX284" s="103"/>
      <c r="DY284" s="33"/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08">
        <f t="shared" si="62"/>
        <v>0</v>
      </c>
      <c r="EQ284" s="31"/>
      <c r="ER284" s="30"/>
      <c r="ES284" s="31"/>
      <c r="ET284" s="30"/>
      <c r="EU284" s="31"/>
      <c r="EV284" s="30"/>
      <c r="EW284" s="31"/>
      <c r="EX284" s="30"/>
      <c r="EY284" s="31"/>
      <c r="EZ284" s="30"/>
      <c r="FA284" s="31"/>
      <c r="FB284" s="30"/>
      <c r="FC284" s="31"/>
      <c r="FD284" s="30"/>
      <c r="FE284" s="31"/>
      <c r="FF284" s="30"/>
      <c r="FG284" s="89"/>
      <c r="FH284" s="30"/>
      <c r="FI284" s="31"/>
      <c r="FJ284" s="32"/>
    </row>
    <row r="285" spans="1:166" s="1" customFormat="1" ht="15" hidden="1" customHeight="1" x14ac:dyDescent="0.3">
      <c r="A285" s="5">
        <f t="shared" si="61"/>
        <v>1</v>
      </c>
      <c r="B285" s="51">
        <v>5623</v>
      </c>
      <c r="C285" s="8" t="s">
        <v>84</v>
      </c>
      <c r="D285" s="16">
        <v>2006</v>
      </c>
      <c r="E285" s="17">
        <f t="shared" si="47"/>
        <v>0</v>
      </c>
      <c r="F285" s="55"/>
      <c r="G285" s="55"/>
      <c r="H285" s="55"/>
      <c r="I285" s="55"/>
      <c r="J285" s="28">
        <f>L285+N285+P285</f>
        <v>0</v>
      </c>
      <c r="K285" s="29"/>
      <c r="L285" s="30"/>
      <c r="M285" s="31"/>
      <c r="N285" s="30"/>
      <c r="O285" s="31"/>
      <c r="P285" s="32"/>
      <c r="Q285" s="28">
        <f>S285</f>
        <v>0</v>
      </c>
      <c r="R285" s="29"/>
      <c r="S285" s="32"/>
      <c r="T285" s="28">
        <f>V285+X285</f>
        <v>0</v>
      </c>
      <c r="U285" s="29"/>
      <c r="V285" s="30"/>
      <c r="W285" s="31"/>
      <c r="X285" s="32"/>
      <c r="Y285" s="33">
        <f>AA285+AC285+AE285+AG285+AI285+AK285+AM285+AO285</f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>AR285+AT285+AV285+AX285+AZ285+BB285</f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>
        <f>BE285+BG285+BI285+BK285+BM285</f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>
        <f>BP285+BR285+BT285+BV285+BX285+BZ285</f>
        <v>0</v>
      </c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103"/>
      <c r="CA285" s="33">
        <f>CC285+CE285+CG285+CI285+CK285+CM285+CO285+CQ285</f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103"/>
      <c r="CR285" s="33">
        <f>CT285+CV285+CX285+CZ285+DB285+DD285</f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8">
        <f>DG285+DI285+DK285+DM285+DO285</f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>
        <f>DR285+DT285+DV285+DX285</f>
        <v>0</v>
      </c>
      <c r="DQ285" s="31"/>
      <c r="DR285" s="30"/>
      <c r="DS285" s="31"/>
      <c r="DT285" s="30"/>
      <c r="DU285" s="31"/>
      <c r="DV285" s="30"/>
      <c r="DW285" s="31"/>
      <c r="DX285" s="103"/>
      <c r="DY285" s="33">
        <f>EA285+EC285+EE285+EG285+EI285+EK285+EM285+EO285</f>
        <v>0</v>
      </c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08">
        <f t="shared" si="62"/>
        <v>0</v>
      </c>
      <c r="EQ285" s="31"/>
      <c r="ER285" s="30"/>
      <c r="ES285" s="31"/>
      <c r="ET285" s="30"/>
      <c r="EU285" s="31"/>
      <c r="EV285" s="30"/>
      <c r="EW285" s="30"/>
      <c r="EX285" s="30"/>
      <c r="EY285" s="30"/>
      <c r="EZ285" s="30"/>
      <c r="FA285" s="30"/>
      <c r="FB285" s="30"/>
      <c r="FC285" s="31"/>
      <c r="FD285" s="30"/>
      <c r="FE285" s="30"/>
      <c r="FF285" s="30"/>
      <c r="FG285" s="30"/>
      <c r="FH285" s="30"/>
      <c r="FI285" s="31"/>
      <c r="FJ285" s="32"/>
    </row>
    <row r="286" spans="1:166" s="1" customFormat="1" ht="15" hidden="1" customHeight="1" x14ac:dyDescent="0.3">
      <c r="A286" s="5">
        <f t="shared" si="61"/>
        <v>2</v>
      </c>
      <c r="B286" s="15">
        <v>6274</v>
      </c>
      <c r="C286" s="8" t="s">
        <v>246</v>
      </c>
      <c r="D286" s="16">
        <v>2006</v>
      </c>
      <c r="E286" s="17">
        <f t="shared" ref="E286:E349" si="63">J286+Q286+T286+Y286+AP286+BC286+BN286+CA286+CR286+DE286+DP286+DY286+EP286</f>
        <v>0</v>
      </c>
      <c r="F286" s="55"/>
      <c r="G286" s="55"/>
      <c r="H286" s="55"/>
      <c r="I286" s="55"/>
      <c r="J286" s="28">
        <f>L286+N286+P286</f>
        <v>0</v>
      </c>
      <c r="K286" s="29"/>
      <c r="L286" s="30"/>
      <c r="M286" s="31"/>
      <c r="N286" s="30"/>
      <c r="O286" s="31"/>
      <c r="P286" s="32"/>
      <c r="Q286" s="28">
        <f>S286</f>
        <v>0</v>
      </c>
      <c r="R286" s="29"/>
      <c r="S286" s="32"/>
      <c r="T286" s="28">
        <f>V286+X286</f>
        <v>0</v>
      </c>
      <c r="U286" s="29"/>
      <c r="V286" s="30"/>
      <c r="W286" s="31"/>
      <c r="X286" s="32"/>
      <c r="Y286" s="33">
        <f>AA286+AC286+AE286+AG286+AI286+AK286+AM286+AO286</f>
        <v>0</v>
      </c>
      <c r="Z286" s="86"/>
      <c r="AA286" s="35"/>
      <c r="AB286" s="86"/>
      <c r="AC286" s="35"/>
      <c r="AD286" s="86"/>
      <c r="AE286" s="35"/>
      <c r="AF286" s="86"/>
      <c r="AG286" s="35"/>
      <c r="AH286" s="86"/>
      <c r="AI286" s="35"/>
      <c r="AJ286" s="86"/>
      <c r="AK286" s="35"/>
      <c r="AL286" s="86"/>
      <c r="AM286" s="35"/>
      <c r="AN286" s="86"/>
      <c r="AO286" s="87"/>
      <c r="AP286" s="33">
        <f>AR286+AT286+AV286+AX286+AZ286+BB286</f>
        <v>0</v>
      </c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>
        <f>BE286+BG286+BI286+BK286+BM286</f>
        <v>0</v>
      </c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>
        <f>BP286+BR286+BT286+BV286+BX286+BZ286</f>
        <v>0</v>
      </c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107"/>
      <c r="CA286" s="33">
        <f>CC286+CE286+CG286+CI286+CK286+CM286+CO286+CQ286</f>
        <v>0</v>
      </c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107"/>
      <c r="CR286" s="33">
        <f>CT286+CV286+CX286+CZ286+DB286+DD286</f>
        <v>0</v>
      </c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8">
        <f>DG286+DI286+DK286+DM286+DO286</f>
        <v>0</v>
      </c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>
        <f>DR286+DT286+DV286+DX286</f>
        <v>0</v>
      </c>
      <c r="DQ286" s="31"/>
      <c r="DR286" s="30"/>
      <c r="DS286" s="31"/>
      <c r="DT286" s="30"/>
      <c r="DU286" s="31"/>
      <c r="DV286" s="30"/>
      <c r="DW286" s="31"/>
      <c r="DX286" s="103"/>
      <c r="DY286" s="33">
        <f>EA286+EC286+EE286+EG286+EI286+EK286+EM286+EO286</f>
        <v>0</v>
      </c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08">
        <f t="shared" si="62"/>
        <v>0</v>
      </c>
      <c r="EQ286" s="31"/>
      <c r="ER286" s="30"/>
      <c r="ES286" s="31"/>
      <c r="ET286" s="30"/>
      <c r="EU286" s="31"/>
      <c r="EV286" s="30"/>
      <c r="EW286" s="30"/>
      <c r="EX286" s="30"/>
      <c r="EY286" s="30"/>
      <c r="EZ286" s="30"/>
      <c r="FA286" s="30"/>
      <c r="FB286" s="30"/>
      <c r="FC286" s="31"/>
      <c r="FD286" s="30"/>
      <c r="FE286" s="30"/>
      <c r="FF286" s="30"/>
      <c r="FG286" s="30"/>
      <c r="FH286" s="30"/>
      <c r="FI286" s="31"/>
      <c r="FJ286" s="32"/>
    </row>
    <row r="287" spans="1:166" s="1" customFormat="1" ht="15" hidden="1" customHeight="1" x14ac:dyDescent="0.3">
      <c r="A287" s="5">
        <f t="shared" si="61"/>
        <v>3</v>
      </c>
      <c r="B287" s="15">
        <v>6339</v>
      </c>
      <c r="C287" s="8" t="s">
        <v>337</v>
      </c>
      <c r="D287" s="16">
        <v>2008</v>
      </c>
      <c r="E287" s="17">
        <f t="shared" si="63"/>
        <v>0</v>
      </c>
      <c r="F287" s="55"/>
      <c r="G287" s="55"/>
      <c r="H287" s="55"/>
      <c r="I287" s="55"/>
      <c r="J287" s="28">
        <f>L287+N287+P287</f>
        <v>0</v>
      </c>
      <c r="K287" s="29"/>
      <c r="L287" s="30"/>
      <c r="M287" s="31"/>
      <c r="N287" s="30"/>
      <c r="O287" s="31"/>
      <c r="P287" s="32"/>
      <c r="Q287" s="28">
        <f>S287</f>
        <v>0</v>
      </c>
      <c r="R287" s="29"/>
      <c r="S287" s="32"/>
      <c r="T287" s="28">
        <f>V287+X287</f>
        <v>0</v>
      </c>
      <c r="U287" s="29"/>
      <c r="V287" s="30"/>
      <c r="W287" s="31"/>
      <c r="X287" s="32"/>
      <c r="Y287" s="33">
        <f>AA287+AC287+AE287+AG287+AI287+AK287+AM287+AO287</f>
        <v>0</v>
      </c>
      <c r="Z287" s="86"/>
      <c r="AA287" s="35"/>
      <c r="AB287" s="86"/>
      <c r="AC287" s="35"/>
      <c r="AD287" s="86"/>
      <c r="AE287" s="35"/>
      <c r="AF287" s="86"/>
      <c r="AG287" s="35"/>
      <c r="AH287" s="86"/>
      <c r="AI287" s="35"/>
      <c r="AJ287" s="86"/>
      <c r="AK287" s="35"/>
      <c r="AL287" s="86"/>
      <c r="AM287" s="35"/>
      <c r="AN287" s="86"/>
      <c r="AO287" s="87"/>
      <c r="AP287" s="33">
        <f>AR287+AT287+AV287+AX287+AZ287+BB287</f>
        <v>0</v>
      </c>
      <c r="AQ287" s="86"/>
      <c r="AR287" s="35"/>
      <c r="AS287" s="86"/>
      <c r="AT287" s="35"/>
      <c r="AU287" s="86"/>
      <c r="AV287" s="35"/>
      <c r="AW287" s="86"/>
      <c r="AX287" s="35"/>
      <c r="AY287" s="86"/>
      <c r="AZ287" s="35"/>
      <c r="BA287" s="86"/>
      <c r="BB287" s="75"/>
      <c r="BC287" s="33">
        <f>BE287+BG287+BI287+BK287+BM287</f>
        <v>0</v>
      </c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>
        <f>BP287+BR287+BT287+BV287+BX287+BZ287</f>
        <v>0</v>
      </c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103"/>
      <c r="CA287" s="33">
        <f>CC287+CE287+CG287+CI287+CK287+CM287+CO287+CQ287</f>
        <v>0</v>
      </c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103"/>
      <c r="CR287" s="33">
        <f>CT287+CV287+CX287+CZ287+DB287+DD287</f>
        <v>0</v>
      </c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8">
        <f>DG287+DI287+DK287+DM287+DO287</f>
        <v>0</v>
      </c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>
        <f>DR287+DT287+DV287+DX287</f>
        <v>0</v>
      </c>
      <c r="DQ287" s="31"/>
      <c r="DR287" s="30"/>
      <c r="DS287" s="31"/>
      <c r="DT287" s="30"/>
      <c r="DU287" s="31"/>
      <c r="DV287" s="30"/>
      <c r="DW287" s="31"/>
      <c r="DX287" s="103"/>
      <c r="DY287" s="33">
        <f>EA287+EC287+EE287+EG287+EI287+EK287+EM287+EO287</f>
        <v>0</v>
      </c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  <c r="EP287" s="108">
        <f t="shared" si="62"/>
        <v>0</v>
      </c>
      <c r="EQ287" s="31"/>
      <c r="ER287" s="30"/>
      <c r="ES287" s="31"/>
      <c r="ET287" s="30"/>
      <c r="EU287" s="31"/>
      <c r="EV287" s="30"/>
      <c r="EW287" s="30"/>
      <c r="EX287" s="30"/>
      <c r="EY287" s="30"/>
      <c r="EZ287" s="30"/>
      <c r="FA287" s="30"/>
      <c r="FB287" s="30"/>
      <c r="FC287" s="31"/>
      <c r="FD287" s="30"/>
      <c r="FE287" s="30"/>
      <c r="FF287" s="30"/>
      <c r="FG287" s="30"/>
      <c r="FH287" s="30"/>
      <c r="FI287" s="31"/>
      <c r="FJ287" s="32"/>
    </row>
    <row r="288" spans="1:166" s="1" customFormat="1" ht="15" hidden="1" customHeight="1" x14ac:dyDescent="0.3">
      <c r="A288" s="5">
        <f t="shared" si="61"/>
        <v>4</v>
      </c>
      <c r="B288" s="15">
        <v>9682</v>
      </c>
      <c r="C288" s="8" t="s">
        <v>307</v>
      </c>
      <c r="D288" s="16">
        <v>2008</v>
      </c>
      <c r="E288" s="17">
        <f t="shared" si="63"/>
        <v>0</v>
      </c>
      <c r="F288" s="55"/>
      <c r="G288" s="55"/>
      <c r="H288" s="55"/>
      <c r="I288" s="55"/>
      <c r="J288" s="28">
        <f>L288+N288+P288</f>
        <v>0</v>
      </c>
      <c r="K288" s="29"/>
      <c r="L288" s="30"/>
      <c r="M288" s="31"/>
      <c r="N288" s="30"/>
      <c r="O288" s="31"/>
      <c r="P288" s="32"/>
      <c r="Q288" s="28">
        <f>S288</f>
        <v>0</v>
      </c>
      <c r="R288" s="29"/>
      <c r="S288" s="32"/>
      <c r="T288" s="28">
        <f>V288+X288</f>
        <v>0</v>
      </c>
      <c r="U288" s="29"/>
      <c r="V288" s="30"/>
      <c r="W288" s="31"/>
      <c r="X288" s="32"/>
      <c r="Y288" s="33">
        <f>AA288+AC288+AE288+AG288+AI288+AK288+AM288+AO288</f>
        <v>0</v>
      </c>
      <c r="Z288" s="86"/>
      <c r="AA288" s="35"/>
      <c r="AB288" s="86"/>
      <c r="AC288" s="35"/>
      <c r="AD288" s="86"/>
      <c r="AE288" s="35"/>
      <c r="AF288" s="86"/>
      <c r="AG288" s="35"/>
      <c r="AH288" s="86"/>
      <c r="AI288" s="35"/>
      <c r="AJ288" s="86"/>
      <c r="AK288" s="35"/>
      <c r="AL288" s="86"/>
      <c r="AM288" s="35"/>
      <c r="AN288" s="86"/>
      <c r="AO288" s="87"/>
      <c r="AP288" s="33">
        <f>AR288+AT288+AV288+AX288+AZ288+BB288</f>
        <v>0</v>
      </c>
      <c r="AQ288" s="86"/>
      <c r="AR288" s="35"/>
      <c r="AS288" s="86"/>
      <c r="AT288" s="35"/>
      <c r="AU288" s="86"/>
      <c r="AV288" s="35"/>
      <c r="AW288" s="86"/>
      <c r="AX288" s="35"/>
      <c r="AY288" s="86"/>
      <c r="AZ288" s="35"/>
      <c r="BA288" s="86"/>
      <c r="BB288" s="75"/>
      <c r="BC288" s="33">
        <f>BE288+BG288+BI288+BK288+BM288</f>
        <v>0</v>
      </c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>
        <f>BP288+BR288+BT288+BV288+BX288+BZ288</f>
        <v>0</v>
      </c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103"/>
      <c r="CA288" s="33">
        <f>CC288+CE288+CG288+CI288+CK288+CM288+CO288+CQ288</f>
        <v>0</v>
      </c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103"/>
      <c r="CR288" s="33">
        <f>CT288+CV288+CX288+CZ288+DB288+DD288</f>
        <v>0</v>
      </c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8">
        <f>DG288+DI288+DK288+DM288+DO288</f>
        <v>0</v>
      </c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>
        <f>DR288+DT288+DV288+DX288</f>
        <v>0</v>
      </c>
      <c r="DQ288" s="31"/>
      <c r="DR288" s="30"/>
      <c r="DS288" s="31"/>
      <c r="DT288" s="30"/>
      <c r="DU288" s="31"/>
      <c r="DV288" s="30"/>
      <c r="DW288" s="31"/>
      <c r="DX288" s="103"/>
      <c r="DY288" s="33">
        <f>EA288+EC288+EE288+EG288+EI288+EK288+EM288+EO288</f>
        <v>0</v>
      </c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  <c r="EP288" s="108">
        <f t="shared" si="62"/>
        <v>0</v>
      </c>
      <c r="EQ288" s="31"/>
      <c r="ER288" s="30"/>
      <c r="ES288" s="31"/>
      <c r="ET288" s="30"/>
      <c r="EU288" s="31"/>
      <c r="EV288" s="30"/>
      <c r="EW288" s="30"/>
      <c r="EX288" s="30"/>
      <c r="EY288" s="30"/>
      <c r="EZ288" s="30"/>
      <c r="FA288" s="30"/>
      <c r="FB288" s="30"/>
      <c r="FC288" s="31"/>
      <c r="FD288" s="30"/>
      <c r="FE288" s="30"/>
      <c r="FF288" s="30"/>
      <c r="FG288" s="30"/>
      <c r="FH288" s="30"/>
      <c r="FI288" s="31"/>
      <c r="FJ288" s="32"/>
    </row>
    <row r="289" spans="1:166" s="1" customFormat="1" ht="15" hidden="1" customHeight="1" x14ac:dyDescent="0.3">
      <c r="A289" s="5"/>
      <c r="B289" s="15">
        <v>9693</v>
      </c>
      <c r="C289" s="8" t="s">
        <v>348</v>
      </c>
      <c r="D289" s="16">
        <v>2010</v>
      </c>
      <c r="E289" s="17">
        <f t="shared" si="63"/>
        <v>0</v>
      </c>
      <c r="F289" s="55"/>
      <c r="G289" s="55"/>
      <c r="H289" s="55"/>
      <c r="I289" s="55"/>
      <c r="J289" s="28"/>
      <c r="K289" s="29"/>
      <c r="L289" s="30"/>
      <c r="M289" s="31"/>
      <c r="N289" s="30"/>
      <c r="O289" s="31"/>
      <c r="P289" s="32"/>
      <c r="Q289" s="28"/>
      <c r="R289" s="29"/>
      <c r="S289" s="32"/>
      <c r="T289" s="28"/>
      <c r="U289" s="29"/>
      <c r="V289" s="30"/>
      <c r="W289" s="31"/>
      <c r="X289" s="32"/>
      <c r="Y289" s="33"/>
      <c r="Z289" s="86"/>
      <c r="AA289" s="35"/>
      <c r="AB289" s="86"/>
      <c r="AC289" s="35"/>
      <c r="AD289" s="86"/>
      <c r="AE289" s="35"/>
      <c r="AF289" s="86"/>
      <c r="AG289" s="35"/>
      <c r="AH289" s="86"/>
      <c r="AI289" s="35"/>
      <c r="AJ289" s="86"/>
      <c r="AK289" s="35"/>
      <c r="AL289" s="86"/>
      <c r="AM289" s="35"/>
      <c r="AN289" s="86"/>
      <c r="AO289" s="87"/>
      <c r="AP289" s="33"/>
      <c r="AQ289" s="86"/>
      <c r="AR289" s="35"/>
      <c r="AS289" s="86"/>
      <c r="AT289" s="35"/>
      <c r="AU289" s="86"/>
      <c r="AV289" s="35"/>
      <c r="AW289" s="86"/>
      <c r="AX289" s="35"/>
      <c r="AY289" s="86"/>
      <c r="AZ289" s="35"/>
      <c r="BA289" s="86"/>
      <c r="BB289" s="75"/>
      <c r="BC289" s="33"/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103"/>
      <c r="CA289" s="33"/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103"/>
      <c r="CR289" s="33"/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8"/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/>
      <c r="DQ289" s="31"/>
      <c r="DR289" s="30"/>
      <c r="DS289" s="31"/>
      <c r="DT289" s="30"/>
      <c r="DU289" s="31"/>
      <c r="DV289" s="30"/>
      <c r="DW289" s="31"/>
      <c r="DX289" s="103"/>
      <c r="DY289" s="33"/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08">
        <f t="shared" si="62"/>
        <v>0</v>
      </c>
      <c r="EQ289" s="31"/>
      <c r="ER289" s="30"/>
      <c r="ES289" s="31"/>
      <c r="ET289" s="30"/>
      <c r="EU289" s="31"/>
      <c r="EV289" s="30"/>
      <c r="EW289" s="31"/>
      <c r="EX289" s="30"/>
      <c r="EY289" s="31"/>
      <c r="EZ289" s="30"/>
      <c r="FA289" s="31"/>
      <c r="FB289" s="30"/>
      <c r="FC289" s="31"/>
      <c r="FD289" s="30"/>
      <c r="FE289" s="31"/>
      <c r="FF289" s="30"/>
      <c r="FG289" s="89"/>
      <c r="FH289" s="30"/>
      <c r="FI289" s="31"/>
      <c r="FJ289" s="32"/>
    </row>
    <row r="290" spans="1:166" s="1" customFormat="1" ht="15" hidden="1" customHeight="1" x14ac:dyDescent="0.3">
      <c r="A290" s="5">
        <f t="shared" si="61"/>
        <v>1</v>
      </c>
      <c r="B290" s="15">
        <v>5164</v>
      </c>
      <c r="C290" s="8" t="s">
        <v>254</v>
      </c>
      <c r="D290" s="16">
        <v>2005</v>
      </c>
      <c r="E290" s="17">
        <f t="shared" si="63"/>
        <v>0</v>
      </c>
      <c r="F290" s="55"/>
      <c r="G290" s="55"/>
      <c r="H290" s="55"/>
      <c r="I290" s="55"/>
      <c r="J290" s="28">
        <f>L290+N290+P290</f>
        <v>0</v>
      </c>
      <c r="K290" s="29"/>
      <c r="L290" s="30"/>
      <c r="M290" s="31"/>
      <c r="N290" s="30"/>
      <c r="O290" s="31"/>
      <c r="P290" s="32"/>
      <c r="Q290" s="28">
        <f>S290</f>
        <v>0</v>
      </c>
      <c r="R290" s="29"/>
      <c r="S290" s="32"/>
      <c r="T290" s="28">
        <f>V290+X290</f>
        <v>0</v>
      </c>
      <c r="U290" s="29"/>
      <c r="V290" s="30"/>
      <c r="W290" s="31"/>
      <c r="X290" s="32"/>
      <c r="Y290" s="33">
        <f>AA290+AC290+AE290+AG290+AI290+AK290+AM290+AO290</f>
        <v>0</v>
      </c>
      <c r="Z290" s="86"/>
      <c r="AA290" s="35"/>
      <c r="AB290" s="86"/>
      <c r="AC290" s="35"/>
      <c r="AD290" s="86"/>
      <c r="AE290" s="35"/>
      <c r="AF290" s="86"/>
      <c r="AG290" s="35"/>
      <c r="AH290" s="86"/>
      <c r="AI290" s="35"/>
      <c r="AJ290" s="86"/>
      <c r="AK290" s="35"/>
      <c r="AL290" s="86"/>
      <c r="AM290" s="35"/>
      <c r="AN290" s="86"/>
      <c r="AO290" s="87"/>
      <c r="AP290" s="33">
        <f>AR290+AT290+AV290+AX290+AZ290+BB290</f>
        <v>0</v>
      </c>
      <c r="AQ290" s="86"/>
      <c r="AR290" s="35"/>
      <c r="AS290" s="86"/>
      <c r="AT290" s="35"/>
      <c r="AU290" s="86"/>
      <c r="AV290" s="35"/>
      <c r="AW290" s="86"/>
      <c r="AX290" s="35"/>
      <c r="AY290" s="86"/>
      <c r="AZ290" s="35"/>
      <c r="BA290" s="86"/>
      <c r="BB290" s="75"/>
      <c r="BC290" s="33">
        <f>BE290+BG290+BI290+BK290+BM290</f>
        <v>0</v>
      </c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>
        <f>BP290+BR290+BT290+BV290+BX290+BZ290</f>
        <v>0</v>
      </c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103"/>
      <c r="CA290" s="33">
        <f>CC290+CE290+CG290+CI290+CK290+CM290+CO290+CQ290</f>
        <v>0</v>
      </c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107"/>
      <c r="CR290" s="33">
        <f>CT290+CV290+CX290+CZ290+DB290+DD290</f>
        <v>0</v>
      </c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8">
        <f>DG290+DI290+DK290+DM290+DO290</f>
        <v>0</v>
      </c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>
        <f>DR290+DT290+DV290+DX290</f>
        <v>0</v>
      </c>
      <c r="DQ290" s="31"/>
      <c r="DR290" s="30"/>
      <c r="DS290" s="31"/>
      <c r="DT290" s="30"/>
      <c r="DU290" s="31"/>
      <c r="DV290" s="30"/>
      <c r="DW290" s="31"/>
      <c r="DX290" s="103"/>
      <c r="DY290" s="33">
        <f>EA290+EC290+EE290+EG290+EI290+EK290+EM290+EO290</f>
        <v>0</v>
      </c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108">
        <f t="shared" si="62"/>
        <v>0</v>
      </c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0"/>
      <c r="FG290" s="30"/>
      <c r="FH290" s="30"/>
      <c r="FI290" s="31"/>
      <c r="FJ290" s="32"/>
    </row>
    <row r="291" spans="1:166" s="1" customFormat="1" ht="15" hidden="1" customHeight="1" x14ac:dyDescent="0.3">
      <c r="A291" s="5">
        <f t="shared" si="61"/>
        <v>2</v>
      </c>
      <c r="B291" s="15">
        <v>6548</v>
      </c>
      <c r="C291" s="8" t="s">
        <v>162</v>
      </c>
      <c r="D291" s="16">
        <v>2007</v>
      </c>
      <c r="E291" s="17">
        <f t="shared" si="63"/>
        <v>0</v>
      </c>
      <c r="F291" s="55"/>
      <c r="G291" s="55"/>
      <c r="H291" s="55"/>
      <c r="I291" s="55"/>
      <c r="J291" s="28">
        <f>L291+N291+P291</f>
        <v>0</v>
      </c>
      <c r="K291" s="29"/>
      <c r="L291" s="30"/>
      <c r="M291" s="31"/>
      <c r="N291" s="30"/>
      <c r="O291" s="31"/>
      <c r="P291" s="32"/>
      <c r="Q291" s="28">
        <f>S291</f>
        <v>0</v>
      </c>
      <c r="R291" s="29"/>
      <c r="S291" s="32"/>
      <c r="T291" s="28">
        <f>V291+X291</f>
        <v>0</v>
      </c>
      <c r="U291" s="29"/>
      <c r="V291" s="30"/>
      <c r="W291" s="31"/>
      <c r="X291" s="32"/>
      <c r="Y291" s="33">
        <f>AA291+AC291+AE291+AG291+AI291+AK291+AM291+AO291</f>
        <v>0</v>
      </c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86"/>
      <c r="AM291" s="35"/>
      <c r="AN291" s="86"/>
      <c r="AO291" s="87"/>
      <c r="AP291" s="33">
        <f>AR291+AT291+AV291+AX291+AZ291+BB291</f>
        <v>0</v>
      </c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>
        <f>BE291+BG291+BI291+BK291+BM291</f>
        <v>0</v>
      </c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>
        <f>BP291+BR291+BT291+BV291+BX291+BZ291</f>
        <v>0</v>
      </c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103"/>
      <c r="CA291" s="33">
        <f>CC291+CE291+CG291+CI291+CK291+CM291+CO291+CQ291</f>
        <v>0</v>
      </c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107"/>
      <c r="CR291" s="33">
        <f>CT291+CV291+CX291+CZ291+DB291+DD291</f>
        <v>0</v>
      </c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8">
        <f>DG291+DI291+DK291+DM291+DO291</f>
        <v>0</v>
      </c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>
        <f>DR291+DT291+DV291+DX291</f>
        <v>0</v>
      </c>
      <c r="DQ291" s="31"/>
      <c r="DR291" s="30"/>
      <c r="DS291" s="31"/>
      <c r="DT291" s="30"/>
      <c r="DU291" s="31"/>
      <c r="DV291" s="30"/>
      <c r="DW291" s="31"/>
      <c r="DX291" s="103"/>
      <c r="DY291" s="33">
        <f>EA291+EC291+EE291+EG291+EI291+EK291+EM291+EO291</f>
        <v>0</v>
      </c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108">
        <f t="shared" si="62"/>
        <v>0</v>
      </c>
      <c r="EQ291" s="31"/>
      <c r="ER291" s="30"/>
      <c r="ES291" s="31"/>
      <c r="ET291" s="30"/>
      <c r="EU291" s="31"/>
      <c r="EV291" s="30"/>
      <c r="EW291" s="30"/>
      <c r="EX291" s="30"/>
      <c r="EY291" s="30"/>
      <c r="EZ291" s="30"/>
      <c r="FA291" s="30"/>
      <c r="FB291" s="30"/>
      <c r="FC291" s="31"/>
      <c r="FD291" s="30"/>
      <c r="FE291" s="30"/>
      <c r="FF291" s="30"/>
      <c r="FG291" s="30"/>
      <c r="FH291" s="30"/>
      <c r="FI291" s="31"/>
      <c r="FJ291" s="32"/>
    </row>
    <row r="292" spans="1:166" s="1" customFormat="1" ht="15" hidden="1" customHeight="1" x14ac:dyDescent="0.3">
      <c r="A292" s="5">
        <f t="shared" si="61"/>
        <v>3</v>
      </c>
      <c r="B292" s="15">
        <v>2057</v>
      </c>
      <c r="C292" s="8" t="s">
        <v>270</v>
      </c>
      <c r="D292" s="16">
        <v>2000</v>
      </c>
      <c r="E292" s="17">
        <f t="shared" si="63"/>
        <v>0</v>
      </c>
      <c r="F292" s="55"/>
      <c r="G292" s="55"/>
      <c r="H292" s="55"/>
      <c r="I292" s="55"/>
      <c r="J292" s="28">
        <f>L292+N292+P292</f>
        <v>0</v>
      </c>
      <c r="K292" s="29"/>
      <c r="L292" s="30"/>
      <c r="M292" s="31"/>
      <c r="N292" s="30"/>
      <c r="O292" s="31"/>
      <c r="P292" s="32"/>
      <c r="Q292" s="28">
        <f>S292</f>
        <v>0</v>
      </c>
      <c r="R292" s="29"/>
      <c r="S292" s="32"/>
      <c r="T292" s="28">
        <f>V292+X292</f>
        <v>0</v>
      </c>
      <c r="U292" s="29"/>
      <c r="V292" s="30"/>
      <c r="W292" s="31"/>
      <c r="X292" s="32"/>
      <c r="Y292" s="33">
        <f>AA292+AC292+AE292+AG292+AI292+AK292+AM292+AO292</f>
        <v>0</v>
      </c>
      <c r="Z292" s="86"/>
      <c r="AA292" s="35"/>
      <c r="AB292" s="86"/>
      <c r="AC292" s="35"/>
      <c r="AD292" s="86"/>
      <c r="AE292" s="35"/>
      <c r="AF292" s="86"/>
      <c r="AG292" s="35"/>
      <c r="AH292" s="86"/>
      <c r="AI292" s="35"/>
      <c r="AJ292" s="86"/>
      <c r="AK292" s="35"/>
      <c r="AL292" s="86"/>
      <c r="AM292" s="35"/>
      <c r="AN292" s="86"/>
      <c r="AO292" s="87"/>
      <c r="AP292" s="33">
        <f>AR292+AT292+AV292+AX292+AZ292+BB292</f>
        <v>0</v>
      </c>
      <c r="AQ292" s="86"/>
      <c r="AR292" s="35"/>
      <c r="AS292" s="86"/>
      <c r="AT292" s="35"/>
      <c r="AU292" s="86"/>
      <c r="AV292" s="35"/>
      <c r="AW292" s="86"/>
      <c r="AX292" s="35"/>
      <c r="AY292" s="86"/>
      <c r="AZ292" s="35"/>
      <c r="BA292" s="86"/>
      <c r="BB292" s="75"/>
      <c r="BC292" s="33">
        <f>BE292+BG292+BI292+BK292+BM292</f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>
        <f>BP292+BR292+BT292+BV292+BX292+BZ292</f>
        <v>0</v>
      </c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103"/>
      <c r="CA292" s="33">
        <f>CC292+CE292+CG292+CI292+CK292+CM292+CO292+CQ292</f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103"/>
      <c r="CR292" s="33">
        <f>CT292+CV292+CX292+CZ292+DB292+DD292</f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8">
        <f>DG292+DI292+DK292+DM292+DO292</f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>
        <f>DR292+DT292+DV292+DX292</f>
        <v>0</v>
      </c>
      <c r="DQ292" s="31"/>
      <c r="DR292" s="30"/>
      <c r="DS292" s="31"/>
      <c r="DT292" s="30"/>
      <c r="DU292" s="31"/>
      <c r="DV292" s="30"/>
      <c r="DW292" s="31"/>
      <c r="DX292" s="103"/>
      <c r="DY292" s="33">
        <f>EA292+EC292+EE292+EG292+EI292+EK292+EM292+EO292</f>
        <v>0</v>
      </c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108">
        <f t="shared" si="62"/>
        <v>0</v>
      </c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0"/>
      <c r="FG292" s="30"/>
      <c r="FH292" s="30"/>
      <c r="FI292" s="31"/>
      <c r="FJ292" s="32"/>
    </row>
    <row r="293" spans="1:166" s="1" customFormat="1" ht="15" hidden="1" customHeight="1" x14ac:dyDescent="0.3">
      <c r="A293" s="5">
        <f t="shared" si="61"/>
        <v>4</v>
      </c>
      <c r="B293" s="15">
        <v>9402</v>
      </c>
      <c r="C293" s="8" t="s">
        <v>303</v>
      </c>
      <c r="D293" s="16">
        <v>2007</v>
      </c>
      <c r="E293" s="17">
        <f t="shared" si="63"/>
        <v>0</v>
      </c>
      <c r="F293" s="55"/>
      <c r="G293" s="55"/>
      <c r="H293" s="55"/>
      <c r="I293" s="55"/>
      <c r="J293" s="28">
        <f>L293+N293+P293</f>
        <v>0</v>
      </c>
      <c r="K293" s="29"/>
      <c r="L293" s="30"/>
      <c r="M293" s="31"/>
      <c r="N293" s="30"/>
      <c r="O293" s="31"/>
      <c r="P293" s="32"/>
      <c r="Q293" s="28">
        <f>S293</f>
        <v>0</v>
      </c>
      <c r="R293" s="29"/>
      <c r="S293" s="32"/>
      <c r="T293" s="28">
        <f>V293+X293</f>
        <v>0</v>
      </c>
      <c r="U293" s="29"/>
      <c r="V293" s="30"/>
      <c r="W293" s="31"/>
      <c r="X293" s="32"/>
      <c r="Y293" s="33">
        <f>AA293+AC293+AE293+AG293+AI293+AK293+AM293+AO293</f>
        <v>0</v>
      </c>
      <c r="Z293" s="92"/>
      <c r="AA293" s="35"/>
      <c r="AB293" s="92"/>
      <c r="AC293" s="35"/>
      <c r="AD293" s="92"/>
      <c r="AE293" s="35"/>
      <c r="AF293" s="92"/>
      <c r="AG293" s="35"/>
      <c r="AH293" s="92"/>
      <c r="AI293" s="35"/>
      <c r="AJ293" s="92"/>
      <c r="AK293" s="35"/>
      <c r="AL293" s="92"/>
      <c r="AM293" s="35"/>
      <c r="AN293" s="92"/>
      <c r="AO293" s="93"/>
      <c r="AP293" s="33">
        <f>AR293+AT293+AV293+AX293+AZ293+BB293</f>
        <v>0</v>
      </c>
      <c r="AQ293" s="92"/>
      <c r="AR293" s="35"/>
      <c r="AS293" s="92"/>
      <c r="AT293" s="35"/>
      <c r="AU293" s="92"/>
      <c r="AV293" s="35"/>
      <c r="AW293" s="92"/>
      <c r="AX293" s="35"/>
      <c r="AY293" s="92"/>
      <c r="AZ293" s="35"/>
      <c r="BA293" s="92"/>
      <c r="BB293" s="75"/>
      <c r="BC293" s="33">
        <f>BE293+BG293+BI293+BK293+BM293</f>
        <v>0</v>
      </c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>
        <f>BP293+BR293+BT293+BV293+BX293+BZ293</f>
        <v>0</v>
      </c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103"/>
      <c r="CA293" s="33">
        <f>CC293+CE293+CG293+CI293+CK293+CM293+CO293+CQ293</f>
        <v>0</v>
      </c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103"/>
      <c r="CR293" s="33">
        <f>CT293+CV293+CX293+CZ293+DB293+DD293</f>
        <v>0</v>
      </c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8">
        <f>DG293+DI293+DK293+DM293+DO293</f>
        <v>0</v>
      </c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>
        <f>DR293+DT293+DV293+DX293</f>
        <v>0</v>
      </c>
      <c r="DQ293" s="31"/>
      <c r="DR293" s="30"/>
      <c r="DS293" s="31"/>
      <c r="DT293" s="30"/>
      <c r="DU293" s="31"/>
      <c r="DV293" s="30"/>
      <c r="DW293" s="31"/>
      <c r="DX293" s="103"/>
      <c r="DY293" s="33">
        <f>EA293+EC293+EE293+EG293+EI293+EK293+EM293+EO293</f>
        <v>0</v>
      </c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108">
        <f t="shared" si="62"/>
        <v>0</v>
      </c>
      <c r="EQ293" s="31"/>
      <c r="ER293" s="30"/>
      <c r="ES293" s="31"/>
      <c r="ET293" s="30"/>
      <c r="EU293" s="31"/>
      <c r="EV293" s="30"/>
      <c r="EW293" s="30"/>
      <c r="EX293" s="30"/>
      <c r="EY293" s="30"/>
      <c r="EZ293" s="30"/>
      <c r="FA293" s="30"/>
      <c r="FB293" s="30"/>
      <c r="FC293" s="31"/>
      <c r="FD293" s="30"/>
      <c r="FE293" s="30"/>
      <c r="FF293" s="30"/>
      <c r="FG293" s="30"/>
      <c r="FH293" s="30"/>
      <c r="FI293" s="31"/>
      <c r="FJ293" s="32"/>
    </row>
    <row r="294" spans="1:166" s="1" customFormat="1" ht="15" hidden="1" customHeight="1" x14ac:dyDescent="0.3">
      <c r="A294" s="5"/>
      <c r="B294" s="15">
        <v>7459</v>
      </c>
      <c r="C294" s="8" t="s">
        <v>344</v>
      </c>
      <c r="D294" s="16">
        <v>2010</v>
      </c>
      <c r="E294" s="17">
        <f t="shared" si="63"/>
        <v>0</v>
      </c>
      <c r="F294" s="55"/>
      <c r="G294" s="55"/>
      <c r="H294" s="55"/>
      <c r="I294" s="55"/>
      <c r="J294" s="28"/>
      <c r="K294" s="29"/>
      <c r="L294" s="30"/>
      <c r="M294" s="31"/>
      <c r="N294" s="30"/>
      <c r="O294" s="31"/>
      <c r="P294" s="32"/>
      <c r="Q294" s="28"/>
      <c r="R294" s="29"/>
      <c r="S294" s="32"/>
      <c r="T294" s="28"/>
      <c r="U294" s="29"/>
      <c r="V294" s="30"/>
      <c r="W294" s="31"/>
      <c r="X294" s="32"/>
      <c r="Y294" s="33"/>
      <c r="Z294" s="92"/>
      <c r="AA294" s="35"/>
      <c r="AB294" s="92"/>
      <c r="AC294" s="35"/>
      <c r="AD294" s="92"/>
      <c r="AE294" s="35"/>
      <c r="AF294" s="92"/>
      <c r="AG294" s="35"/>
      <c r="AH294" s="92"/>
      <c r="AI294" s="35"/>
      <c r="AJ294" s="92"/>
      <c r="AK294" s="35"/>
      <c r="AL294" s="92"/>
      <c r="AM294" s="35"/>
      <c r="AN294" s="92"/>
      <c r="AO294" s="93"/>
      <c r="AP294" s="33"/>
      <c r="AQ294" s="92"/>
      <c r="AR294" s="35"/>
      <c r="AS294" s="92"/>
      <c r="AT294" s="35"/>
      <c r="AU294" s="92"/>
      <c r="AV294" s="35"/>
      <c r="AW294" s="92"/>
      <c r="AX294" s="35"/>
      <c r="AY294" s="92"/>
      <c r="AZ294" s="35"/>
      <c r="BA294" s="92"/>
      <c r="BB294" s="75"/>
      <c r="BC294" s="33"/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103"/>
      <c r="CA294" s="33"/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103"/>
      <c r="CR294" s="33"/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8"/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/>
      <c r="DQ294" s="31"/>
      <c r="DR294" s="30"/>
      <c r="DS294" s="31"/>
      <c r="DT294" s="30"/>
      <c r="DU294" s="31"/>
      <c r="DV294" s="30"/>
      <c r="DW294" s="31"/>
      <c r="DX294" s="103"/>
      <c r="DY294" s="33"/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108">
        <f t="shared" si="62"/>
        <v>0</v>
      </c>
      <c r="EQ294" s="31"/>
      <c r="ER294" s="30"/>
      <c r="ES294" s="31"/>
      <c r="ET294" s="30"/>
      <c r="EU294" s="31"/>
      <c r="EV294" s="30"/>
      <c r="EW294" s="31"/>
      <c r="EX294" s="30"/>
      <c r="EY294" s="31"/>
      <c r="EZ294" s="30"/>
      <c r="FA294" s="31"/>
      <c r="FB294" s="30"/>
      <c r="FC294" s="31"/>
      <c r="FD294" s="30"/>
      <c r="FE294" s="31"/>
      <c r="FF294" s="30"/>
      <c r="FG294" s="89"/>
      <c r="FH294" s="30"/>
      <c r="FI294" s="31"/>
      <c r="FJ294" s="32"/>
    </row>
    <row r="295" spans="1:166" s="1" customFormat="1" ht="15" hidden="1" customHeight="1" x14ac:dyDescent="0.3">
      <c r="A295" s="5"/>
      <c r="B295" s="15">
        <v>6760</v>
      </c>
      <c r="C295" s="8" t="s">
        <v>222</v>
      </c>
      <c r="D295" s="16">
        <v>2009</v>
      </c>
      <c r="E295" s="17">
        <f t="shared" si="63"/>
        <v>0</v>
      </c>
      <c r="F295" s="55"/>
      <c r="G295" s="55"/>
      <c r="H295" s="55"/>
      <c r="I295" s="55"/>
      <c r="J295" s="28"/>
      <c r="K295" s="29"/>
      <c r="L295" s="30"/>
      <c r="M295" s="31"/>
      <c r="N295" s="30"/>
      <c r="O295" s="31"/>
      <c r="P295" s="32"/>
      <c r="Q295" s="28"/>
      <c r="R295" s="29"/>
      <c r="S295" s="32"/>
      <c r="T295" s="28"/>
      <c r="U295" s="29"/>
      <c r="V295" s="30"/>
      <c r="W295" s="31"/>
      <c r="X295" s="32"/>
      <c r="Y295" s="33"/>
      <c r="Z295" s="86"/>
      <c r="AA295" s="35"/>
      <c r="AB295" s="86"/>
      <c r="AC295" s="35"/>
      <c r="AD295" s="86"/>
      <c r="AE295" s="35"/>
      <c r="AF295" s="86"/>
      <c r="AG295" s="35"/>
      <c r="AH295" s="86"/>
      <c r="AI295" s="35"/>
      <c r="AJ295" s="86"/>
      <c r="AK295" s="35"/>
      <c r="AL295" s="86"/>
      <c r="AM295" s="35"/>
      <c r="AN295" s="86"/>
      <c r="AO295" s="87"/>
      <c r="AP295" s="33"/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/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/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103"/>
      <c r="CA295" s="33"/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103"/>
      <c r="CR295" s="33"/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8"/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/>
      <c r="DQ295" s="31"/>
      <c r="DR295" s="30"/>
      <c r="DS295" s="31"/>
      <c r="DT295" s="30"/>
      <c r="DU295" s="31"/>
      <c r="DV295" s="30"/>
      <c r="DW295" s="31"/>
      <c r="DX295" s="103"/>
      <c r="DY295" s="33"/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  <c r="EP295" s="108">
        <f t="shared" si="62"/>
        <v>0</v>
      </c>
      <c r="EQ295" s="31"/>
      <c r="ER295" s="30"/>
      <c r="ES295" s="31"/>
      <c r="ET295" s="30"/>
      <c r="EU295" s="31"/>
      <c r="EV295" s="30"/>
      <c r="EW295" s="31"/>
      <c r="EX295" s="30"/>
      <c r="EY295" s="31"/>
      <c r="EZ295" s="30"/>
      <c r="FA295" s="31"/>
      <c r="FB295" s="30"/>
      <c r="FC295" s="31"/>
      <c r="FD295" s="30"/>
      <c r="FE295" s="31"/>
      <c r="FF295" s="30"/>
      <c r="FG295" s="89"/>
      <c r="FH295" s="30"/>
      <c r="FI295" s="31"/>
      <c r="FJ295" s="32"/>
    </row>
    <row r="296" spans="1:166" s="1" customFormat="1" ht="15" hidden="1" customHeight="1" x14ac:dyDescent="0.3">
      <c r="A296" s="5">
        <f t="shared" si="61"/>
        <v>1</v>
      </c>
      <c r="B296" s="15">
        <v>5099</v>
      </c>
      <c r="C296" s="8" t="s">
        <v>91</v>
      </c>
      <c r="D296" s="16">
        <v>2006</v>
      </c>
      <c r="E296" s="17">
        <f t="shared" si="63"/>
        <v>0</v>
      </c>
      <c r="F296" s="55" t="s">
        <v>389</v>
      </c>
      <c r="G296" s="55"/>
      <c r="H296" s="55" t="s">
        <v>525</v>
      </c>
      <c r="I296" s="55" t="s">
        <v>526</v>
      </c>
      <c r="J296" s="28">
        <f t="shared" ref="J296:J309" si="64">L296+N296+P296</f>
        <v>0</v>
      </c>
      <c r="K296" s="29"/>
      <c r="L296" s="30"/>
      <c r="M296" s="31"/>
      <c r="N296" s="30"/>
      <c r="O296" s="31"/>
      <c r="P296" s="32"/>
      <c r="Q296" s="28">
        <f t="shared" ref="Q296:Q309" si="65">S296</f>
        <v>0</v>
      </c>
      <c r="R296" s="29"/>
      <c r="S296" s="32"/>
      <c r="T296" s="28">
        <f t="shared" ref="T296:T309" si="66">V296+X296</f>
        <v>0</v>
      </c>
      <c r="U296" s="29"/>
      <c r="V296" s="30"/>
      <c r="W296" s="31"/>
      <c r="X296" s="32"/>
      <c r="Y296" s="33">
        <f t="shared" ref="Y296:Y309" si="67">AA296+AC296+AE296+AG296+AI296+AK296+AM296+AO296</f>
        <v>0</v>
      </c>
      <c r="Z296" s="86"/>
      <c r="AA296" s="35"/>
      <c r="AB296" s="86"/>
      <c r="AC296" s="35"/>
      <c r="AD296" s="86"/>
      <c r="AE296" s="35"/>
      <c r="AF296" s="86"/>
      <c r="AG296" s="35"/>
      <c r="AH296" s="86"/>
      <c r="AI296" s="35"/>
      <c r="AJ296" s="86"/>
      <c r="AK296" s="35"/>
      <c r="AL296" s="86"/>
      <c r="AM296" s="35"/>
      <c r="AN296" s="86"/>
      <c r="AO296" s="87"/>
      <c r="AP296" s="33">
        <f t="shared" ref="AP296:AP309" si="68">AR296+AT296+AV296+AX296+AZ296+BB296</f>
        <v>0</v>
      </c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>
        <f t="shared" ref="BC296:BC309" si="69">BE296+BG296+BI296+BK296+BM296</f>
        <v>0</v>
      </c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>
        <f t="shared" ref="BN296:BN309" si="70">BP296+BR296+BT296+BV296+BX296+BZ296</f>
        <v>0</v>
      </c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103"/>
      <c r="CA296" s="33">
        <f>CC296+CE296+CG296+CI296+CK296+CM296+CO296</f>
        <v>0</v>
      </c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58">
        <v>9</v>
      </c>
      <c r="CQ296" s="106" t="s">
        <v>287</v>
      </c>
      <c r="CR296" s="33">
        <f t="shared" ref="CR296:CR309" si="71">CT296+CV296+CX296+CZ296+DB296+DD296</f>
        <v>0</v>
      </c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8">
        <f t="shared" ref="DE296:DE309" si="72">DG296+DI296+DK296+DM296+DO296</f>
        <v>0</v>
      </c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>
        <f t="shared" ref="DP296:DP309" si="73">DR296+DT296+DV296+DX296</f>
        <v>0</v>
      </c>
      <c r="DQ296" s="31"/>
      <c r="DR296" s="30"/>
      <c r="DS296" s="31"/>
      <c r="DT296" s="30"/>
      <c r="DU296" s="31"/>
      <c r="DV296" s="30"/>
      <c r="DW296" s="31"/>
      <c r="DX296" s="103"/>
      <c r="DY296" s="33">
        <f t="shared" ref="DY296:DY309" si="74">EA296+EC296+EE296+EG296+EI296+EK296+EM296+EO296</f>
        <v>0</v>
      </c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108">
        <f t="shared" si="62"/>
        <v>0</v>
      </c>
      <c r="EQ296" s="31"/>
      <c r="ER296" s="30"/>
      <c r="ES296" s="31"/>
      <c r="ET296" s="30"/>
      <c r="EU296" s="31"/>
      <c r="EV296" s="30"/>
      <c r="EW296" s="30"/>
      <c r="EX296" s="30"/>
      <c r="EY296" s="30"/>
      <c r="EZ296" s="30"/>
      <c r="FA296" s="30"/>
      <c r="FB296" s="30"/>
      <c r="FC296" s="31"/>
      <c r="FD296" s="30"/>
      <c r="FE296" s="30"/>
      <c r="FF296" s="30"/>
      <c r="FG296" s="30"/>
      <c r="FH296" s="30"/>
      <c r="FI296" s="31"/>
      <c r="FJ296" s="32"/>
    </row>
    <row r="297" spans="1:166" s="1" customFormat="1" ht="15" hidden="1" customHeight="1" x14ac:dyDescent="0.3">
      <c r="A297" s="5">
        <f t="shared" si="61"/>
        <v>2</v>
      </c>
      <c r="B297" s="15">
        <v>2684</v>
      </c>
      <c r="C297" s="8" t="s">
        <v>75</v>
      </c>
      <c r="D297" s="16">
        <v>2001</v>
      </c>
      <c r="E297" s="17">
        <f t="shared" si="63"/>
        <v>0</v>
      </c>
      <c r="F297" s="55"/>
      <c r="G297" s="55"/>
      <c r="H297" s="55"/>
      <c r="I297" s="55"/>
      <c r="J297" s="28">
        <f t="shared" si="64"/>
        <v>0</v>
      </c>
      <c r="K297" s="29"/>
      <c r="L297" s="30"/>
      <c r="M297" s="31"/>
      <c r="N297" s="30"/>
      <c r="O297" s="31"/>
      <c r="P297" s="32"/>
      <c r="Q297" s="28">
        <f t="shared" si="65"/>
        <v>0</v>
      </c>
      <c r="R297" s="29"/>
      <c r="S297" s="32"/>
      <c r="T297" s="28">
        <f t="shared" si="66"/>
        <v>0</v>
      </c>
      <c r="U297" s="29"/>
      <c r="V297" s="30"/>
      <c r="W297" s="31"/>
      <c r="X297" s="32"/>
      <c r="Y297" s="33">
        <f t="shared" si="67"/>
        <v>0</v>
      </c>
      <c r="Z297" s="86"/>
      <c r="AA297" s="35"/>
      <c r="AB297" s="86"/>
      <c r="AC297" s="35"/>
      <c r="AD297" s="86"/>
      <c r="AE297" s="35"/>
      <c r="AF297" s="86"/>
      <c r="AG297" s="35"/>
      <c r="AH297" s="86"/>
      <c r="AI297" s="35"/>
      <c r="AJ297" s="86"/>
      <c r="AK297" s="35"/>
      <c r="AL297" s="86"/>
      <c r="AM297" s="35"/>
      <c r="AN297" s="86"/>
      <c r="AO297" s="87"/>
      <c r="AP297" s="33">
        <f t="shared" si="68"/>
        <v>0</v>
      </c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>
        <f t="shared" si="69"/>
        <v>0</v>
      </c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>
        <f t="shared" si="70"/>
        <v>0</v>
      </c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103"/>
      <c r="CA297" s="33">
        <f t="shared" ref="CA297:CA309" si="75">CC297+CE297+CG297+CI297+CK297+CM297+CO297+CQ297</f>
        <v>0</v>
      </c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103"/>
      <c r="CR297" s="33">
        <f t="shared" si="71"/>
        <v>0</v>
      </c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8">
        <f t="shared" si="72"/>
        <v>0</v>
      </c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>
        <f t="shared" si="73"/>
        <v>0</v>
      </c>
      <c r="DQ297" s="31"/>
      <c r="DR297" s="30"/>
      <c r="DS297" s="31"/>
      <c r="DT297" s="30"/>
      <c r="DU297" s="31"/>
      <c r="DV297" s="30"/>
      <c r="DW297" s="31"/>
      <c r="DX297" s="103"/>
      <c r="DY297" s="33">
        <f t="shared" si="74"/>
        <v>0</v>
      </c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108">
        <f t="shared" si="62"/>
        <v>0</v>
      </c>
      <c r="EQ297" s="31"/>
      <c r="ER297" s="30"/>
      <c r="ES297" s="31"/>
      <c r="ET297" s="30"/>
      <c r="EU297" s="31"/>
      <c r="EV297" s="30"/>
      <c r="EW297" s="30"/>
      <c r="EX297" s="30"/>
      <c r="EY297" s="30"/>
      <c r="EZ297" s="30"/>
      <c r="FA297" s="30"/>
      <c r="FB297" s="30"/>
      <c r="FC297" s="31"/>
      <c r="FD297" s="30"/>
      <c r="FE297" s="30"/>
      <c r="FF297" s="30"/>
      <c r="FG297" s="30"/>
      <c r="FH297" s="30"/>
      <c r="FI297" s="31"/>
      <c r="FJ297" s="32"/>
    </row>
    <row r="298" spans="1:166" s="1" customFormat="1" ht="15" hidden="1" customHeight="1" x14ac:dyDescent="0.3">
      <c r="A298" s="5">
        <f t="shared" si="61"/>
        <v>3</v>
      </c>
      <c r="B298" s="15">
        <v>9621</v>
      </c>
      <c r="C298" s="8" t="s">
        <v>338</v>
      </c>
      <c r="D298" s="16">
        <v>2008</v>
      </c>
      <c r="E298" s="17">
        <f t="shared" si="63"/>
        <v>0</v>
      </c>
      <c r="F298" s="55"/>
      <c r="G298" s="55"/>
      <c r="H298" s="55"/>
      <c r="I298" s="55"/>
      <c r="J298" s="28">
        <f t="shared" si="64"/>
        <v>0</v>
      </c>
      <c r="K298" s="29"/>
      <c r="L298" s="30"/>
      <c r="M298" s="31"/>
      <c r="N298" s="30"/>
      <c r="O298" s="31"/>
      <c r="P298" s="32"/>
      <c r="Q298" s="28">
        <f t="shared" si="65"/>
        <v>0</v>
      </c>
      <c r="R298" s="29"/>
      <c r="S298" s="32"/>
      <c r="T298" s="28">
        <f t="shared" si="66"/>
        <v>0</v>
      </c>
      <c r="U298" s="29"/>
      <c r="V298" s="30"/>
      <c r="W298" s="31"/>
      <c r="X298" s="32"/>
      <c r="Y298" s="33">
        <f t="shared" si="67"/>
        <v>0</v>
      </c>
      <c r="Z298" s="92"/>
      <c r="AA298" s="35"/>
      <c r="AB298" s="92"/>
      <c r="AC298" s="35"/>
      <c r="AD298" s="92"/>
      <c r="AE298" s="35"/>
      <c r="AF298" s="92"/>
      <c r="AG298" s="35"/>
      <c r="AH298" s="92"/>
      <c r="AI298" s="35"/>
      <c r="AJ298" s="92"/>
      <c r="AK298" s="35"/>
      <c r="AL298" s="92"/>
      <c r="AM298" s="35"/>
      <c r="AN298" s="92"/>
      <c r="AO298" s="93"/>
      <c r="AP298" s="33">
        <f t="shared" si="68"/>
        <v>0</v>
      </c>
      <c r="AQ298" s="92"/>
      <c r="AR298" s="35"/>
      <c r="AS298" s="92"/>
      <c r="AT298" s="35"/>
      <c r="AU298" s="92"/>
      <c r="AV298" s="35"/>
      <c r="AW298" s="92"/>
      <c r="AX298" s="35"/>
      <c r="AY298" s="92"/>
      <c r="AZ298" s="35"/>
      <c r="BA298" s="92"/>
      <c r="BB298" s="75"/>
      <c r="BC298" s="33">
        <f t="shared" si="69"/>
        <v>0</v>
      </c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>
        <f t="shared" si="70"/>
        <v>0</v>
      </c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103"/>
      <c r="CA298" s="33">
        <f t="shared" si="75"/>
        <v>0</v>
      </c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103"/>
      <c r="CR298" s="33">
        <f t="shared" si="71"/>
        <v>0</v>
      </c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8">
        <f t="shared" si="72"/>
        <v>0</v>
      </c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>
        <f t="shared" si="73"/>
        <v>0</v>
      </c>
      <c r="DQ298" s="31"/>
      <c r="DR298" s="30"/>
      <c r="DS298" s="31"/>
      <c r="DT298" s="30"/>
      <c r="DU298" s="31"/>
      <c r="DV298" s="30"/>
      <c r="DW298" s="31"/>
      <c r="DX298" s="103"/>
      <c r="DY298" s="33">
        <f t="shared" si="74"/>
        <v>0</v>
      </c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108">
        <f t="shared" si="62"/>
        <v>0</v>
      </c>
      <c r="EQ298" s="31"/>
      <c r="ER298" s="30"/>
      <c r="ES298" s="31"/>
      <c r="ET298" s="30"/>
      <c r="EU298" s="31"/>
      <c r="EV298" s="30"/>
      <c r="EW298" s="30"/>
      <c r="EX298" s="30"/>
      <c r="EY298" s="30"/>
      <c r="EZ298" s="30"/>
      <c r="FA298" s="30"/>
      <c r="FB298" s="30"/>
      <c r="FC298" s="31"/>
      <c r="FD298" s="30"/>
      <c r="FE298" s="30"/>
      <c r="FF298" s="30"/>
      <c r="FG298" s="30"/>
      <c r="FH298" s="30"/>
      <c r="FI298" s="31"/>
      <c r="FJ298" s="32"/>
    </row>
    <row r="299" spans="1:166" s="1" customFormat="1" ht="15" hidden="1" customHeight="1" x14ac:dyDescent="0.3">
      <c r="A299" s="5">
        <f t="shared" si="61"/>
        <v>4</v>
      </c>
      <c r="B299" s="15">
        <v>5934</v>
      </c>
      <c r="C299" s="8" t="s">
        <v>136</v>
      </c>
      <c r="D299" s="16">
        <v>2007</v>
      </c>
      <c r="E299" s="17">
        <f t="shared" si="63"/>
        <v>0</v>
      </c>
      <c r="F299" s="55"/>
      <c r="G299" s="55"/>
      <c r="H299" s="55"/>
      <c r="I299" s="55"/>
      <c r="J299" s="28">
        <f t="shared" si="64"/>
        <v>0</v>
      </c>
      <c r="K299" s="29"/>
      <c r="L299" s="30"/>
      <c r="M299" s="31"/>
      <c r="N299" s="30"/>
      <c r="O299" s="31"/>
      <c r="P299" s="32"/>
      <c r="Q299" s="28">
        <f t="shared" si="65"/>
        <v>0</v>
      </c>
      <c r="R299" s="29"/>
      <c r="S299" s="32"/>
      <c r="T299" s="28">
        <f t="shared" si="66"/>
        <v>0</v>
      </c>
      <c r="U299" s="29"/>
      <c r="V299" s="30"/>
      <c r="W299" s="31"/>
      <c r="X299" s="32"/>
      <c r="Y299" s="33">
        <f t="shared" si="67"/>
        <v>0</v>
      </c>
      <c r="Z299" s="86"/>
      <c r="AA299" s="35"/>
      <c r="AB299" s="86"/>
      <c r="AC299" s="35"/>
      <c r="AD299" s="86"/>
      <c r="AE299" s="35"/>
      <c r="AF299" s="86"/>
      <c r="AG299" s="35"/>
      <c r="AH299" s="86"/>
      <c r="AI299" s="35"/>
      <c r="AJ299" s="86"/>
      <c r="AK299" s="35"/>
      <c r="AL299" s="86"/>
      <c r="AM299" s="35"/>
      <c r="AN299" s="86"/>
      <c r="AO299" s="87"/>
      <c r="AP299" s="33">
        <f t="shared" si="68"/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>
        <f t="shared" si="69"/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>
        <f t="shared" si="70"/>
        <v>0</v>
      </c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103"/>
      <c r="CA299" s="33">
        <f t="shared" si="75"/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107"/>
      <c r="CR299" s="33">
        <f t="shared" si="71"/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8">
        <f t="shared" si="72"/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>
        <f t="shared" si="73"/>
        <v>0</v>
      </c>
      <c r="DQ299" s="31"/>
      <c r="DR299" s="30"/>
      <c r="DS299" s="31"/>
      <c r="DT299" s="30"/>
      <c r="DU299" s="31"/>
      <c r="DV299" s="30"/>
      <c r="DW299" s="31"/>
      <c r="DX299" s="103"/>
      <c r="DY299" s="33">
        <f t="shared" si="74"/>
        <v>0</v>
      </c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108">
        <f t="shared" si="62"/>
        <v>0</v>
      </c>
      <c r="EQ299" s="31"/>
      <c r="ER299" s="30"/>
      <c r="ES299" s="31"/>
      <c r="ET299" s="30"/>
      <c r="EU299" s="31"/>
      <c r="EV299" s="30"/>
      <c r="EW299" s="30"/>
      <c r="EX299" s="30"/>
      <c r="EY299" s="30"/>
      <c r="EZ299" s="30"/>
      <c r="FA299" s="30"/>
      <c r="FB299" s="30"/>
      <c r="FC299" s="31"/>
      <c r="FD299" s="30"/>
      <c r="FE299" s="30"/>
      <c r="FF299" s="30"/>
      <c r="FG299" s="30"/>
      <c r="FH299" s="30"/>
      <c r="FI299" s="31"/>
      <c r="FJ299" s="32"/>
    </row>
    <row r="300" spans="1:166" s="1" customFormat="1" ht="15" hidden="1" customHeight="1" x14ac:dyDescent="0.3">
      <c r="A300" s="5">
        <f t="shared" si="61"/>
        <v>5</v>
      </c>
      <c r="B300" s="15">
        <v>5942</v>
      </c>
      <c r="C300" s="8" t="s">
        <v>140</v>
      </c>
      <c r="D300" s="16">
        <v>2008</v>
      </c>
      <c r="E300" s="17">
        <f t="shared" si="63"/>
        <v>0</v>
      </c>
      <c r="F300" s="55"/>
      <c r="G300" s="55"/>
      <c r="H300" s="55"/>
      <c r="I300" s="55"/>
      <c r="J300" s="28">
        <f t="shared" si="64"/>
        <v>0</v>
      </c>
      <c r="K300" s="29"/>
      <c r="L300" s="30"/>
      <c r="M300" s="31"/>
      <c r="N300" s="30"/>
      <c r="O300" s="31"/>
      <c r="P300" s="32"/>
      <c r="Q300" s="28">
        <f t="shared" si="65"/>
        <v>0</v>
      </c>
      <c r="R300" s="29"/>
      <c r="S300" s="32"/>
      <c r="T300" s="28">
        <f t="shared" si="66"/>
        <v>0</v>
      </c>
      <c r="U300" s="29"/>
      <c r="V300" s="30"/>
      <c r="W300" s="31"/>
      <c r="X300" s="32"/>
      <c r="Y300" s="33">
        <f t="shared" si="67"/>
        <v>0</v>
      </c>
      <c r="Z300" s="86"/>
      <c r="AA300" s="35"/>
      <c r="AB300" s="86"/>
      <c r="AC300" s="35"/>
      <c r="AD300" s="86"/>
      <c r="AE300" s="35"/>
      <c r="AF300" s="86"/>
      <c r="AG300" s="35"/>
      <c r="AH300" s="86"/>
      <c r="AI300" s="35"/>
      <c r="AJ300" s="86"/>
      <c r="AK300" s="35"/>
      <c r="AL300" s="86"/>
      <c r="AM300" s="35"/>
      <c r="AN300" s="86"/>
      <c r="AO300" s="87"/>
      <c r="AP300" s="33">
        <f t="shared" si="68"/>
        <v>0</v>
      </c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>
        <f t="shared" si="69"/>
        <v>0</v>
      </c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>
        <f t="shared" si="70"/>
        <v>0</v>
      </c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103"/>
      <c r="CA300" s="33">
        <f t="shared" si="75"/>
        <v>0</v>
      </c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103"/>
      <c r="CR300" s="33">
        <f t="shared" si="71"/>
        <v>0</v>
      </c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8">
        <f t="shared" si="72"/>
        <v>0</v>
      </c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>
        <f t="shared" si="73"/>
        <v>0</v>
      </c>
      <c r="DQ300" s="31"/>
      <c r="DR300" s="30"/>
      <c r="DS300" s="31"/>
      <c r="DT300" s="30"/>
      <c r="DU300" s="31"/>
      <c r="DV300" s="30"/>
      <c r="DW300" s="31"/>
      <c r="DX300" s="103"/>
      <c r="DY300" s="33">
        <f t="shared" si="74"/>
        <v>0</v>
      </c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  <c r="EP300" s="108">
        <f t="shared" si="62"/>
        <v>0</v>
      </c>
      <c r="EQ300" s="31"/>
      <c r="ER300" s="30"/>
      <c r="ES300" s="31"/>
      <c r="ET300" s="30"/>
      <c r="EU300" s="31"/>
      <c r="EV300" s="30"/>
      <c r="EW300" s="30"/>
      <c r="EX300" s="30"/>
      <c r="EY300" s="30"/>
      <c r="EZ300" s="30"/>
      <c r="FA300" s="30"/>
      <c r="FB300" s="30"/>
      <c r="FC300" s="31"/>
      <c r="FD300" s="30"/>
      <c r="FE300" s="30"/>
      <c r="FF300" s="30"/>
      <c r="FG300" s="30"/>
      <c r="FH300" s="30"/>
      <c r="FI300" s="31"/>
      <c r="FJ300" s="32"/>
    </row>
    <row r="301" spans="1:166" s="1" customFormat="1" ht="15" hidden="1" customHeight="1" x14ac:dyDescent="0.3">
      <c r="A301" s="5">
        <f t="shared" si="61"/>
        <v>6</v>
      </c>
      <c r="B301" s="15">
        <v>5900</v>
      </c>
      <c r="C301" s="8" t="s">
        <v>249</v>
      </c>
      <c r="D301" s="16">
        <v>2006</v>
      </c>
      <c r="E301" s="17">
        <f t="shared" si="63"/>
        <v>0</v>
      </c>
      <c r="F301" s="55"/>
      <c r="G301" s="55"/>
      <c r="H301" s="55"/>
      <c r="I301" s="55"/>
      <c r="J301" s="28">
        <f t="shared" si="64"/>
        <v>0</v>
      </c>
      <c r="K301" s="29"/>
      <c r="L301" s="30"/>
      <c r="M301" s="31"/>
      <c r="N301" s="30"/>
      <c r="O301" s="31"/>
      <c r="P301" s="32"/>
      <c r="Q301" s="28">
        <f t="shared" si="65"/>
        <v>0</v>
      </c>
      <c r="R301" s="29"/>
      <c r="S301" s="32"/>
      <c r="T301" s="28">
        <f t="shared" si="66"/>
        <v>0</v>
      </c>
      <c r="U301" s="29"/>
      <c r="V301" s="30"/>
      <c r="W301" s="31"/>
      <c r="X301" s="32"/>
      <c r="Y301" s="33">
        <f t="shared" si="67"/>
        <v>0</v>
      </c>
      <c r="Z301" s="92"/>
      <c r="AA301" s="35"/>
      <c r="AB301" s="92"/>
      <c r="AC301" s="35"/>
      <c r="AD301" s="92"/>
      <c r="AE301" s="35"/>
      <c r="AF301" s="92"/>
      <c r="AG301" s="35"/>
      <c r="AH301" s="92"/>
      <c r="AI301" s="35"/>
      <c r="AJ301" s="92"/>
      <c r="AK301" s="35"/>
      <c r="AL301" s="92"/>
      <c r="AM301" s="35"/>
      <c r="AN301" s="92"/>
      <c r="AO301" s="93"/>
      <c r="AP301" s="33">
        <f t="shared" si="68"/>
        <v>0</v>
      </c>
      <c r="AQ301" s="92"/>
      <c r="AR301" s="35"/>
      <c r="AS301" s="92"/>
      <c r="AT301" s="35"/>
      <c r="AU301" s="92"/>
      <c r="AV301" s="35"/>
      <c r="AW301" s="92"/>
      <c r="AX301" s="35"/>
      <c r="AY301" s="92"/>
      <c r="AZ301" s="35"/>
      <c r="BA301" s="92"/>
      <c r="BB301" s="75"/>
      <c r="BC301" s="33">
        <f t="shared" si="69"/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>
        <f t="shared" si="70"/>
        <v>0</v>
      </c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103"/>
      <c r="CA301" s="33">
        <f t="shared" si="75"/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103"/>
      <c r="CR301" s="33">
        <f t="shared" si="71"/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8">
        <f t="shared" si="72"/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>
        <f t="shared" si="73"/>
        <v>0</v>
      </c>
      <c r="DQ301" s="31"/>
      <c r="DR301" s="30"/>
      <c r="DS301" s="31"/>
      <c r="DT301" s="30"/>
      <c r="DU301" s="31"/>
      <c r="DV301" s="30"/>
      <c r="DW301" s="31"/>
      <c r="DX301" s="103"/>
      <c r="DY301" s="33">
        <f t="shared" si="74"/>
        <v>0</v>
      </c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108">
        <f t="shared" si="62"/>
        <v>0</v>
      </c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0"/>
      <c r="FG301" s="30"/>
      <c r="FH301" s="30"/>
      <c r="FI301" s="31"/>
      <c r="FJ301" s="32"/>
    </row>
    <row r="302" spans="1:166" s="1" customFormat="1" ht="15" hidden="1" customHeight="1" x14ac:dyDescent="0.3">
      <c r="A302" s="5">
        <f t="shared" si="61"/>
        <v>7</v>
      </c>
      <c r="B302" s="15">
        <v>6985</v>
      </c>
      <c r="C302" s="8" t="s">
        <v>251</v>
      </c>
      <c r="D302" s="16">
        <v>2006</v>
      </c>
      <c r="E302" s="17">
        <f t="shared" si="63"/>
        <v>0</v>
      </c>
      <c r="F302" s="55"/>
      <c r="G302" s="55"/>
      <c r="H302" s="55"/>
      <c r="I302" s="55"/>
      <c r="J302" s="28">
        <f t="shared" si="64"/>
        <v>0</v>
      </c>
      <c r="K302" s="29"/>
      <c r="L302" s="30"/>
      <c r="M302" s="31"/>
      <c r="N302" s="30"/>
      <c r="O302" s="31"/>
      <c r="P302" s="32"/>
      <c r="Q302" s="28">
        <f t="shared" si="65"/>
        <v>0</v>
      </c>
      <c r="R302" s="29"/>
      <c r="S302" s="32"/>
      <c r="T302" s="28">
        <f t="shared" si="66"/>
        <v>0</v>
      </c>
      <c r="U302" s="29"/>
      <c r="V302" s="30"/>
      <c r="W302" s="31"/>
      <c r="X302" s="32"/>
      <c r="Y302" s="33">
        <f t="shared" si="67"/>
        <v>0</v>
      </c>
      <c r="Z302" s="86"/>
      <c r="AA302" s="35"/>
      <c r="AB302" s="86"/>
      <c r="AC302" s="35"/>
      <c r="AD302" s="86"/>
      <c r="AE302" s="35"/>
      <c r="AF302" s="86"/>
      <c r="AG302" s="35"/>
      <c r="AH302" s="86"/>
      <c r="AI302" s="35"/>
      <c r="AJ302" s="86"/>
      <c r="AK302" s="35"/>
      <c r="AL302" s="86"/>
      <c r="AM302" s="35"/>
      <c r="AN302" s="86"/>
      <c r="AO302" s="87"/>
      <c r="AP302" s="33">
        <f t="shared" si="68"/>
        <v>0</v>
      </c>
      <c r="AQ302" s="92"/>
      <c r="AR302" s="35"/>
      <c r="AS302" s="92"/>
      <c r="AT302" s="35"/>
      <c r="AU302" s="92"/>
      <c r="AV302" s="35"/>
      <c r="AW302" s="92"/>
      <c r="AX302" s="35"/>
      <c r="AY302" s="92"/>
      <c r="AZ302" s="35"/>
      <c r="BA302" s="92"/>
      <c r="BB302" s="75"/>
      <c r="BC302" s="33">
        <f t="shared" si="69"/>
        <v>0</v>
      </c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>
        <f t="shared" si="70"/>
        <v>0</v>
      </c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103"/>
      <c r="CA302" s="33">
        <f t="shared" si="75"/>
        <v>0</v>
      </c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103"/>
      <c r="CR302" s="33">
        <f t="shared" si="71"/>
        <v>0</v>
      </c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108">
        <f t="shared" si="72"/>
        <v>0</v>
      </c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>
        <f t="shared" si="73"/>
        <v>0</v>
      </c>
      <c r="DQ302" s="31"/>
      <c r="DR302" s="30"/>
      <c r="DS302" s="31"/>
      <c r="DT302" s="30"/>
      <c r="DU302" s="31"/>
      <c r="DV302" s="30"/>
      <c r="DW302" s="31"/>
      <c r="DX302" s="103"/>
      <c r="DY302" s="33">
        <f t="shared" si="74"/>
        <v>0</v>
      </c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108">
        <f t="shared" si="62"/>
        <v>0</v>
      </c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0"/>
      <c r="FG302" s="30"/>
      <c r="FH302" s="30"/>
      <c r="FI302" s="31"/>
      <c r="FJ302" s="32"/>
    </row>
    <row r="303" spans="1:166" s="1" customFormat="1" ht="15" hidden="1" customHeight="1" x14ac:dyDescent="0.3">
      <c r="A303" s="5">
        <f t="shared" si="61"/>
        <v>8</v>
      </c>
      <c r="B303" s="15">
        <v>3858</v>
      </c>
      <c r="C303" s="57" t="s">
        <v>54</v>
      </c>
      <c r="D303" s="16">
        <v>2003</v>
      </c>
      <c r="E303" s="17">
        <f t="shared" si="63"/>
        <v>0</v>
      </c>
      <c r="F303" s="55"/>
      <c r="G303" s="55"/>
      <c r="H303" s="55"/>
      <c r="I303" s="55"/>
      <c r="J303" s="28">
        <f t="shared" si="64"/>
        <v>0</v>
      </c>
      <c r="K303" s="29"/>
      <c r="L303" s="30"/>
      <c r="M303" s="31"/>
      <c r="N303" s="30"/>
      <c r="O303" s="31"/>
      <c r="P303" s="32"/>
      <c r="Q303" s="28">
        <f t="shared" si="65"/>
        <v>0</v>
      </c>
      <c r="R303" s="29"/>
      <c r="S303" s="32"/>
      <c r="T303" s="28">
        <f t="shared" si="66"/>
        <v>0</v>
      </c>
      <c r="U303" s="29"/>
      <c r="V303" s="30"/>
      <c r="W303" s="31"/>
      <c r="X303" s="32"/>
      <c r="Y303" s="33">
        <f t="shared" si="67"/>
        <v>0</v>
      </c>
      <c r="Z303" s="86"/>
      <c r="AA303" s="35"/>
      <c r="AB303" s="86"/>
      <c r="AC303" s="35"/>
      <c r="AD303" s="86"/>
      <c r="AE303" s="35"/>
      <c r="AF303" s="86"/>
      <c r="AG303" s="35"/>
      <c r="AH303" s="86"/>
      <c r="AI303" s="35"/>
      <c r="AJ303" s="86"/>
      <c r="AK303" s="35"/>
      <c r="AL303" s="86"/>
      <c r="AM303" s="35"/>
      <c r="AN303" s="86"/>
      <c r="AO303" s="87"/>
      <c r="AP303" s="33">
        <f t="shared" si="68"/>
        <v>0</v>
      </c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>
        <f t="shared" si="69"/>
        <v>0</v>
      </c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>
        <f t="shared" si="70"/>
        <v>0</v>
      </c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103"/>
      <c r="CA303" s="33">
        <f t="shared" si="75"/>
        <v>0</v>
      </c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103"/>
      <c r="CR303" s="33">
        <f t="shared" si="71"/>
        <v>0</v>
      </c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108">
        <f t="shared" si="72"/>
        <v>0</v>
      </c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>
        <f t="shared" si="73"/>
        <v>0</v>
      </c>
      <c r="DQ303" s="31"/>
      <c r="DR303" s="30"/>
      <c r="DS303" s="31"/>
      <c r="DT303" s="30"/>
      <c r="DU303" s="31"/>
      <c r="DV303" s="30"/>
      <c r="DW303" s="31"/>
      <c r="DX303" s="103"/>
      <c r="DY303" s="33">
        <f t="shared" si="74"/>
        <v>0</v>
      </c>
      <c r="DZ303" s="31"/>
      <c r="EA303" s="30"/>
      <c r="EB303" s="31"/>
      <c r="EC303" s="30"/>
      <c r="ED303" s="31"/>
      <c r="EE303" s="30"/>
      <c r="EF303" s="30"/>
      <c r="EG303" s="30"/>
      <c r="EH303" s="30"/>
      <c r="EI303" s="30"/>
      <c r="EJ303" s="30"/>
      <c r="EK303" s="30"/>
      <c r="EL303" s="31"/>
      <c r="EM303" s="30"/>
      <c r="EN303" s="31"/>
      <c r="EO303" s="32"/>
      <c r="EP303" s="108">
        <f t="shared" si="62"/>
        <v>0</v>
      </c>
      <c r="EQ303" s="31"/>
      <c r="ER303" s="30"/>
      <c r="ES303" s="31"/>
      <c r="ET303" s="30"/>
      <c r="EU303" s="31"/>
      <c r="EV303" s="30"/>
      <c r="EW303" s="30"/>
      <c r="EX303" s="30"/>
      <c r="EY303" s="30"/>
      <c r="EZ303" s="30"/>
      <c r="FA303" s="30"/>
      <c r="FB303" s="30"/>
      <c r="FC303" s="31"/>
      <c r="FD303" s="30"/>
      <c r="FE303" s="30"/>
      <c r="FF303" s="30"/>
      <c r="FG303" s="30"/>
      <c r="FH303" s="30"/>
      <c r="FI303" s="31"/>
      <c r="FJ303" s="32"/>
    </row>
    <row r="304" spans="1:166" s="1" customFormat="1" ht="15" hidden="1" customHeight="1" x14ac:dyDescent="0.3">
      <c r="A304" s="5">
        <f t="shared" si="61"/>
        <v>9</v>
      </c>
      <c r="B304" s="15">
        <v>646</v>
      </c>
      <c r="C304" s="8" t="s">
        <v>115</v>
      </c>
      <c r="D304" s="16">
        <v>1988</v>
      </c>
      <c r="E304" s="17">
        <f t="shared" si="63"/>
        <v>0</v>
      </c>
      <c r="F304" s="55"/>
      <c r="G304" s="55"/>
      <c r="H304" s="55"/>
      <c r="I304" s="55"/>
      <c r="J304" s="28">
        <f t="shared" si="64"/>
        <v>0</v>
      </c>
      <c r="K304" s="29"/>
      <c r="L304" s="30"/>
      <c r="M304" s="31"/>
      <c r="N304" s="30"/>
      <c r="O304" s="31"/>
      <c r="P304" s="32"/>
      <c r="Q304" s="28">
        <f t="shared" si="65"/>
        <v>0</v>
      </c>
      <c r="R304" s="29"/>
      <c r="S304" s="32"/>
      <c r="T304" s="28">
        <f t="shared" si="66"/>
        <v>0</v>
      </c>
      <c r="U304" s="29"/>
      <c r="V304" s="30"/>
      <c r="W304" s="31"/>
      <c r="X304" s="32"/>
      <c r="Y304" s="33">
        <f t="shared" si="67"/>
        <v>0</v>
      </c>
      <c r="Z304" s="86"/>
      <c r="AA304" s="35"/>
      <c r="AB304" s="86"/>
      <c r="AC304" s="35"/>
      <c r="AD304" s="86"/>
      <c r="AE304" s="35"/>
      <c r="AF304" s="86"/>
      <c r="AG304" s="35"/>
      <c r="AH304" s="86"/>
      <c r="AI304" s="35"/>
      <c r="AJ304" s="86"/>
      <c r="AK304" s="35"/>
      <c r="AL304" s="86"/>
      <c r="AM304" s="35"/>
      <c r="AN304" s="86"/>
      <c r="AO304" s="87"/>
      <c r="AP304" s="33">
        <f t="shared" si="68"/>
        <v>0</v>
      </c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>
        <f t="shared" si="69"/>
        <v>0</v>
      </c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>
        <f t="shared" si="70"/>
        <v>0</v>
      </c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103"/>
      <c r="CA304" s="33">
        <f t="shared" si="75"/>
        <v>0</v>
      </c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103"/>
      <c r="CR304" s="33">
        <f t="shared" si="71"/>
        <v>0</v>
      </c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8">
        <f t="shared" si="72"/>
        <v>0</v>
      </c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>
        <f t="shared" si="73"/>
        <v>0</v>
      </c>
      <c r="DQ304" s="31"/>
      <c r="DR304" s="30"/>
      <c r="DS304" s="31"/>
      <c r="DT304" s="30"/>
      <c r="DU304" s="31"/>
      <c r="DV304" s="30"/>
      <c r="DW304" s="31"/>
      <c r="DX304" s="103"/>
      <c r="DY304" s="33">
        <f t="shared" si="74"/>
        <v>0</v>
      </c>
      <c r="DZ304" s="31"/>
      <c r="EA304" s="30"/>
      <c r="EB304" s="31"/>
      <c r="EC304" s="30"/>
      <c r="ED304" s="31"/>
      <c r="EE304" s="30"/>
      <c r="EF304" s="30"/>
      <c r="EG304" s="30"/>
      <c r="EH304" s="30"/>
      <c r="EI304" s="30"/>
      <c r="EJ304" s="30"/>
      <c r="EK304" s="30"/>
      <c r="EL304" s="31"/>
      <c r="EM304" s="30"/>
      <c r="EN304" s="31"/>
      <c r="EO304" s="32"/>
      <c r="EP304" s="108">
        <f t="shared" si="62"/>
        <v>0</v>
      </c>
      <c r="EQ304" s="31"/>
      <c r="ER304" s="30"/>
      <c r="ES304" s="31"/>
      <c r="ET304" s="30"/>
      <c r="EU304" s="31"/>
      <c r="EV304" s="30"/>
      <c r="EW304" s="30"/>
      <c r="EX304" s="30"/>
      <c r="EY304" s="30"/>
      <c r="EZ304" s="30"/>
      <c r="FA304" s="30"/>
      <c r="FB304" s="30"/>
      <c r="FC304" s="31"/>
      <c r="FD304" s="30"/>
      <c r="FE304" s="30"/>
      <c r="FF304" s="30"/>
      <c r="FG304" s="30"/>
      <c r="FH304" s="30"/>
      <c r="FI304" s="31"/>
      <c r="FJ304" s="32"/>
    </row>
    <row r="305" spans="1:166" s="1" customFormat="1" ht="15" hidden="1" customHeight="1" x14ac:dyDescent="0.3">
      <c r="A305" s="5">
        <f t="shared" si="61"/>
        <v>10</v>
      </c>
      <c r="B305" s="15">
        <v>9483</v>
      </c>
      <c r="C305" s="8" t="s">
        <v>325</v>
      </c>
      <c r="D305" s="16">
        <v>2008</v>
      </c>
      <c r="E305" s="17">
        <f t="shared" si="63"/>
        <v>0</v>
      </c>
      <c r="F305" s="55"/>
      <c r="G305" s="55"/>
      <c r="H305" s="55"/>
      <c r="I305" s="55"/>
      <c r="J305" s="28">
        <f t="shared" si="64"/>
        <v>0</v>
      </c>
      <c r="K305" s="29"/>
      <c r="L305" s="30"/>
      <c r="M305" s="31"/>
      <c r="N305" s="30"/>
      <c r="O305" s="31"/>
      <c r="P305" s="32"/>
      <c r="Q305" s="28">
        <f t="shared" si="65"/>
        <v>0</v>
      </c>
      <c r="R305" s="29"/>
      <c r="S305" s="32"/>
      <c r="T305" s="28">
        <f t="shared" si="66"/>
        <v>0</v>
      </c>
      <c r="U305" s="29"/>
      <c r="V305" s="30"/>
      <c r="W305" s="31"/>
      <c r="X305" s="32"/>
      <c r="Y305" s="33">
        <f t="shared" si="67"/>
        <v>0</v>
      </c>
      <c r="Z305" s="86"/>
      <c r="AA305" s="35"/>
      <c r="AB305" s="86"/>
      <c r="AC305" s="35"/>
      <c r="AD305" s="86"/>
      <c r="AE305" s="35"/>
      <c r="AF305" s="86"/>
      <c r="AG305" s="35"/>
      <c r="AH305" s="86"/>
      <c r="AI305" s="35"/>
      <c r="AJ305" s="86"/>
      <c r="AK305" s="35"/>
      <c r="AL305" s="86"/>
      <c r="AM305" s="35"/>
      <c r="AN305" s="86"/>
      <c r="AO305" s="87"/>
      <c r="AP305" s="33">
        <f t="shared" si="68"/>
        <v>0</v>
      </c>
      <c r="AQ305" s="86"/>
      <c r="AR305" s="35"/>
      <c r="AS305" s="86"/>
      <c r="AT305" s="35"/>
      <c r="AU305" s="86"/>
      <c r="AV305" s="35"/>
      <c r="AW305" s="86"/>
      <c r="AX305" s="35"/>
      <c r="AY305" s="86"/>
      <c r="AZ305" s="35"/>
      <c r="BA305" s="86"/>
      <c r="BB305" s="75"/>
      <c r="BC305" s="33">
        <f t="shared" si="69"/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>
        <f t="shared" si="70"/>
        <v>0</v>
      </c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103"/>
      <c r="CA305" s="33">
        <f t="shared" si="75"/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103"/>
      <c r="CR305" s="33">
        <f t="shared" si="71"/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8">
        <f t="shared" si="72"/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>
        <f t="shared" si="73"/>
        <v>0</v>
      </c>
      <c r="DQ305" s="31"/>
      <c r="DR305" s="30"/>
      <c r="DS305" s="31"/>
      <c r="DT305" s="30"/>
      <c r="DU305" s="31"/>
      <c r="DV305" s="30"/>
      <c r="DW305" s="31"/>
      <c r="DX305" s="103"/>
      <c r="DY305" s="33">
        <f t="shared" si="74"/>
        <v>0</v>
      </c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108">
        <f t="shared" si="62"/>
        <v>0</v>
      </c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0"/>
      <c r="FG305" s="30"/>
      <c r="FH305" s="30"/>
      <c r="FI305" s="31"/>
      <c r="FJ305" s="32"/>
    </row>
    <row r="306" spans="1:166" s="1" customFormat="1" ht="15" hidden="1" customHeight="1" x14ac:dyDescent="0.3">
      <c r="A306" s="5">
        <f t="shared" si="61"/>
        <v>11</v>
      </c>
      <c r="B306" s="15">
        <v>5864</v>
      </c>
      <c r="C306" s="8" t="s">
        <v>147</v>
      </c>
      <c r="D306" s="16">
        <v>2007</v>
      </c>
      <c r="E306" s="17">
        <f t="shared" si="63"/>
        <v>0</v>
      </c>
      <c r="F306" s="55"/>
      <c r="G306" s="55"/>
      <c r="H306" s="55"/>
      <c r="I306" s="55"/>
      <c r="J306" s="28">
        <f t="shared" si="64"/>
        <v>0</v>
      </c>
      <c r="K306" s="29"/>
      <c r="L306" s="30"/>
      <c r="M306" s="31"/>
      <c r="N306" s="30"/>
      <c r="O306" s="31"/>
      <c r="P306" s="32"/>
      <c r="Q306" s="28">
        <f t="shared" si="65"/>
        <v>0</v>
      </c>
      <c r="R306" s="29"/>
      <c r="S306" s="32"/>
      <c r="T306" s="28">
        <f t="shared" si="66"/>
        <v>0</v>
      </c>
      <c r="U306" s="29"/>
      <c r="V306" s="30"/>
      <c r="W306" s="31"/>
      <c r="X306" s="32"/>
      <c r="Y306" s="33">
        <f t="shared" si="67"/>
        <v>0</v>
      </c>
      <c r="Z306" s="86"/>
      <c r="AA306" s="35"/>
      <c r="AB306" s="86"/>
      <c r="AC306" s="35"/>
      <c r="AD306" s="86"/>
      <c r="AE306" s="35"/>
      <c r="AF306" s="86"/>
      <c r="AG306" s="35"/>
      <c r="AH306" s="86"/>
      <c r="AI306" s="35"/>
      <c r="AJ306" s="86"/>
      <c r="AK306" s="35"/>
      <c r="AL306" s="86"/>
      <c r="AM306" s="35"/>
      <c r="AN306" s="86"/>
      <c r="AO306" s="87"/>
      <c r="AP306" s="33">
        <f t="shared" si="68"/>
        <v>0</v>
      </c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>
        <f t="shared" si="69"/>
        <v>0</v>
      </c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>
        <f t="shared" si="70"/>
        <v>0</v>
      </c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103"/>
      <c r="CA306" s="33">
        <f t="shared" si="75"/>
        <v>0</v>
      </c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103"/>
      <c r="CR306" s="33">
        <f t="shared" si="71"/>
        <v>0</v>
      </c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8">
        <f t="shared" si="72"/>
        <v>0</v>
      </c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>
        <f t="shared" si="73"/>
        <v>0</v>
      </c>
      <c r="DQ306" s="31"/>
      <c r="DR306" s="30"/>
      <c r="DS306" s="31"/>
      <c r="DT306" s="30"/>
      <c r="DU306" s="31"/>
      <c r="DV306" s="30"/>
      <c r="DW306" s="31"/>
      <c r="DX306" s="103"/>
      <c r="DY306" s="33">
        <f t="shared" si="74"/>
        <v>0</v>
      </c>
      <c r="DZ306" s="31"/>
      <c r="EA306" s="30"/>
      <c r="EB306" s="31"/>
      <c r="EC306" s="30"/>
      <c r="ED306" s="31"/>
      <c r="EE306" s="30"/>
      <c r="EF306" s="30"/>
      <c r="EG306" s="30"/>
      <c r="EH306" s="30"/>
      <c r="EI306" s="30"/>
      <c r="EJ306" s="30"/>
      <c r="EK306" s="30"/>
      <c r="EL306" s="31"/>
      <c r="EM306" s="30"/>
      <c r="EN306" s="31"/>
      <c r="EO306" s="32"/>
      <c r="EP306" s="108">
        <f t="shared" si="62"/>
        <v>0</v>
      </c>
      <c r="EQ306" s="31"/>
      <c r="ER306" s="30"/>
      <c r="ES306" s="31"/>
      <c r="ET306" s="30"/>
      <c r="EU306" s="31"/>
      <c r="EV306" s="30"/>
      <c r="EW306" s="30"/>
      <c r="EX306" s="30"/>
      <c r="EY306" s="30"/>
      <c r="EZ306" s="30"/>
      <c r="FA306" s="30"/>
      <c r="FB306" s="30"/>
      <c r="FC306" s="31"/>
      <c r="FD306" s="30"/>
      <c r="FE306" s="30"/>
      <c r="FF306" s="30"/>
      <c r="FG306" s="30"/>
      <c r="FH306" s="30"/>
      <c r="FI306" s="31"/>
      <c r="FJ306" s="32"/>
    </row>
    <row r="307" spans="1:166" s="1" customFormat="1" ht="15" hidden="1" customHeight="1" x14ac:dyDescent="0.3">
      <c r="A307" s="5">
        <f t="shared" si="61"/>
        <v>12</v>
      </c>
      <c r="B307" s="15">
        <v>4123</v>
      </c>
      <c r="C307" s="8" t="s">
        <v>63</v>
      </c>
      <c r="D307" s="16">
        <v>2001</v>
      </c>
      <c r="E307" s="17">
        <f t="shared" si="63"/>
        <v>0</v>
      </c>
      <c r="F307" s="55"/>
      <c r="G307" s="55"/>
      <c r="H307" s="55"/>
      <c r="I307" s="55"/>
      <c r="J307" s="28">
        <f t="shared" si="64"/>
        <v>0</v>
      </c>
      <c r="K307" s="29"/>
      <c r="L307" s="30"/>
      <c r="M307" s="31"/>
      <c r="N307" s="30"/>
      <c r="O307" s="31"/>
      <c r="P307" s="32"/>
      <c r="Q307" s="28">
        <f t="shared" si="65"/>
        <v>0</v>
      </c>
      <c r="R307" s="29"/>
      <c r="S307" s="32"/>
      <c r="T307" s="28">
        <f t="shared" si="66"/>
        <v>0</v>
      </c>
      <c r="U307" s="29"/>
      <c r="V307" s="30"/>
      <c r="W307" s="31"/>
      <c r="X307" s="32"/>
      <c r="Y307" s="33">
        <f t="shared" si="67"/>
        <v>0</v>
      </c>
      <c r="Z307" s="86"/>
      <c r="AA307" s="35"/>
      <c r="AB307" s="86"/>
      <c r="AC307" s="35"/>
      <c r="AD307" s="86"/>
      <c r="AE307" s="35"/>
      <c r="AF307" s="86"/>
      <c r="AG307" s="35"/>
      <c r="AH307" s="86"/>
      <c r="AI307" s="35"/>
      <c r="AJ307" s="86"/>
      <c r="AK307" s="35"/>
      <c r="AL307" s="86"/>
      <c r="AM307" s="35"/>
      <c r="AN307" s="86"/>
      <c r="AO307" s="87"/>
      <c r="AP307" s="33">
        <f t="shared" si="68"/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>
        <f t="shared" si="69"/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 t="shared" si="70"/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103"/>
      <c r="CA307" s="33">
        <f t="shared" si="75"/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103"/>
      <c r="CR307" s="33">
        <f t="shared" si="71"/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8">
        <f t="shared" si="72"/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 t="shared" si="73"/>
        <v>0</v>
      </c>
      <c r="DQ307" s="31"/>
      <c r="DR307" s="30"/>
      <c r="DS307" s="31"/>
      <c r="DT307" s="30"/>
      <c r="DU307" s="31"/>
      <c r="DV307" s="30"/>
      <c r="DW307" s="31"/>
      <c r="DX307" s="103"/>
      <c r="DY307" s="33">
        <f t="shared" si="74"/>
        <v>0</v>
      </c>
      <c r="DZ307" s="31"/>
      <c r="EA307" s="30"/>
      <c r="EB307" s="31"/>
      <c r="EC307" s="30"/>
      <c r="ED307" s="31"/>
      <c r="EE307" s="30"/>
      <c r="EF307" s="30"/>
      <c r="EG307" s="30"/>
      <c r="EH307" s="30"/>
      <c r="EI307" s="30"/>
      <c r="EJ307" s="30"/>
      <c r="EK307" s="30"/>
      <c r="EL307" s="31"/>
      <c r="EM307" s="30"/>
      <c r="EN307" s="31"/>
      <c r="EO307" s="32"/>
      <c r="EP307" s="108">
        <f t="shared" si="62"/>
        <v>0</v>
      </c>
      <c r="EQ307" s="31"/>
      <c r="ER307" s="30"/>
      <c r="ES307" s="31"/>
      <c r="ET307" s="30"/>
      <c r="EU307" s="31"/>
      <c r="EV307" s="30"/>
      <c r="EW307" s="30"/>
      <c r="EX307" s="30"/>
      <c r="EY307" s="30"/>
      <c r="EZ307" s="30"/>
      <c r="FA307" s="30"/>
      <c r="FB307" s="30"/>
      <c r="FC307" s="31"/>
      <c r="FD307" s="30"/>
      <c r="FE307" s="30"/>
      <c r="FF307" s="30"/>
      <c r="FG307" s="30"/>
      <c r="FH307" s="30"/>
      <c r="FI307" s="31"/>
      <c r="FJ307" s="32"/>
    </row>
    <row r="308" spans="1:166" s="1" customFormat="1" ht="15" hidden="1" customHeight="1" x14ac:dyDescent="0.3">
      <c r="A308" s="5">
        <f t="shared" si="61"/>
        <v>13</v>
      </c>
      <c r="B308" s="15">
        <v>7257</v>
      </c>
      <c r="C308" s="8" t="s">
        <v>281</v>
      </c>
      <c r="D308" s="16">
        <v>2007</v>
      </c>
      <c r="E308" s="17">
        <f t="shared" si="63"/>
        <v>0</v>
      </c>
      <c r="F308" s="55"/>
      <c r="G308" s="55"/>
      <c r="H308" s="55"/>
      <c r="I308" s="55"/>
      <c r="J308" s="28">
        <f t="shared" si="64"/>
        <v>0</v>
      </c>
      <c r="K308" s="29"/>
      <c r="L308" s="30"/>
      <c r="M308" s="31"/>
      <c r="N308" s="30"/>
      <c r="O308" s="31"/>
      <c r="P308" s="32"/>
      <c r="Q308" s="28">
        <f t="shared" si="65"/>
        <v>0</v>
      </c>
      <c r="R308" s="29"/>
      <c r="S308" s="32"/>
      <c r="T308" s="28">
        <f t="shared" si="66"/>
        <v>0</v>
      </c>
      <c r="U308" s="29"/>
      <c r="V308" s="30"/>
      <c r="W308" s="31"/>
      <c r="X308" s="32"/>
      <c r="Y308" s="33">
        <f t="shared" si="67"/>
        <v>0</v>
      </c>
      <c r="Z308" s="86"/>
      <c r="AA308" s="35"/>
      <c r="AB308" s="86"/>
      <c r="AC308" s="35"/>
      <c r="AD308" s="86"/>
      <c r="AE308" s="35"/>
      <c r="AF308" s="86"/>
      <c r="AG308" s="35"/>
      <c r="AH308" s="86"/>
      <c r="AI308" s="35"/>
      <c r="AJ308" s="86"/>
      <c r="AK308" s="35"/>
      <c r="AL308" s="86"/>
      <c r="AM308" s="35"/>
      <c r="AN308" s="86"/>
      <c r="AO308" s="87"/>
      <c r="AP308" s="33">
        <f t="shared" si="68"/>
        <v>0</v>
      </c>
      <c r="AQ308" s="86"/>
      <c r="AR308" s="35"/>
      <c r="AS308" s="86"/>
      <c r="AT308" s="35"/>
      <c r="AU308" s="86"/>
      <c r="AV308" s="35"/>
      <c r="AW308" s="86"/>
      <c r="AX308" s="35"/>
      <c r="AY308" s="86"/>
      <c r="AZ308" s="35"/>
      <c r="BA308" s="86"/>
      <c r="BB308" s="75"/>
      <c r="BC308" s="33">
        <f t="shared" si="69"/>
        <v>0</v>
      </c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>
        <f t="shared" si="70"/>
        <v>0</v>
      </c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103"/>
      <c r="CA308" s="33">
        <f t="shared" si="75"/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103"/>
      <c r="CR308" s="33">
        <f t="shared" si="71"/>
        <v>0</v>
      </c>
      <c r="CS308" s="31"/>
      <c r="CT308" s="30"/>
      <c r="CU308" s="31"/>
      <c r="CV308" s="30"/>
      <c r="CW308" s="31"/>
      <c r="CX308" s="30"/>
      <c r="CY308" s="31"/>
      <c r="CZ308" s="30"/>
      <c r="DA308" s="31"/>
      <c r="DB308" s="30"/>
      <c r="DC308" s="31"/>
      <c r="DD308" s="32"/>
      <c r="DE308" s="108">
        <f t="shared" si="72"/>
        <v>0</v>
      </c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>
        <f t="shared" si="73"/>
        <v>0</v>
      </c>
      <c r="DQ308" s="31"/>
      <c r="DR308" s="30"/>
      <c r="DS308" s="31"/>
      <c r="DT308" s="30"/>
      <c r="DU308" s="31"/>
      <c r="DV308" s="30"/>
      <c r="DW308" s="31"/>
      <c r="DX308" s="103"/>
      <c r="DY308" s="33">
        <f t="shared" si="74"/>
        <v>0</v>
      </c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08">
        <f t="shared" si="62"/>
        <v>0</v>
      </c>
      <c r="EQ308" s="31"/>
      <c r="ER308" s="30"/>
      <c r="ES308" s="31"/>
      <c r="ET308" s="30"/>
      <c r="EU308" s="31"/>
      <c r="EV308" s="30"/>
      <c r="EW308" s="30"/>
      <c r="EX308" s="30"/>
      <c r="EY308" s="30"/>
      <c r="EZ308" s="30"/>
      <c r="FA308" s="30"/>
      <c r="FB308" s="30"/>
      <c r="FC308" s="31"/>
      <c r="FD308" s="30"/>
      <c r="FE308" s="30"/>
      <c r="FF308" s="30"/>
      <c r="FG308" s="30"/>
      <c r="FH308" s="30"/>
      <c r="FI308" s="31"/>
      <c r="FJ308" s="32"/>
    </row>
    <row r="309" spans="1:166" s="1" customFormat="1" ht="15" hidden="1" customHeight="1" x14ac:dyDescent="0.3">
      <c r="A309" s="5">
        <f t="shared" si="61"/>
        <v>14</v>
      </c>
      <c r="B309" s="15">
        <v>45</v>
      </c>
      <c r="C309" s="8" t="s">
        <v>284</v>
      </c>
      <c r="D309" s="16">
        <v>1986</v>
      </c>
      <c r="E309" s="17">
        <f t="shared" si="63"/>
        <v>0</v>
      </c>
      <c r="F309" s="55"/>
      <c r="G309" s="55"/>
      <c r="H309" s="55"/>
      <c r="I309" s="55"/>
      <c r="J309" s="28">
        <f t="shared" si="64"/>
        <v>0</v>
      </c>
      <c r="K309" s="29"/>
      <c r="L309" s="30"/>
      <c r="M309" s="31"/>
      <c r="N309" s="30"/>
      <c r="O309" s="31"/>
      <c r="P309" s="32"/>
      <c r="Q309" s="28">
        <f t="shared" si="65"/>
        <v>0</v>
      </c>
      <c r="R309" s="29"/>
      <c r="S309" s="32"/>
      <c r="T309" s="28">
        <f t="shared" si="66"/>
        <v>0</v>
      </c>
      <c r="U309" s="29"/>
      <c r="V309" s="30"/>
      <c r="W309" s="31"/>
      <c r="X309" s="32"/>
      <c r="Y309" s="33">
        <f t="shared" si="67"/>
        <v>0</v>
      </c>
      <c r="Z309" s="86"/>
      <c r="AA309" s="35"/>
      <c r="AB309" s="86"/>
      <c r="AC309" s="35"/>
      <c r="AD309" s="86"/>
      <c r="AE309" s="35"/>
      <c r="AF309" s="86"/>
      <c r="AG309" s="35"/>
      <c r="AH309" s="86"/>
      <c r="AI309" s="35"/>
      <c r="AJ309" s="86"/>
      <c r="AK309" s="35"/>
      <c r="AL309" s="86"/>
      <c r="AM309" s="35"/>
      <c r="AN309" s="86"/>
      <c r="AO309" s="87"/>
      <c r="AP309" s="33">
        <f t="shared" si="68"/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>
        <f t="shared" si="69"/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>
        <f t="shared" si="70"/>
        <v>0</v>
      </c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103"/>
      <c r="CA309" s="33">
        <f t="shared" si="75"/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107"/>
      <c r="CR309" s="33">
        <f t="shared" si="71"/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8">
        <f t="shared" si="72"/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>
        <f t="shared" si="73"/>
        <v>0</v>
      </c>
      <c r="DQ309" s="31"/>
      <c r="DR309" s="30"/>
      <c r="DS309" s="31"/>
      <c r="DT309" s="30"/>
      <c r="DU309" s="31"/>
      <c r="DV309" s="30"/>
      <c r="DW309" s="31"/>
      <c r="DX309" s="103"/>
      <c r="DY309" s="33">
        <f t="shared" si="74"/>
        <v>0</v>
      </c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42"/>
      <c r="EP309" s="108">
        <f t="shared" si="62"/>
        <v>0</v>
      </c>
      <c r="EQ309" s="31"/>
      <c r="ER309" s="30"/>
      <c r="ES309" s="31"/>
      <c r="ET309" s="30"/>
      <c r="EU309" s="31"/>
      <c r="EV309" s="30"/>
      <c r="EW309" s="30"/>
      <c r="EX309" s="30"/>
      <c r="EY309" s="30"/>
      <c r="EZ309" s="30"/>
      <c r="FA309" s="30"/>
      <c r="FB309" s="30"/>
      <c r="FC309" s="31"/>
      <c r="FD309" s="30"/>
      <c r="FE309" s="30"/>
      <c r="FF309" s="30"/>
      <c r="FG309" s="30"/>
      <c r="FH309" s="30"/>
      <c r="FI309" s="31"/>
      <c r="FJ309" s="42"/>
    </row>
    <row r="310" spans="1:166" s="1" customFormat="1" ht="15" hidden="1" customHeight="1" x14ac:dyDescent="0.3">
      <c r="A310" s="5"/>
      <c r="B310" s="15">
        <v>7108</v>
      </c>
      <c r="C310" s="8" t="s">
        <v>201</v>
      </c>
      <c r="D310" s="16">
        <v>2009</v>
      </c>
      <c r="E310" s="17">
        <f t="shared" si="63"/>
        <v>0</v>
      </c>
      <c r="F310" s="55"/>
      <c r="G310" s="55"/>
      <c r="H310" s="55"/>
      <c r="I310" s="55"/>
      <c r="J310" s="28"/>
      <c r="K310" s="29"/>
      <c r="L310" s="30"/>
      <c r="M310" s="31"/>
      <c r="N310" s="30"/>
      <c r="O310" s="31"/>
      <c r="P310" s="32"/>
      <c r="Q310" s="28"/>
      <c r="R310" s="29"/>
      <c r="S310" s="32"/>
      <c r="T310" s="28"/>
      <c r="U310" s="29"/>
      <c r="V310" s="30"/>
      <c r="W310" s="31"/>
      <c r="X310" s="32"/>
      <c r="Y310" s="33"/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/>
      <c r="AQ310" s="92"/>
      <c r="AR310" s="35"/>
      <c r="AS310" s="92"/>
      <c r="AT310" s="35"/>
      <c r="AU310" s="92"/>
      <c r="AV310" s="35"/>
      <c r="AW310" s="92"/>
      <c r="AX310" s="35"/>
      <c r="AY310" s="92"/>
      <c r="AZ310" s="35"/>
      <c r="BA310" s="92"/>
      <c r="BB310" s="75"/>
      <c r="BC310" s="33"/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/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103"/>
      <c r="CA310" s="33"/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103"/>
      <c r="CR310" s="33"/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8"/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/>
      <c r="DQ310" s="31"/>
      <c r="DR310" s="30"/>
      <c r="DS310" s="31"/>
      <c r="DT310" s="30"/>
      <c r="DU310" s="31"/>
      <c r="DV310" s="30"/>
      <c r="DW310" s="31"/>
      <c r="DX310" s="103"/>
      <c r="DY310" s="33"/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08">
        <f t="shared" si="62"/>
        <v>0</v>
      </c>
      <c r="EQ310" s="31"/>
      <c r="ER310" s="30"/>
      <c r="ES310" s="31"/>
      <c r="ET310" s="30"/>
      <c r="EU310" s="31"/>
      <c r="EV310" s="30"/>
      <c r="EW310" s="31"/>
      <c r="EX310" s="30"/>
      <c r="EY310" s="31"/>
      <c r="EZ310" s="30"/>
      <c r="FA310" s="31"/>
      <c r="FB310" s="30"/>
      <c r="FC310" s="31"/>
      <c r="FD310" s="30"/>
      <c r="FE310" s="31"/>
      <c r="FF310" s="30"/>
      <c r="FG310" s="89"/>
      <c r="FH310" s="30"/>
      <c r="FI310" s="31"/>
      <c r="FJ310" s="32"/>
    </row>
    <row r="311" spans="1:166" s="1" customFormat="1" ht="15" hidden="1" customHeight="1" x14ac:dyDescent="0.3">
      <c r="A311" s="5">
        <f t="shared" si="61"/>
        <v>1</v>
      </c>
      <c r="B311" s="15">
        <v>5137</v>
      </c>
      <c r="C311" s="8" t="s">
        <v>266</v>
      </c>
      <c r="D311" s="16">
        <v>2004</v>
      </c>
      <c r="E311" s="17">
        <f t="shared" si="63"/>
        <v>0</v>
      </c>
      <c r="F311" s="55"/>
      <c r="G311" s="55"/>
      <c r="H311" s="55"/>
      <c r="I311" s="55"/>
      <c r="J311" s="28">
        <f>L311+N311+P311</f>
        <v>0</v>
      </c>
      <c r="K311" s="29"/>
      <c r="L311" s="30"/>
      <c r="M311" s="31"/>
      <c r="N311" s="30"/>
      <c r="O311" s="31"/>
      <c r="P311" s="32"/>
      <c r="Q311" s="28">
        <f>S311</f>
        <v>0</v>
      </c>
      <c r="R311" s="29"/>
      <c r="S311" s="32"/>
      <c r="T311" s="28">
        <f>V311+X311</f>
        <v>0</v>
      </c>
      <c r="U311" s="29"/>
      <c r="V311" s="30"/>
      <c r="W311" s="31"/>
      <c r="X311" s="32"/>
      <c r="Y311" s="33">
        <f>AA311+AC311+AE311+AG311+AI311+AK311+AM311+AO311</f>
        <v>0</v>
      </c>
      <c r="Z311" s="86"/>
      <c r="AA311" s="35"/>
      <c r="AB311" s="86"/>
      <c r="AC311" s="35"/>
      <c r="AD311" s="86"/>
      <c r="AE311" s="35"/>
      <c r="AF311" s="86"/>
      <c r="AG311" s="35"/>
      <c r="AH311" s="86"/>
      <c r="AI311" s="35"/>
      <c r="AJ311" s="86"/>
      <c r="AK311" s="35"/>
      <c r="AL311" s="86"/>
      <c r="AM311" s="35"/>
      <c r="AN311" s="86"/>
      <c r="AO311" s="87"/>
      <c r="AP311" s="33">
        <f>AR311+AT311+AV311+AX311+AZ311+BB311</f>
        <v>0</v>
      </c>
      <c r="AQ311" s="86"/>
      <c r="AR311" s="35"/>
      <c r="AS311" s="86"/>
      <c r="AT311" s="35"/>
      <c r="AU311" s="86"/>
      <c r="AV311" s="35"/>
      <c r="AW311" s="86"/>
      <c r="AX311" s="35"/>
      <c r="AY311" s="86"/>
      <c r="AZ311" s="35"/>
      <c r="BA311" s="86"/>
      <c r="BB311" s="75"/>
      <c r="BC311" s="33">
        <f>BE311+BG311+BI311+BK311+BM311</f>
        <v>0</v>
      </c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>
        <f>BP311+BR311+BT311+BV311+BX311+BZ311</f>
        <v>0</v>
      </c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103"/>
      <c r="CA311" s="33">
        <f>CC311+CE311+CG311+CI311+CK311+CM311+CO311+CQ311</f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103"/>
      <c r="CR311" s="33">
        <f>CT311+CV311+CX311+CZ311+DB311+DD311</f>
        <v>0</v>
      </c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8">
        <f>DG311+DI311+DK311+DM311+DO311</f>
        <v>0</v>
      </c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>
        <f>DR311+DT311+DV311+DX311</f>
        <v>0</v>
      </c>
      <c r="DQ311" s="31"/>
      <c r="DR311" s="30"/>
      <c r="DS311" s="31"/>
      <c r="DT311" s="30"/>
      <c r="DU311" s="31"/>
      <c r="DV311" s="30"/>
      <c r="DW311" s="31"/>
      <c r="DX311" s="103"/>
      <c r="DY311" s="33">
        <f>EA311+EC311+EE311+EG311+EI311+EK311+EM311+EO311</f>
        <v>0</v>
      </c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  <c r="EP311" s="108">
        <f t="shared" si="62"/>
        <v>0</v>
      </c>
      <c r="EQ311" s="31"/>
      <c r="ER311" s="30"/>
      <c r="ES311" s="31"/>
      <c r="ET311" s="30"/>
      <c r="EU311" s="31"/>
      <c r="EV311" s="30"/>
      <c r="EW311" s="30"/>
      <c r="EX311" s="30"/>
      <c r="EY311" s="30"/>
      <c r="EZ311" s="30"/>
      <c r="FA311" s="30"/>
      <c r="FB311" s="30"/>
      <c r="FC311" s="31"/>
      <c r="FD311" s="30"/>
      <c r="FE311" s="30"/>
      <c r="FF311" s="30"/>
      <c r="FG311" s="30"/>
      <c r="FH311" s="30"/>
      <c r="FI311" s="31"/>
      <c r="FJ311" s="32"/>
    </row>
    <row r="312" spans="1:166" s="1" customFormat="1" ht="15" hidden="1" customHeight="1" x14ac:dyDescent="0.3">
      <c r="A312" s="5">
        <f t="shared" si="61"/>
        <v>2</v>
      </c>
      <c r="B312" s="15">
        <v>6981</v>
      </c>
      <c r="C312" s="8" t="s">
        <v>158</v>
      </c>
      <c r="D312" s="16">
        <v>2007</v>
      </c>
      <c r="E312" s="17">
        <f t="shared" si="63"/>
        <v>0</v>
      </c>
      <c r="F312" s="55"/>
      <c r="G312" s="55"/>
      <c r="H312" s="55"/>
      <c r="I312" s="55"/>
      <c r="J312" s="28">
        <f>L312+N312+P312</f>
        <v>0</v>
      </c>
      <c r="K312" s="29"/>
      <c r="L312" s="30"/>
      <c r="M312" s="31"/>
      <c r="N312" s="30"/>
      <c r="O312" s="31"/>
      <c r="P312" s="32"/>
      <c r="Q312" s="28">
        <f>S312</f>
        <v>0</v>
      </c>
      <c r="R312" s="29"/>
      <c r="S312" s="32"/>
      <c r="T312" s="28">
        <f>V312+X312</f>
        <v>0</v>
      </c>
      <c r="U312" s="29"/>
      <c r="V312" s="30"/>
      <c r="W312" s="31"/>
      <c r="X312" s="32"/>
      <c r="Y312" s="33">
        <f>AA312+AC312+AE312+AG312+AI312+AK312+AM312+AO312</f>
        <v>0</v>
      </c>
      <c r="Z312" s="86"/>
      <c r="AA312" s="35"/>
      <c r="AB312" s="86"/>
      <c r="AC312" s="35"/>
      <c r="AD312" s="86"/>
      <c r="AE312" s="35"/>
      <c r="AF312" s="86"/>
      <c r="AG312" s="35"/>
      <c r="AH312" s="86"/>
      <c r="AI312" s="35"/>
      <c r="AJ312" s="86"/>
      <c r="AK312" s="35"/>
      <c r="AL312" s="86"/>
      <c r="AM312" s="35"/>
      <c r="AN312" s="86"/>
      <c r="AO312" s="87"/>
      <c r="AP312" s="33">
        <f>AR312+AT312+AV312+AX312+AZ312+BB312</f>
        <v>0</v>
      </c>
      <c r="AQ312" s="86"/>
      <c r="AR312" s="35"/>
      <c r="AS312" s="86"/>
      <c r="AT312" s="35"/>
      <c r="AU312" s="86"/>
      <c r="AV312" s="35"/>
      <c r="AW312" s="86"/>
      <c r="AX312" s="35"/>
      <c r="AY312" s="86"/>
      <c r="AZ312" s="35"/>
      <c r="BA312" s="86"/>
      <c r="BB312" s="75"/>
      <c r="BC312" s="33">
        <f>BE312+BG312+BI312+BK312+BM312</f>
        <v>0</v>
      </c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>
        <f>BP312+BR312+BT312+BV312+BX312+BZ312</f>
        <v>0</v>
      </c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103"/>
      <c r="CA312" s="33">
        <f>CC312+CE312+CG312+CI312+CK312+CM312+CO312+CQ312</f>
        <v>0</v>
      </c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103"/>
      <c r="CR312" s="33">
        <f>CT312+CV312+CX312+CZ312+DB312+DD312</f>
        <v>0</v>
      </c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8">
        <f>DG312+DI312+DK312+DM312+DO312</f>
        <v>0</v>
      </c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>
        <f>DR312+DT312+DV312+DX312</f>
        <v>0</v>
      </c>
      <c r="DQ312" s="31"/>
      <c r="DR312" s="30"/>
      <c r="DS312" s="31"/>
      <c r="DT312" s="30"/>
      <c r="DU312" s="31"/>
      <c r="DV312" s="30"/>
      <c r="DW312" s="31"/>
      <c r="DX312" s="103"/>
      <c r="DY312" s="33">
        <f>EA312+EC312+EE312+EG312+EI312+EK312+EM312+EO312</f>
        <v>0</v>
      </c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  <c r="EP312" s="108">
        <f t="shared" ref="EP312:EP343" si="76">ER312+ET312+EV312+EX312+EZ312+FB312+FD312+FF312+FH312+FJ312</f>
        <v>0</v>
      </c>
      <c r="EQ312" s="31"/>
      <c r="ER312" s="30"/>
      <c r="ES312" s="31"/>
      <c r="ET312" s="30"/>
      <c r="EU312" s="31"/>
      <c r="EV312" s="30"/>
      <c r="EW312" s="30"/>
      <c r="EX312" s="30"/>
      <c r="EY312" s="30"/>
      <c r="EZ312" s="30"/>
      <c r="FA312" s="30"/>
      <c r="FB312" s="30"/>
      <c r="FC312" s="31"/>
      <c r="FD312" s="30"/>
      <c r="FE312" s="30"/>
      <c r="FF312" s="30"/>
      <c r="FG312" s="30"/>
      <c r="FH312" s="30"/>
      <c r="FI312" s="31"/>
      <c r="FJ312" s="32"/>
    </row>
    <row r="313" spans="1:166" s="1" customFormat="1" ht="15" hidden="1" customHeight="1" x14ac:dyDescent="0.3">
      <c r="A313" s="5"/>
      <c r="B313" s="15">
        <v>9318</v>
      </c>
      <c r="C313" s="8" t="s">
        <v>362</v>
      </c>
      <c r="D313" s="16">
        <v>2010</v>
      </c>
      <c r="E313" s="17">
        <f t="shared" si="63"/>
        <v>0</v>
      </c>
      <c r="F313" s="55"/>
      <c r="G313" s="55"/>
      <c r="H313" s="55"/>
      <c r="I313" s="55"/>
      <c r="J313" s="28"/>
      <c r="K313" s="29"/>
      <c r="L313" s="30"/>
      <c r="M313" s="31"/>
      <c r="N313" s="30"/>
      <c r="O313" s="31"/>
      <c r="P313" s="32"/>
      <c r="Q313" s="28"/>
      <c r="R313" s="29"/>
      <c r="S313" s="32"/>
      <c r="T313" s="28"/>
      <c r="U313" s="29"/>
      <c r="V313" s="30"/>
      <c r="W313" s="31"/>
      <c r="X313" s="32"/>
      <c r="Y313" s="33"/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86"/>
      <c r="AM313" s="35"/>
      <c r="AN313" s="86"/>
      <c r="AO313" s="87"/>
      <c r="AP313" s="33"/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/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103"/>
      <c r="CA313" s="33"/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103"/>
      <c r="CR313" s="33"/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108"/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/>
      <c r="DQ313" s="31"/>
      <c r="DR313" s="30"/>
      <c r="DS313" s="31"/>
      <c r="DT313" s="30"/>
      <c r="DU313" s="31"/>
      <c r="DV313" s="30"/>
      <c r="DW313" s="31"/>
      <c r="DX313" s="103"/>
      <c r="DY313" s="33"/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08">
        <f t="shared" si="76"/>
        <v>0</v>
      </c>
      <c r="EQ313" s="31"/>
      <c r="ER313" s="30"/>
      <c r="ES313" s="31"/>
      <c r="ET313" s="30"/>
      <c r="EU313" s="31"/>
      <c r="EV313" s="30"/>
      <c r="EW313" s="31"/>
      <c r="EX313" s="30"/>
      <c r="EY313" s="31"/>
      <c r="EZ313" s="30"/>
      <c r="FA313" s="31"/>
      <c r="FB313" s="30"/>
      <c r="FC313" s="31"/>
      <c r="FD313" s="30"/>
      <c r="FE313" s="31"/>
      <c r="FF313" s="30"/>
      <c r="FG313" s="89"/>
      <c r="FH313" s="30"/>
      <c r="FI313" s="31"/>
      <c r="FJ313" s="32"/>
    </row>
    <row r="314" spans="1:166" s="1" customFormat="1" ht="15" hidden="1" customHeight="1" x14ac:dyDescent="0.3">
      <c r="A314" s="5">
        <f t="shared" si="61"/>
        <v>1</v>
      </c>
      <c r="B314" s="15">
        <v>5434</v>
      </c>
      <c r="C314" s="8" t="s">
        <v>179</v>
      </c>
      <c r="D314" s="16">
        <v>2007</v>
      </c>
      <c r="E314" s="17">
        <f t="shared" si="63"/>
        <v>0</v>
      </c>
      <c r="F314" s="55"/>
      <c r="G314" s="55"/>
      <c r="H314" s="55"/>
      <c r="I314" s="55"/>
      <c r="J314" s="28">
        <f>L314+N314+P314</f>
        <v>0</v>
      </c>
      <c r="K314" s="29"/>
      <c r="L314" s="30"/>
      <c r="M314" s="31"/>
      <c r="N314" s="30"/>
      <c r="O314" s="31"/>
      <c r="P314" s="32"/>
      <c r="Q314" s="28">
        <f>S314</f>
        <v>0</v>
      </c>
      <c r="R314" s="29"/>
      <c r="S314" s="32"/>
      <c r="T314" s="28">
        <f>V314+X314</f>
        <v>0</v>
      </c>
      <c r="U314" s="29"/>
      <c r="V314" s="30"/>
      <c r="W314" s="31"/>
      <c r="X314" s="32"/>
      <c r="Y314" s="33">
        <f>AA314+AC314+AE314+AG314+AI314+AK314+AM314+AO314</f>
        <v>0</v>
      </c>
      <c r="Z314" s="86"/>
      <c r="AA314" s="35"/>
      <c r="AB314" s="86"/>
      <c r="AC314" s="35"/>
      <c r="AD314" s="86"/>
      <c r="AE314" s="35"/>
      <c r="AF314" s="86"/>
      <c r="AG314" s="35"/>
      <c r="AH314" s="86"/>
      <c r="AI314" s="35"/>
      <c r="AJ314" s="86"/>
      <c r="AK314" s="35"/>
      <c r="AL314" s="86"/>
      <c r="AM314" s="35"/>
      <c r="AN314" s="86"/>
      <c r="AO314" s="87"/>
      <c r="AP314" s="33">
        <f>AR314+AT314+AV314+AX314+AZ314+BB314</f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>
        <f>BE314+BG314+BI314+BK314+BM314</f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>
        <f>BP314+BR314+BT314+BV314+BX314+BZ314</f>
        <v>0</v>
      </c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103"/>
      <c r="CA314" s="33">
        <f>CC314+CE314+CG314+CI314+CK314+CM314+CO314+CQ314</f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103"/>
      <c r="CR314" s="33">
        <f>CT314+CV314+CX314+CZ314+DB314+DD314</f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8">
        <f>DG314+DI314+DK314+DM314+DO314</f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>
        <f>DR314+DT314+DV314+DX314</f>
        <v>0</v>
      </c>
      <c r="DQ314" s="31"/>
      <c r="DR314" s="30"/>
      <c r="DS314" s="31"/>
      <c r="DT314" s="30"/>
      <c r="DU314" s="31"/>
      <c r="DV314" s="30"/>
      <c r="DW314" s="31"/>
      <c r="DX314" s="103"/>
      <c r="DY314" s="33">
        <f>EA314+EC314+EE314+EG314+EI314+EK314+EM314+EO314</f>
        <v>0</v>
      </c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108">
        <f t="shared" si="76"/>
        <v>0</v>
      </c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0"/>
      <c r="FG314" s="30"/>
      <c r="FH314" s="30"/>
      <c r="FI314" s="31"/>
      <c r="FJ314" s="32"/>
    </row>
    <row r="315" spans="1:166" s="1" customFormat="1" ht="15" hidden="1" customHeight="1" x14ac:dyDescent="0.3">
      <c r="A315" s="5"/>
      <c r="B315" s="15">
        <v>7366</v>
      </c>
      <c r="C315" s="8" t="s">
        <v>231</v>
      </c>
      <c r="D315" s="16">
        <v>2009</v>
      </c>
      <c r="E315" s="17">
        <f t="shared" si="63"/>
        <v>0</v>
      </c>
      <c r="F315" s="55"/>
      <c r="G315" s="55"/>
      <c r="H315" s="55"/>
      <c r="I315" s="55"/>
      <c r="J315" s="28"/>
      <c r="K315" s="29"/>
      <c r="L315" s="30"/>
      <c r="M315" s="31"/>
      <c r="N315" s="30"/>
      <c r="O315" s="31"/>
      <c r="P315" s="32"/>
      <c r="Q315" s="28"/>
      <c r="R315" s="29"/>
      <c r="S315" s="32"/>
      <c r="T315" s="28"/>
      <c r="U315" s="29"/>
      <c r="V315" s="30"/>
      <c r="W315" s="31"/>
      <c r="X315" s="32"/>
      <c r="Y315" s="33"/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86"/>
      <c r="AM315" s="35"/>
      <c r="AN315" s="86"/>
      <c r="AO315" s="87"/>
      <c r="AP315" s="33"/>
      <c r="AQ315" s="92"/>
      <c r="AR315" s="35"/>
      <c r="AS315" s="92"/>
      <c r="AT315" s="35"/>
      <c r="AU315" s="92"/>
      <c r="AV315" s="35"/>
      <c r="AW315" s="92"/>
      <c r="AX315" s="35"/>
      <c r="AY315" s="92"/>
      <c r="AZ315" s="35"/>
      <c r="BA315" s="92"/>
      <c r="BB315" s="75"/>
      <c r="BC315" s="33"/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/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103"/>
      <c r="CA315" s="33"/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103"/>
      <c r="CR315" s="33"/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8"/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/>
      <c r="DQ315" s="31"/>
      <c r="DR315" s="30"/>
      <c r="DS315" s="31"/>
      <c r="DT315" s="30"/>
      <c r="DU315" s="31"/>
      <c r="DV315" s="30"/>
      <c r="DW315" s="31"/>
      <c r="DX315" s="103"/>
      <c r="DY315" s="33"/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108">
        <f t="shared" si="76"/>
        <v>0</v>
      </c>
      <c r="EQ315" s="31"/>
      <c r="ER315" s="30"/>
      <c r="ES315" s="31"/>
      <c r="ET315" s="30"/>
      <c r="EU315" s="31"/>
      <c r="EV315" s="30"/>
      <c r="EW315" s="31"/>
      <c r="EX315" s="30"/>
      <c r="EY315" s="31"/>
      <c r="EZ315" s="30"/>
      <c r="FA315" s="31"/>
      <c r="FB315" s="30"/>
      <c r="FC315" s="31"/>
      <c r="FD315" s="30"/>
      <c r="FE315" s="31"/>
      <c r="FF315" s="30"/>
      <c r="FG315" s="89"/>
      <c r="FH315" s="30"/>
      <c r="FI315" s="31"/>
      <c r="FJ315" s="32"/>
    </row>
    <row r="316" spans="1:166" s="1" customFormat="1" ht="15" hidden="1" customHeight="1" x14ac:dyDescent="0.3">
      <c r="A316" s="5">
        <f t="shared" si="61"/>
        <v>1</v>
      </c>
      <c r="B316" s="15">
        <v>5632</v>
      </c>
      <c r="C316" s="8" t="s">
        <v>274</v>
      </c>
      <c r="D316" s="16">
        <v>2003</v>
      </c>
      <c r="E316" s="17">
        <f t="shared" si="63"/>
        <v>0</v>
      </c>
      <c r="F316" s="55"/>
      <c r="G316" s="55"/>
      <c r="H316" s="55"/>
      <c r="I316" s="55"/>
      <c r="J316" s="28">
        <f>L316+N316+P316</f>
        <v>0</v>
      </c>
      <c r="K316" s="29"/>
      <c r="L316" s="30"/>
      <c r="M316" s="31"/>
      <c r="N316" s="30"/>
      <c r="O316" s="31"/>
      <c r="P316" s="32"/>
      <c r="Q316" s="28">
        <f>S316</f>
        <v>0</v>
      </c>
      <c r="R316" s="29"/>
      <c r="S316" s="32"/>
      <c r="T316" s="28">
        <f>V316+X316</f>
        <v>0</v>
      </c>
      <c r="U316" s="29"/>
      <c r="V316" s="30"/>
      <c r="W316" s="31"/>
      <c r="X316" s="32"/>
      <c r="Y316" s="33">
        <f>AA316+AC316+AE316+AG316+AI316+AK316+AM316+AO316</f>
        <v>0</v>
      </c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86"/>
      <c r="AM316" s="35"/>
      <c r="AN316" s="86"/>
      <c r="AO316" s="87"/>
      <c r="AP316" s="33">
        <f>AR316+AT316+AV316+AX316+AZ316+BB316</f>
        <v>0</v>
      </c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>
        <f>BE316+BG316+BI316+BK316+BM316</f>
        <v>0</v>
      </c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>
        <f>BP316+BR316+BT316+BV316+BX316+BZ316</f>
        <v>0</v>
      </c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103"/>
      <c r="CA316" s="33">
        <f>CC316+CE316+CG316+CI316+CK316+CM316+CO316+CQ316</f>
        <v>0</v>
      </c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103"/>
      <c r="CR316" s="33">
        <f>CT316+CV316+CX316+CZ316+DB316+DD316</f>
        <v>0</v>
      </c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8">
        <f>DG316+DI316+DK316+DM316+DO316</f>
        <v>0</v>
      </c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>
        <f>DR316+DT316+DV316+DX316</f>
        <v>0</v>
      </c>
      <c r="DQ316" s="31"/>
      <c r="DR316" s="30"/>
      <c r="DS316" s="31"/>
      <c r="DT316" s="30"/>
      <c r="DU316" s="31"/>
      <c r="DV316" s="30"/>
      <c r="DW316" s="31"/>
      <c r="DX316" s="103"/>
      <c r="DY316" s="33">
        <f>EA316+EC316+EE316+EG316+EI316+EK316+EM316+EO316</f>
        <v>0</v>
      </c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108">
        <f t="shared" si="76"/>
        <v>0</v>
      </c>
      <c r="EQ316" s="31"/>
      <c r="ER316" s="30"/>
      <c r="ES316" s="31"/>
      <c r="ET316" s="30"/>
      <c r="EU316" s="31"/>
      <c r="EV316" s="30"/>
      <c r="EW316" s="30"/>
      <c r="EX316" s="30"/>
      <c r="EY316" s="30"/>
      <c r="EZ316" s="30"/>
      <c r="FA316" s="30"/>
      <c r="FB316" s="30"/>
      <c r="FC316" s="31"/>
      <c r="FD316" s="30"/>
      <c r="FE316" s="30"/>
      <c r="FF316" s="30"/>
      <c r="FG316" s="30"/>
      <c r="FH316" s="30"/>
      <c r="FI316" s="31"/>
      <c r="FJ316" s="32"/>
    </row>
    <row r="317" spans="1:166" s="1" customFormat="1" ht="15" hidden="1" customHeight="1" x14ac:dyDescent="0.3">
      <c r="A317" s="5">
        <f t="shared" si="61"/>
        <v>2</v>
      </c>
      <c r="B317" s="15">
        <v>6615</v>
      </c>
      <c r="C317" s="8" t="s">
        <v>169</v>
      </c>
      <c r="D317" s="16">
        <v>2007</v>
      </c>
      <c r="E317" s="17">
        <f t="shared" si="63"/>
        <v>0</v>
      </c>
      <c r="F317" s="55"/>
      <c r="G317" s="55"/>
      <c r="H317" s="55"/>
      <c r="I317" s="55"/>
      <c r="J317" s="28">
        <f>L317+N317+P317</f>
        <v>0</v>
      </c>
      <c r="K317" s="29"/>
      <c r="L317" s="30"/>
      <c r="M317" s="31"/>
      <c r="N317" s="30"/>
      <c r="O317" s="31"/>
      <c r="P317" s="32"/>
      <c r="Q317" s="28">
        <f>S317</f>
        <v>0</v>
      </c>
      <c r="R317" s="29"/>
      <c r="S317" s="32"/>
      <c r="T317" s="28">
        <f>V317+X317</f>
        <v>0</v>
      </c>
      <c r="U317" s="29"/>
      <c r="V317" s="30"/>
      <c r="W317" s="31"/>
      <c r="X317" s="32"/>
      <c r="Y317" s="33">
        <f>AA317+AC317+AE317+AG317+AI317+AK317+AM317+AO317</f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>AR317+AT317+AV317+AX317+AZ317+BB317</f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>
        <f>BE317+BG317+BI317+BK317+BM317</f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>BP317+BR317+BT317+BV317+BX317+BZ317</f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103"/>
      <c r="CA317" s="33">
        <f>CC317+CE317+CG317+CI317+CK317+CM317+CO317+CQ317</f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103"/>
      <c r="CR317" s="33">
        <f>CT317+CV317+CX317+CZ317+DB317+DD317</f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8">
        <f>DG317+DI317+DK317+DM317+DO317</f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>DR317+DT317+DV317+DX317</f>
        <v>0</v>
      </c>
      <c r="DQ317" s="31"/>
      <c r="DR317" s="30"/>
      <c r="DS317" s="31"/>
      <c r="DT317" s="30"/>
      <c r="DU317" s="31"/>
      <c r="DV317" s="30"/>
      <c r="DW317" s="31"/>
      <c r="DX317" s="103"/>
      <c r="DY317" s="33">
        <f>EA317+EC317+EE317+EG317+EI317+EK317+EM317+EO317</f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108">
        <f t="shared" si="76"/>
        <v>0</v>
      </c>
      <c r="EQ317" s="31"/>
      <c r="ER317" s="30"/>
      <c r="ES317" s="31"/>
      <c r="ET317" s="30"/>
      <c r="EU317" s="31"/>
      <c r="EV317" s="30"/>
      <c r="EW317" s="30"/>
      <c r="EX317" s="30"/>
      <c r="EY317" s="30"/>
      <c r="EZ317" s="30"/>
      <c r="FA317" s="30"/>
      <c r="FB317" s="30"/>
      <c r="FC317" s="31"/>
      <c r="FD317" s="30"/>
      <c r="FE317" s="30"/>
      <c r="FF317" s="30"/>
      <c r="FG317" s="30"/>
      <c r="FH317" s="30"/>
      <c r="FI317" s="31"/>
      <c r="FJ317" s="32"/>
    </row>
    <row r="318" spans="1:166" s="1" customFormat="1" ht="15" hidden="1" customHeight="1" x14ac:dyDescent="0.3">
      <c r="A318" s="5"/>
      <c r="B318" s="15">
        <v>7314</v>
      </c>
      <c r="C318" s="8" t="s">
        <v>220</v>
      </c>
      <c r="D318" s="16">
        <v>2010</v>
      </c>
      <c r="E318" s="17">
        <f t="shared" si="63"/>
        <v>0</v>
      </c>
      <c r="F318" s="55"/>
      <c r="G318" s="55"/>
      <c r="H318" s="55"/>
      <c r="I318" s="55"/>
      <c r="J318" s="28"/>
      <c r="K318" s="29"/>
      <c r="L318" s="30"/>
      <c r="M318" s="31"/>
      <c r="N318" s="30"/>
      <c r="O318" s="31"/>
      <c r="P318" s="32"/>
      <c r="Q318" s="28"/>
      <c r="R318" s="29"/>
      <c r="S318" s="32"/>
      <c r="T318" s="28"/>
      <c r="U318" s="29"/>
      <c r="V318" s="30"/>
      <c r="W318" s="31"/>
      <c r="X318" s="32"/>
      <c r="Y318" s="33"/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/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/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103"/>
      <c r="CA318" s="33"/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103"/>
      <c r="CR318" s="33"/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8"/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/>
      <c r="DQ318" s="31"/>
      <c r="DR318" s="30"/>
      <c r="DS318" s="31"/>
      <c r="DT318" s="30"/>
      <c r="DU318" s="31"/>
      <c r="DV318" s="30"/>
      <c r="DW318" s="31"/>
      <c r="DX318" s="103"/>
      <c r="DY318" s="33"/>
      <c r="DZ318" s="31"/>
      <c r="EA318" s="30"/>
      <c r="EB318" s="31"/>
      <c r="EC318" s="30"/>
      <c r="ED318" s="31"/>
      <c r="EE318" s="30"/>
      <c r="EF318" s="30"/>
      <c r="EG318" s="30"/>
      <c r="EH318" s="30"/>
      <c r="EI318" s="30"/>
      <c r="EJ318" s="30"/>
      <c r="EK318" s="30"/>
      <c r="EL318" s="31"/>
      <c r="EM318" s="30"/>
      <c r="EN318" s="31"/>
      <c r="EO318" s="32"/>
      <c r="EP318" s="108">
        <f t="shared" si="76"/>
        <v>0</v>
      </c>
      <c r="EQ318" s="31"/>
      <c r="ER318" s="30"/>
      <c r="ES318" s="31"/>
      <c r="ET318" s="30"/>
      <c r="EU318" s="31"/>
      <c r="EV318" s="30"/>
      <c r="EW318" s="31"/>
      <c r="EX318" s="30"/>
      <c r="EY318" s="31"/>
      <c r="EZ318" s="30"/>
      <c r="FA318" s="31"/>
      <c r="FB318" s="30"/>
      <c r="FC318" s="31"/>
      <c r="FD318" s="30"/>
      <c r="FE318" s="31"/>
      <c r="FF318" s="30"/>
      <c r="FG318" s="89"/>
      <c r="FH318" s="30"/>
      <c r="FI318" s="31"/>
      <c r="FJ318" s="32"/>
    </row>
    <row r="319" spans="1:166" s="1" customFormat="1" ht="15" hidden="1" customHeight="1" x14ac:dyDescent="0.3">
      <c r="A319" s="5"/>
      <c r="B319" s="15">
        <v>7398</v>
      </c>
      <c r="C319" s="8" t="s">
        <v>219</v>
      </c>
      <c r="D319" s="16">
        <v>2009</v>
      </c>
      <c r="E319" s="17">
        <f t="shared" si="63"/>
        <v>0</v>
      </c>
      <c r="F319" s="55"/>
      <c r="G319" s="55"/>
      <c r="H319" s="55"/>
      <c r="I319" s="55"/>
      <c r="J319" s="28"/>
      <c r="K319" s="29"/>
      <c r="L319" s="30"/>
      <c r="M319" s="31"/>
      <c r="N319" s="30"/>
      <c r="O319" s="31"/>
      <c r="P319" s="32"/>
      <c r="Q319" s="28"/>
      <c r="R319" s="29"/>
      <c r="S319" s="32"/>
      <c r="T319" s="28"/>
      <c r="U319" s="29"/>
      <c r="V319" s="30"/>
      <c r="W319" s="31"/>
      <c r="X319" s="32"/>
      <c r="Y319" s="33"/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/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/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/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103"/>
      <c r="CA319" s="33"/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103"/>
      <c r="CR319" s="33"/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8"/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/>
      <c r="DQ319" s="31"/>
      <c r="DR319" s="30"/>
      <c r="DS319" s="31"/>
      <c r="DT319" s="30"/>
      <c r="DU319" s="31"/>
      <c r="DV319" s="30"/>
      <c r="DW319" s="31"/>
      <c r="DX319" s="103"/>
      <c r="DY319" s="33"/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108">
        <f t="shared" si="76"/>
        <v>0</v>
      </c>
      <c r="EQ319" s="31"/>
      <c r="ER319" s="30"/>
      <c r="ES319" s="31"/>
      <c r="ET319" s="30"/>
      <c r="EU319" s="31"/>
      <c r="EV319" s="30"/>
      <c r="EW319" s="31"/>
      <c r="EX319" s="30"/>
      <c r="EY319" s="31"/>
      <c r="EZ319" s="30"/>
      <c r="FA319" s="31"/>
      <c r="FB319" s="30"/>
      <c r="FC319" s="31"/>
      <c r="FD319" s="30"/>
      <c r="FE319" s="31"/>
      <c r="FF319" s="30"/>
      <c r="FG319" s="89"/>
      <c r="FH319" s="30"/>
      <c r="FI319" s="31"/>
      <c r="FJ319" s="32"/>
    </row>
    <row r="320" spans="1:166" s="1" customFormat="1" ht="15" hidden="1" customHeight="1" x14ac:dyDescent="0.3">
      <c r="A320" s="5">
        <f t="shared" si="61"/>
        <v>1</v>
      </c>
      <c r="B320" s="15">
        <v>6803</v>
      </c>
      <c r="C320" s="8" t="s">
        <v>288</v>
      </c>
      <c r="D320" s="16">
        <v>2008</v>
      </c>
      <c r="E320" s="17">
        <f t="shared" si="63"/>
        <v>0</v>
      </c>
      <c r="F320" s="55" t="s">
        <v>406</v>
      </c>
      <c r="G320" s="55"/>
      <c r="H320" s="55" t="s">
        <v>522</v>
      </c>
      <c r="I320" s="55"/>
      <c r="J320" s="28">
        <f t="shared" ref="J320:J330" si="77">L320+N320+P320</f>
        <v>0</v>
      </c>
      <c r="K320" s="29"/>
      <c r="L320" s="30"/>
      <c r="M320" s="31"/>
      <c r="N320" s="30"/>
      <c r="O320" s="31"/>
      <c r="P320" s="32"/>
      <c r="Q320" s="28">
        <f t="shared" ref="Q320:Q330" si="78">S320</f>
        <v>0</v>
      </c>
      <c r="R320" s="29"/>
      <c r="S320" s="32"/>
      <c r="T320" s="28">
        <f t="shared" ref="T320:T330" si="79">V320+X320</f>
        <v>0</v>
      </c>
      <c r="U320" s="29"/>
      <c r="V320" s="30"/>
      <c r="W320" s="31"/>
      <c r="X320" s="32"/>
      <c r="Y320" s="33">
        <f t="shared" ref="Y320:Y330" si="80">AA320+AC320+AE320+AG320+AI320+AK320+AM320+AO320</f>
        <v>0</v>
      </c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>
        <f t="shared" ref="AP320:AP330" si="81">AR320+AT320+AV320+AX320+AZ320+BB320</f>
        <v>0</v>
      </c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>
        <f t="shared" ref="BC320:BC330" si="82">BE320+BG320+BI320+BK320+BM320</f>
        <v>0</v>
      </c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>
        <f t="shared" ref="BN320:BN330" si="83">BP320+BR320+BT320+BV320+BX320+BZ320</f>
        <v>0</v>
      </c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58" t="s">
        <v>286</v>
      </c>
      <c r="BZ320" s="105"/>
      <c r="CA320" s="33">
        <f t="shared" ref="CA320:CA330" si="84">CC320+CE320+CG320+CI320+CK320+CM320+CO320+CQ320</f>
        <v>0</v>
      </c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103"/>
      <c r="CR320" s="33">
        <f t="shared" ref="CR320:CR330" si="85">CT320+CV320+CX320+CZ320+DB320+DD320</f>
        <v>0</v>
      </c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8">
        <f t="shared" ref="DE320:DE330" si="86">DG320+DI320+DK320+DM320+DO320</f>
        <v>0</v>
      </c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>
        <f t="shared" ref="DP320:DP330" si="87">DR320+DT320+DV320+DX320</f>
        <v>0</v>
      </c>
      <c r="DQ320" s="31"/>
      <c r="DR320" s="30"/>
      <c r="DS320" s="31"/>
      <c r="DT320" s="30"/>
      <c r="DU320" s="31"/>
      <c r="DV320" s="30"/>
      <c r="DW320" s="31"/>
      <c r="DX320" s="103"/>
      <c r="DY320" s="33">
        <f t="shared" ref="DY320:DY330" si="88">EA320+EC320+EE320+EG320+EI320+EK320+EM320+EO320</f>
        <v>0</v>
      </c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108">
        <f t="shared" si="76"/>
        <v>0</v>
      </c>
      <c r="EQ320" s="31"/>
      <c r="ER320" s="30"/>
      <c r="ES320" s="31"/>
      <c r="ET320" s="30"/>
      <c r="EU320" s="31"/>
      <c r="EV320" s="30"/>
      <c r="EW320" s="30"/>
      <c r="EX320" s="30"/>
      <c r="EY320" s="30"/>
      <c r="EZ320" s="30"/>
      <c r="FA320" s="30"/>
      <c r="FB320" s="30"/>
      <c r="FC320" s="31"/>
      <c r="FD320" s="30"/>
      <c r="FE320" s="30"/>
      <c r="FF320" s="30"/>
      <c r="FG320" s="30"/>
      <c r="FH320" s="30"/>
      <c r="FI320" s="31"/>
      <c r="FJ320" s="32"/>
    </row>
    <row r="321" spans="1:166" s="1" customFormat="1" ht="15" hidden="1" customHeight="1" x14ac:dyDescent="0.3">
      <c r="A321" s="5">
        <f t="shared" si="61"/>
        <v>2</v>
      </c>
      <c r="B321" s="15">
        <v>52</v>
      </c>
      <c r="C321" s="8" t="s">
        <v>81</v>
      </c>
      <c r="D321" s="16">
        <v>1971</v>
      </c>
      <c r="E321" s="17">
        <f t="shared" si="63"/>
        <v>0</v>
      </c>
      <c r="F321" s="55"/>
      <c r="G321" s="55"/>
      <c r="H321" s="55"/>
      <c r="I321" s="55"/>
      <c r="J321" s="28">
        <f t="shared" si="77"/>
        <v>0</v>
      </c>
      <c r="K321" s="29"/>
      <c r="L321" s="30"/>
      <c r="M321" s="31"/>
      <c r="N321" s="30"/>
      <c r="O321" s="31"/>
      <c r="P321" s="32"/>
      <c r="Q321" s="28">
        <f t="shared" si="78"/>
        <v>0</v>
      </c>
      <c r="R321" s="29"/>
      <c r="S321" s="32"/>
      <c r="T321" s="28">
        <f t="shared" si="79"/>
        <v>0</v>
      </c>
      <c r="U321" s="29"/>
      <c r="V321" s="30"/>
      <c r="W321" s="31"/>
      <c r="X321" s="32"/>
      <c r="Y321" s="33">
        <f t="shared" si="80"/>
        <v>0</v>
      </c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>
        <f t="shared" si="81"/>
        <v>0</v>
      </c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>
        <f t="shared" si="82"/>
        <v>0</v>
      </c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>
        <f t="shared" si="83"/>
        <v>0</v>
      </c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103"/>
      <c r="CA321" s="33">
        <f t="shared" si="84"/>
        <v>0</v>
      </c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103"/>
      <c r="CR321" s="33">
        <f t="shared" si="85"/>
        <v>0</v>
      </c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8">
        <f t="shared" si="86"/>
        <v>0</v>
      </c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>
        <f t="shared" si="87"/>
        <v>0</v>
      </c>
      <c r="DQ321" s="31"/>
      <c r="DR321" s="30"/>
      <c r="DS321" s="31"/>
      <c r="DT321" s="30"/>
      <c r="DU321" s="31"/>
      <c r="DV321" s="30"/>
      <c r="DW321" s="31"/>
      <c r="DX321" s="103"/>
      <c r="DY321" s="33">
        <f t="shared" si="88"/>
        <v>0</v>
      </c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108">
        <f t="shared" si="76"/>
        <v>0</v>
      </c>
      <c r="EQ321" s="31"/>
      <c r="ER321" s="30"/>
      <c r="ES321" s="31"/>
      <c r="ET321" s="30"/>
      <c r="EU321" s="31"/>
      <c r="EV321" s="30"/>
      <c r="EW321" s="30"/>
      <c r="EX321" s="30"/>
      <c r="EY321" s="30"/>
      <c r="EZ321" s="30"/>
      <c r="FA321" s="30"/>
      <c r="FB321" s="30"/>
      <c r="FC321" s="31"/>
      <c r="FD321" s="30"/>
      <c r="FE321" s="30"/>
      <c r="FF321" s="30"/>
      <c r="FG321" s="30"/>
      <c r="FH321" s="30"/>
      <c r="FI321" s="31"/>
      <c r="FJ321" s="32"/>
    </row>
    <row r="322" spans="1:166" s="1" customFormat="1" ht="15" hidden="1" customHeight="1" x14ac:dyDescent="0.3">
      <c r="A322" s="5">
        <f t="shared" si="61"/>
        <v>3</v>
      </c>
      <c r="B322" s="15">
        <v>9777</v>
      </c>
      <c r="C322" s="8" t="s">
        <v>328</v>
      </c>
      <c r="D322" s="16">
        <v>2008</v>
      </c>
      <c r="E322" s="17">
        <f t="shared" si="63"/>
        <v>0</v>
      </c>
      <c r="F322" s="55"/>
      <c r="G322" s="55"/>
      <c r="H322" s="55"/>
      <c r="I322" s="55"/>
      <c r="J322" s="28">
        <f t="shared" si="77"/>
        <v>0</v>
      </c>
      <c r="K322" s="29"/>
      <c r="L322" s="30"/>
      <c r="M322" s="31"/>
      <c r="N322" s="30"/>
      <c r="O322" s="31"/>
      <c r="P322" s="32"/>
      <c r="Q322" s="28">
        <f t="shared" si="78"/>
        <v>0</v>
      </c>
      <c r="R322" s="29"/>
      <c r="S322" s="32"/>
      <c r="T322" s="28">
        <f t="shared" si="79"/>
        <v>0</v>
      </c>
      <c r="U322" s="29"/>
      <c r="V322" s="30"/>
      <c r="W322" s="31"/>
      <c r="X322" s="32"/>
      <c r="Y322" s="33">
        <f t="shared" si="80"/>
        <v>0</v>
      </c>
      <c r="Z322" s="86"/>
      <c r="AA322" s="35"/>
      <c r="AB322" s="86"/>
      <c r="AC322" s="35"/>
      <c r="AD322" s="86"/>
      <c r="AE322" s="35"/>
      <c r="AF322" s="86"/>
      <c r="AG322" s="35"/>
      <c r="AH322" s="86"/>
      <c r="AI322" s="35"/>
      <c r="AJ322" s="86"/>
      <c r="AK322" s="35"/>
      <c r="AL322" s="86"/>
      <c r="AM322" s="35"/>
      <c r="AN322" s="86"/>
      <c r="AO322" s="87"/>
      <c r="AP322" s="33">
        <f t="shared" si="81"/>
        <v>0</v>
      </c>
      <c r="AQ322" s="86"/>
      <c r="AR322" s="35"/>
      <c r="AS322" s="86"/>
      <c r="AT322" s="35"/>
      <c r="AU322" s="86"/>
      <c r="AV322" s="35"/>
      <c r="AW322" s="86"/>
      <c r="AX322" s="35"/>
      <c r="AY322" s="86"/>
      <c r="AZ322" s="35"/>
      <c r="BA322" s="86"/>
      <c r="BB322" s="75"/>
      <c r="BC322" s="33">
        <f t="shared" si="82"/>
        <v>0</v>
      </c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>
        <f t="shared" si="83"/>
        <v>0</v>
      </c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103"/>
      <c r="CA322" s="33">
        <f t="shared" si="84"/>
        <v>0</v>
      </c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103"/>
      <c r="CR322" s="33">
        <f t="shared" si="85"/>
        <v>0</v>
      </c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8">
        <f t="shared" si="86"/>
        <v>0</v>
      </c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>
        <f t="shared" si="87"/>
        <v>0</v>
      </c>
      <c r="DQ322" s="31"/>
      <c r="DR322" s="30"/>
      <c r="DS322" s="31"/>
      <c r="DT322" s="30"/>
      <c r="DU322" s="31"/>
      <c r="DV322" s="30"/>
      <c r="DW322" s="31"/>
      <c r="DX322" s="103"/>
      <c r="DY322" s="33">
        <f t="shared" si="88"/>
        <v>0</v>
      </c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108">
        <f t="shared" si="76"/>
        <v>0</v>
      </c>
      <c r="EQ322" s="31"/>
      <c r="ER322" s="30"/>
      <c r="ES322" s="31"/>
      <c r="ET322" s="30"/>
      <c r="EU322" s="31"/>
      <c r="EV322" s="30"/>
      <c r="EW322" s="30"/>
      <c r="EX322" s="30"/>
      <c r="EY322" s="30"/>
      <c r="EZ322" s="30"/>
      <c r="FA322" s="30"/>
      <c r="FB322" s="30"/>
      <c r="FC322" s="31"/>
      <c r="FD322" s="30"/>
      <c r="FE322" s="30"/>
      <c r="FF322" s="30"/>
      <c r="FG322" s="30"/>
      <c r="FH322" s="30"/>
      <c r="FI322" s="31"/>
      <c r="FJ322" s="32"/>
    </row>
    <row r="323" spans="1:166" s="1" customFormat="1" ht="15" hidden="1" customHeight="1" x14ac:dyDescent="0.3">
      <c r="A323" s="5">
        <f t="shared" si="61"/>
        <v>4</v>
      </c>
      <c r="B323" s="15">
        <v>54</v>
      </c>
      <c r="C323" s="8" t="s">
        <v>116</v>
      </c>
      <c r="D323" s="18">
        <v>1988</v>
      </c>
      <c r="E323" s="17">
        <f t="shared" si="63"/>
        <v>0</v>
      </c>
      <c r="F323" s="55"/>
      <c r="G323" s="55"/>
      <c r="H323" s="55"/>
      <c r="I323" s="55"/>
      <c r="J323" s="28">
        <f t="shared" si="77"/>
        <v>0</v>
      </c>
      <c r="K323" s="29"/>
      <c r="L323" s="30"/>
      <c r="M323" s="31"/>
      <c r="N323" s="30"/>
      <c r="O323" s="31"/>
      <c r="P323" s="32"/>
      <c r="Q323" s="28">
        <f t="shared" si="78"/>
        <v>0</v>
      </c>
      <c r="R323" s="29"/>
      <c r="S323" s="32"/>
      <c r="T323" s="28">
        <f t="shared" si="79"/>
        <v>0</v>
      </c>
      <c r="U323" s="29"/>
      <c r="V323" s="30"/>
      <c r="W323" s="31"/>
      <c r="X323" s="32"/>
      <c r="Y323" s="33">
        <f t="shared" si="80"/>
        <v>0</v>
      </c>
      <c r="Z323" s="86"/>
      <c r="AA323" s="35"/>
      <c r="AB323" s="86"/>
      <c r="AC323" s="35"/>
      <c r="AD323" s="86"/>
      <c r="AE323" s="35"/>
      <c r="AF323" s="86"/>
      <c r="AG323" s="35"/>
      <c r="AH323" s="86"/>
      <c r="AI323" s="35"/>
      <c r="AJ323" s="86"/>
      <c r="AK323" s="35"/>
      <c r="AL323" s="86"/>
      <c r="AM323" s="35"/>
      <c r="AN323" s="86"/>
      <c r="AO323" s="87"/>
      <c r="AP323" s="33">
        <f t="shared" si="81"/>
        <v>0</v>
      </c>
      <c r="AQ323" s="86"/>
      <c r="AR323" s="35"/>
      <c r="AS323" s="86"/>
      <c r="AT323" s="35"/>
      <c r="AU323" s="86"/>
      <c r="AV323" s="35"/>
      <c r="AW323" s="86"/>
      <c r="AX323" s="35"/>
      <c r="AY323" s="86"/>
      <c r="AZ323" s="35"/>
      <c r="BA323" s="86"/>
      <c r="BB323" s="75"/>
      <c r="BC323" s="33">
        <f t="shared" si="82"/>
        <v>0</v>
      </c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>
        <f t="shared" si="83"/>
        <v>0</v>
      </c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103"/>
      <c r="CA323" s="33">
        <f t="shared" si="84"/>
        <v>0</v>
      </c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103"/>
      <c r="CR323" s="33">
        <f t="shared" si="85"/>
        <v>0</v>
      </c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8">
        <f t="shared" si="86"/>
        <v>0</v>
      </c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>
        <f t="shared" si="87"/>
        <v>0</v>
      </c>
      <c r="DQ323" s="31"/>
      <c r="DR323" s="30"/>
      <c r="DS323" s="31"/>
      <c r="DT323" s="30"/>
      <c r="DU323" s="31"/>
      <c r="DV323" s="30"/>
      <c r="DW323" s="31"/>
      <c r="DX323" s="103"/>
      <c r="DY323" s="33">
        <f t="shared" si="88"/>
        <v>0</v>
      </c>
      <c r="DZ323" s="31"/>
      <c r="EA323" s="30"/>
      <c r="EB323" s="31"/>
      <c r="EC323" s="30"/>
      <c r="ED323" s="31"/>
      <c r="EE323" s="30"/>
      <c r="EF323" s="30"/>
      <c r="EG323" s="30"/>
      <c r="EH323" s="30"/>
      <c r="EI323" s="30"/>
      <c r="EJ323" s="30"/>
      <c r="EK323" s="30"/>
      <c r="EL323" s="31"/>
      <c r="EM323" s="30"/>
      <c r="EN323" s="31"/>
      <c r="EO323" s="32"/>
      <c r="EP323" s="108">
        <f t="shared" si="76"/>
        <v>0</v>
      </c>
      <c r="EQ323" s="31"/>
      <c r="ER323" s="30"/>
      <c r="ES323" s="31"/>
      <c r="ET323" s="30"/>
      <c r="EU323" s="31"/>
      <c r="EV323" s="30"/>
      <c r="EW323" s="30"/>
      <c r="EX323" s="30"/>
      <c r="EY323" s="30"/>
      <c r="EZ323" s="30"/>
      <c r="FA323" s="30"/>
      <c r="FB323" s="30"/>
      <c r="FC323" s="31"/>
      <c r="FD323" s="30"/>
      <c r="FE323" s="30"/>
      <c r="FF323" s="30"/>
      <c r="FG323" s="30"/>
      <c r="FH323" s="30"/>
      <c r="FI323" s="31"/>
      <c r="FJ323" s="32"/>
    </row>
    <row r="324" spans="1:166" s="1" customFormat="1" ht="15" hidden="1" customHeight="1" x14ac:dyDescent="0.3">
      <c r="A324" s="5">
        <f t="shared" si="61"/>
        <v>5</v>
      </c>
      <c r="B324" s="15">
        <v>5865</v>
      </c>
      <c r="C324" s="8" t="s">
        <v>176</v>
      </c>
      <c r="D324" s="16">
        <v>2007</v>
      </c>
      <c r="E324" s="17">
        <f t="shared" si="63"/>
        <v>0</v>
      </c>
      <c r="F324" s="55"/>
      <c r="G324" s="55"/>
      <c r="H324" s="55"/>
      <c r="I324" s="55"/>
      <c r="J324" s="28">
        <f t="shared" si="77"/>
        <v>0</v>
      </c>
      <c r="K324" s="29"/>
      <c r="L324" s="30"/>
      <c r="M324" s="31"/>
      <c r="N324" s="30"/>
      <c r="O324" s="31"/>
      <c r="P324" s="32"/>
      <c r="Q324" s="28">
        <f t="shared" si="78"/>
        <v>0</v>
      </c>
      <c r="R324" s="29"/>
      <c r="S324" s="32"/>
      <c r="T324" s="28">
        <f t="shared" si="79"/>
        <v>0</v>
      </c>
      <c r="U324" s="29"/>
      <c r="V324" s="30"/>
      <c r="W324" s="31"/>
      <c r="X324" s="32"/>
      <c r="Y324" s="33">
        <f t="shared" si="80"/>
        <v>0</v>
      </c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86"/>
      <c r="AM324" s="35"/>
      <c r="AN324" s="86"/>
      <c r="AO324" s="87"/>
      <c r="AP324" s="33">
        <f t="shared" si="81"/>
        <v>0</v>
      </c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>
        <f t="shared" si="82"/>
        <v>0</v>
      </c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>
        <f t="shared" si="83"/>
        <v>0</v>
      </c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103"/>
      <c r="CA324" s="33">
        <f t="shared" si="84"/>
        <v>0</v>
      </c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103"/>
      <c r="CR324" s="33">
        <f t="shared" si="85"/>
        <v>0</v>
      </c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8">
        <f t="shared" si="86"/>
        <v>0</v>
      </c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>
        <f t="shared" si="87"/>
        <v>0</v>
      </c>
      <c r="DQ324" s="31"/>
      <c r="DR324" s="30"/>
      <c r="DS324" s="31"/>
      <c r="DT324" s="30"/>
      <c r="DU324" s="31"/>
      <c r="DV324" s="30"/>
      <c r="DW324" s="31"/>
      <c r="DX324" s="103"/>
      <c r="DY324" s="33">
        <f t="shared" si="88"/>
        <v>0</v>
      </c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108">
        <f t="shared" si="76"/>
        <v>0</v>
      </c>
      <c r="EQ324" s="31"/>
      <c r="ER324" s="30"/>
      <c r="ES324" s="31"/>
      <c r="ET324" s="30"/>
      <c r="EU324" s="31"/>
      <c r="EV324" s="30"/>
      <c r="EW324" s="30"/>
      <c r="EX324" s="30"/>
      <c r="EY324" s="30"/>
      <c r="EZ324" s="30"/>
      <c r="FA324" s="30"/>
      <c r="FB324" s="30"/>
      <c r="FC324" s="31"/>
      <c r="FD324" s="30"/>
      <c r="FE324" s="30"/>
      <c r="FF324" s="30"/>
      <c r="FG324" s="30"/>
      <c r="FH324" s="30"/>
      <c r="FI324" s="31"/>
      <c r="FJ324" s="32"/>
    </row>
    <row r="325" spans="1:166" s="1" customFormat="1" ht="15" hidden="1" customHeight="1" x14ac:dyDescent="0.3">
      <c r="A325" s="5">
        <f t="shared" si="61"/>
        <v>6</v>
      </c>
      <c r="B325" s="15">
        <v>525</v>
      </c>
      <c r="C325" s="8" t="s">
        <v>37</v>
      </c>
      <c r="D325" s="16">
        <v>1997</v>
      </c>
      <c r="E325" s="17">
        <f t="shared" si="63"/>
        <v>0</v>
      </c>
      <c r="F325" s="55"/>
      <c r="G325" s="55"/>
      <c r="H325" s="55"/>
      <c r="I325" s="55"/>
      <c r="J325" s="28">
        <f t="shared" si="77"/>
        <v>0</v>
      </c>
      <c r="K325" s="29"/>
      <c r="L325" s="30"/>
      <c r="M325" s="31"/>
      <c r="N325" s="30"/>
      <c r="O325" s="31"/>
      <c r="P325" s="32"/>
      <c r="Q325" s="28">
        <f t="shared" si="78"/>
        <v>0</v>
      </c>
      <c r="R325" s="29"/>
      <c r="S325" s="32"/>
      <c r="T325" s="28">
        <f t="shared" si="79"/>
        <v>0</v>
      </c>
      <c r="U325" s="29"/>
      <c r="V325" s="30"/>
      <c r="W325" s="31"/>
      <c r="X325" s="32"/>
      <c r="Y325" s="33">
        <f t="shared" si="80"/>
        <v>0</v>
      </c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>
        <f t="shared" si="81"/>
        <v>0</v>
      </c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>
        <f t="shared" si="82"/>
        <v>0</v>
      </c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33">
        <f t="shared" si="83"/>
        <v>0</v>
      </c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103"/>
      <c r="CA325" s="33">
        <f t="shared" si="84"/>
        <v>0</v>
      </c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103"/>
      <c r="CR325" s="33">
        <f t="shared" si="85"/>
        <v>0</v>
      </c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8">
        <f t="shared" si="86"/>
        <v>0</v>
      </c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33">
        <f t="shared" si="87"/>
        <v>0</v>
      </c>
      <c r="DQ325" s="31"/>
      <c r="DR325" s="30"/>
      <c r="DS325" s="31"/>
      <c r="DT325" s="30"/>
      <c r="DU325" s="31"/>
      <c r="DV325" s="30"/>
      <c r="DW325" s="31"/>
      <c r="DX325" s="103"/>
      <c r="DY325" s="33">
        <f t="shared" si="88"/>
        <v>0</v>
      </c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108">
        <f t="shared" si="76"/>
        <v>0</v>
      </c>
      <c r="EQ325" s="31"/>
      <c r="ER325" s="30"/>
      <c r="ES325" s="31"/>
      <c r="ET325" s="30"/>
      <c r="EU325" s="31"/>
      <c r="EV325" s="30"/>
      <c r="EW325" s="30"/>
      <c r="EX325" s="30"/>
      <c r="EY325" s="30"/>
      <c r="EZ325" s="30"/>
      <c r="FA325" s="30"/>
      <c r="FB325" s="30"/>
      <c r="FC325" s="31"/>
      <c r="FD325" s="30"/>
      <c r="FE325" s="30"/>
      <c r="FF325" s="30"/>
      <c r="FG325" s="30"/>
      <c r="FH325" s="30"/>
      <c r="FI325" s="31"/>
      <c r="FJ325" s="32"/>
    </row>
    <row r="326" spans="1:166" s="1" customFormat="1" ht="15" hidden="1" customHeight="1" x14ac:dyDescent="0.3">
      <c r="A326" s="5">
        <f t="shared" si="61"/>
        <v>7</v>
      </c>
      <c r="B326" s="15">
        <v>5886</v>
      </c>
      <c r="C326" s="8" t="s">
        <v>132</v>
      </c>
      <c r="D326" s="16">
        <v>2007</v>
      </c>
      <c r="E326" s="17">
        <f t="shared" si="63"/>
        <v>0</v>
      </c>
      <c r="F326" s="55"/>
      <c r="G326" s="55"/>
      <c r="H326" s="55"/>
      <c r="I326" s="55"/>
      <c r="J326" s="28">
        <f t="shared" si="77"/>
        <v>0</v>
      </c>
      <c r="K326" s="29"/>
      <c r="L326" s="30"/>
      <c r="M326" s="31"/>
      <c r="N326" s="30"/>
      <c r="O326" s="31"/>
      <c r="P326" s="32"/>
      <c r="Q326" s="28">
        <f t="shared" si="78"/>
        <v>0</v>
      </c>
      <c r="R326" s="29"/>
      <c r="S326" s="32"/>
      <c r="T326" s="28">
        <f t="shared" si="79"/>
        <v>0</v>
      </c>
      <c r="U326" s="29"/>
      <c r="V326" s="30"/>
      <c r="W326" s="31"/>
      <c r="X326" s="32"/>
      <c r="Y326" s="33">
        <f t="shared" si="80"/>
        <v>0</v>
      </c>
      <c r="Z326" s="86"/>
      <c r="AA326" s="35"/>
      <c r="AB326" s="86"/>
      <c r="AC326" s="35"/>
      <c r="AD326" s="86"/>
      <c r="AE326" s="35"/>
      <c r="AF326" s="86"/>
      <c r="AG326" s="35"/>
      <c r="AH326" s="86"/>
      <c r="AI326" s="35"/>
      <c r="AJ326" s="86"/>
      <c r="AK326" s="35"/>
      <c r="AL326" s="86"/>
      <c r="AM326" s="35"/>
      <c r="AN326" s="86"/>
      <c r="AO326" s="87"/>
      <c r="AP326" s="33">
        <f t="shared" si="81"/>
        <v>0</v>
      </c>
      <c r="AQ326" s="86"/>
      <c r="AR326" s="35"/>
      <c r="AS326" s="86"/>
      <c r="AT326" s="35"/>
      <c r="AU326" s="86"/>
      <c r="AV326" s="35"/>
      <c r="AW326" s="86"/>
      <c r="AX326" s="35"/>
      <c r="AY326" s="86"/>
      <c r="AZ326" s="35"/>
      <c r="BA326" s="86"/>
      <c r="BB326" s="75"/>
      <c r="BC326" s="33">
        <f t="shared" si="82"/>
        <v>0</v>
      </c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>
        <f t="shared" si="83"/>
        <v>0</v>
      </c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103"/>
      <c r="CA326" s="33">
        <f t="shared" si="84"/>
        <v>0</v>
      </c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103"/>
      <c r="CR326" s="33">
        <f t="shared" si="85"/>
        <v>0</v>
      </c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8">
        <f t="shared" si="86"/>
        <v>0</v>
      </c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>
        <f t="shared" si="87"/>
        <v>0</v>
      </c>
      <c r="DQ326" s="31"/>
      <c r="DR326" s="30"/>
      <c r="DS326" s="31"/>
      <c r="DT326" s="30"/>
      <c r="DU326" s="31"/>
      <c r="DV326" s="30"/>
      <c r="DW326" s="31"/>
      <c r="DX326" s="103"/>
      <c r="DY326" s="33">
        <f t="shared" si="88"/>
        <v>0</v>
      </c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108">
        <f t="shared" si="76"/>
        <v>0</v>
      </c>
      <c r="EQ326" s="31"/>
      <c r="ER326" s="30"/>
      <c r="ES326" s="31"/>
      <c r="ET326" s="30"/>
      <c r="EU326" s="31"/>
      <c r="EV326" s="30"/>
      <c r="EW326" s="30"/>
      <c r="EX326" s="30"/>
      <c r="EY326" s="30"/>
      <c r="EZ326" s="30"/>
      <c r="FA326" s="30"/>
      <c r="FB326" s="30"/>
      <c r="FC326" s="31"/>
      <c r="FD326" s="30"/>
      <c r="FE326" s="30"/>
      <c r="FF326" s="30"/>
      <c r="FG326" s="30"/>
      <c r="FH326" s="30"/>
      <c r="FI326" s="31"/>
      <c r="FJ326" s="32"/>
    </row>
    <row r="327" spans="1:166" s="1" customFormat="1" ht="15" hidden="1" customHeight="1" x14ac:dyDescent="0.3">
      <c r="A327" s="5">
        <f t="shared" si="61"/>
        <v>8</v>
      </c>
      <c r="B327" s="15">
        <v>6087</v>
      </c>
      <c r="C327" s="8" t="s">
        <v>117</v>
      </c>
      <c r="D327" s="16">
        <v>2007</v>
      </c>
      <c r="E327" s="17">
        <f t="shared" si="63"/>
        <v>0</v>
      </c>
      <c r="F327" s="55"/>
      <c r="G327" s="55"/>
      <c r="H327" s="55"/>
      <c r="I327" s="55"/>
      <c r="J327" s="28">
        <f t="shared" si="77"/>
        <v>0</v>
      </c>
      <c r="K327" s="29"/>
      <c r="L327" s="30"/>
      <c r="M327" s="31"/>
      <c r="N327" s="30"/>
      <c r="O327" s="31"/>
      <c r="P327" s="32"/>
      <c r="Q327" s="28">
        <f t="shared" si="78"/>
        <v>0</v>
      </c>
      <c r="R327" s="29"/>
      <c r="S327" s="32"/>
      <c r="T327" s="28">
        <f t="shared" si="79"/>
        <v>0</v>
      </c>
      <c r="U327" s="29"/>
      <c r="V327" s="30"/>
      <c r="W327" s="31"/>
      <c r="X327" s="32"/>
      <c r="Y327" s="33">
        <f t="shared" si="80"/>
        <v>0</v>
      </c>
      <c r="Z327" s="86"/>
      <c r="AA327" s="35"/>
      <c r="AB327" s="86"/>
      <c r="AC327" s="35"/>
      <c r="AD327" s="86"/>
      <c r="AE327" s="35"/>
      <c r="AF327" s="86"/>
      <c r="AG327" s="35"/>
      <c r="AH327" s="86"/>
      <c r="AI327" s="35"/>
      <c r="AJ327" s="86"/>
      <c r="AK327" s="35"/>
      <c r="AL327" s="86"/>
      <c r="AM327" s="35"/>
      <c r="AN327" s="86"/>
      <c r="AO327" s="87"/>
      <c r="AP327" s="33">
        <f t="shared" si="81"/>
        <v>0</v>
      </c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>
        <f t="shared" si="82"/>
        <v>0</v>
      </c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>
        <f t="shared" si="83"/>
        <v>0</v>
      </c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103"/>
      <c r="CA327" s="33">
        <f t="shared" si="84"/>
        <v>0</v>
      </c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103"/>
      <c r="CR327" s="33">
        <f t="shared" si="85"/>
        <v>0</v>
      </c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8">
        <f t="shared" si="86"/>
        <v>0</v>
      </c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>
        <f t="shared" si="87"/>
        <v>0</v>
      </c>
      <c r="DQ327" s="31"/>
      <c r="DR327" s="30"/>
      <c r="DS327" s="31"/>
      <c r="DT327" s="30"/>
      <c r="DU327" s="31"/>
      <c r="DV327" s="30"/>
      <c r="DW327" s="31"/>
      <c r="DX327" s="103"/>
      <c r="DY327" s="33">
        <f t="shared" si="88"/>
        <v>0</v>
      </c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108">
        <f t="shared" si="76"/>
        <v>0</v>
      </c>
      <c r="EQ327" s="31"/>
      <c r="ER327" s="30"/>
      <c r="ES327" s="31"/>
      <c r="ET327" s="30"/>
      <c r="EU327" s="31"/>
      <c r="EV327" s="30"/>
      <c r="EW327" s="30"/>
      <c r="EX327" s="30"/>
      <c r="EY327" s="30"/>
      <c r="EZ327" s="30"/>
      <c r="FA327" s="30"/>
      <c r="FB327" s="30"/>
      <c r="FC327" s="31"/>
      <c r="FD327" s="30"/>
      <c r="FE327" s="30"/>
      <c r="FF327" s="30"/>
      <c r="FG327" s="30"/>
      <c r="FH327" s="30"/>
      <c r="FI327" s="31"/>
      <c r="FJ327" s="32"/>
    </row>
    <row r="328" spans="1:166" s="1" customFormat="1" ht="15" hidden="1" customHeight="1" x14ac:dyDescent="0.3">
      <c r="A328" s="5">
        <f t="shared" si="61"/>
        <v>9</v>
      </c>
      <c r="B328" s="15">
        <v>1488</v>
      </c>
      <c r="C328" s="8" t="s">
        <v>118</v>
      </c>
      <c r="D328" s="16">
        <v>1999</v>
      </c>
      <c r="E328" s="17">
        <f t="shared" si="63"/>
        <v>0</v>
      </c>
      <c r="F328" s="55"/>
      <c r="G328" s="55"/>
      <c r="H328" s="55"/>
      <c r="I328" s="55"/>
      <c r="J328" s="28">
        <f t="shared" si="77"/>
        <v>0</v>
      </c>
      <c r="K328" s="29"/>
      <c r="L328" s="30"/>
      <c r="M328" s="31"/>
      <c r="N328" s="30"/>
      <c r="O328" s="31"/>
      <c r="P328" s="32"/>
      <c r="Q328" s="28">
        <f t="shared" si="78"/>
        <v>0</v>
      </c>
      <c r="R328" s="29"/>
      <c r="S328" s="32"/>
      <c r="T328" s="28">
        <f t="shared" si="79"/>
        <v>0</v>
      </c>
      <c r="U328" s="29"/>
      <c r="V328" s="30"/>
      <c r="W328" s="31"/>
      <c r="X328" s="32"/>
      <c r="Y328" s="33">
        <f t="shared" si="80"/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86"/>
      <c r="AM328" s="35"/>
      <c r="AN328" s="86"/>
      <c r="AO328" s="87"/>
      <c r="AP328" s="33">
        <f t="shared" si="81"/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>
        <f t="shared" si="82"/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>
        <f t="shared" si="83"/>
        <v>0</v>
      </c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103"/>
      <c r="CA328" s="33">
        <f t="shared" si="84"/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103"/>
      <c r="CR328" s="33">
        <f t="shared" si="85"/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8">
        <f t="shared" si="86"/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>
        <f t="shared" si="87"/>
        <v>0</v>
      </c>
      <c r="DQ328" s="31"/>
      <c r="DR328" s="30"/>
      <c r="DS328" s="31"/>
      <c r="DT328" s="30"/>
      <c r="DU328" s="31"/>
      <c r="DV328" s="30"/>
      <c r="DW328" s="31"/>
      <c r="DX328" s="103"/>
      <c r="DY328" s="33">
        <f t="shared" si="88"/>
        <v>0</v>
      </c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108">
        <f t="shared" si="76"/>
        <v>0</v>
      </c>
      <c r="EQ328" s="31"/>
      <c r="ER328" s="30"/>
      <c r="ES328" s="31"/>
      <c r="ET328" s="30"/>
      <c r="EU328" s="31"/>
      <c r="EV328" s="30"/>
      <c r="EW328" s="30"/>
      <c r="EX328" s="30"/>
      <c r="EY328" s="30"/>
      <c r="EZ328" s="30"/>
      <c r="FA328" s="30"/>
      <c r="FB328" s="30"/>
      <c r="FC328" s="31"/>
      <c r="FD328" s="30"/>
      <c r="FE328" s="30"/>
      <c r="FF328" s="30"/>
      <c r="FG328" s="30"/>
      <c r="FH328" s="30"/>
      <c r="FI328" s="31"/>
      <c r="FJ328" s="32"/>
    </row>
    <row r="329" spans="1:166" s="1" customFormat="1" ht="15" hidden="1" customHeight="1" x14ac:dyDescent="0.3">
      <c r="A329" s="5">
        <f t="shared" ref="A329:A425" si="89">A328+1</f>
        <v>10</v>
      </c>
      <c r="B329" s="15">
        <v>7392</v>
      </c>
      <c r="C329" s="8" t="s">
        <v>304</v>
      </c>
      <c r="D329" s="16">
        <v>2007</v>
      </c>
      <c r="E329" s="17">
        <f t="shared" si="63"/>
        <v>0</v>
      </c>
      <c r="F329" s="55"/>
      <c r="G329" s="55"/>
      <c r="H329" s="55"/>
      <c r="I329" s="55"/>
      <c r="J329" s="28">
        <f t="shared" si="77"/>
        <v>0</v>
      </c>
      <c r="K329" s="29"/>
      <c r="L329" s="30"/>
      <c r="M329" s="31"/>
      <c r="N329" s="30"/>
      <c r="O329" s="31"/>
      <c r="P329" s="32"/>
      <c r="Q329" s="28">
        <f t="shared" si="78"/>
        <v>0</v>
      </c>
      <c r="R329" s="29"/>
      <c r="S329" s="32"/>
      <c r="T329" s="28">
        <f t="shared" si="79"/>
        <v>0</v>
      </c>
      <c r="U329" s="29"/>
      <c r="V329" s="30"/>
      <c r="W329" s="31"/>
      <c r="X329" s="32"/>
      <c r="Y329" s="33">
        <f t="shared" si="80"/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 t="shared" si="81"/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>
        <f t="shared" si="82"/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>
        <f t="shared" si="83"/>
        <v>0</v>
      </c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103"/>
      <c r="CA329" s="33">
        <f t="shared" si="84"/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103"/>
      <c r="CR329" s="33">
        <f t="shared" si="85"/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8">
        <f t="shared" si="86"/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>
        <f t="shared" si="87"/>
        <v>0</v>
      </c>
      <c r="DQ329" s="31"/>
      <c r="DR329" s="30"/>
      <c r="DS329" s="31"/>
      <c r="DT329" s="30"/>
      <c r="DU329" s="31"/>
      <c r="DV329" s="30"/>
      <c r="DW329" s="31"/>
      <c r="DX329" s="103"/>
      <c r="DY329" s="33">
        <f t="shared" si="88"/>
        <v>0</v>
      </c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108">
        <f t="shared" si="76"/>
        <v>0</v>
      </c>
      <c r="EQ329" s="31"/>
      <c r="ER329" s="30"/>
      <c r="ES329" s="31"/>
      <c r="ET329" s="30"/>
      <c r="EU329" s="31"/>
      <c r="EV329" s="30"/>
      <c r="EW329" s="30"/>
      <c r="EX329" s="30"/>
      <c r="EY329" s="30"/>
      <c r="EZ329" s="30"/>
      <c r="FA329" s="30"/>
      <c r="FB329" s="30"/>
      <c r="FC329" s="31"/>
      <c r="FD329" s="30"/>
      <c r="FE329" s="30"/>
      <c r="FF329" s="30"/>
      <c r="FG329" s="30"/>
      <c r="FH329" s="30"/>
      <c r="FI329" s="31"/>
      <c r="FJ329" s="32"/>
    </row>
    <row r="330" spans="1:166" s="1" customFormat="1" ht="15" hidden="1" customHeight="1" x14ac:dyDescent="0.3">
      <c r="A330" s="5">
        <f t="shared" si="89"/>
        <v>11</v>
      </c>
      <c r="B330" s="15">
        <v>5210</v>
      </c>
      <c r="C330" s="8" t="s">
        <v>235</v>
      </c>
      <c r="D330" s="16">
        <v>2005</v>
      </c>
      <c r="E330" s="17">
        <f t="shared" si="63"/>
        <v>0</v>
      </c>
      <c r="F330" s="55"/>
      <c r="G330" s="55"/>
      <c r="H330" s="55"/>
      <c r="I330" s="55"/>
      <c r="J330" s="28">
        <f t="shared" si="77"/>
        <v>0</v>
      </c>
      <c r="K330" s="29"/>
      <c r="L330" s="30"/>
      <c r="M330" s="31"/>
      <c r="N330" s="30"/>
      <c r="O330" s="31"/>
      <c r="P330" s="32"/>
      <c r="Q330" s="28">
        <f t="shared" si="78"/>
        <v>0</v>
      </c>
      <c r="R330" s="29"/>
      <c r="S330" s="32"/>
      <c r="T330" s="28">
        <f t="shared" si="79"/>
        <v>0</v>
      </c>
      <c r="U330" s="29"/>
      <c r="V330" s="30"/>
      <c r="W330" s="31"/>
      <c r="X330" s="32"/>
      <c r="Y330" s="33">
        <f t="shared" si="80"/>
        <v>0</v>
      </c>
      <c r="Z330" s="86"/>
      <c r="AA330" s="35"/>
      <c r="AB330" s="86"/>
      <c r="AC330" s="35"/>
      <c r="AD330" s="86"/>
      <c r="AE330" s="35"/>
      <c r="AF330" s="86"/>
      <c r="AG330" s="35"/>
      <c r="AH330" s="86"/>
      <c r="AI330" s="35"/>
      <c r="AJ330" s="86"/>
      <c r="AK330" s="35"/>
      <c r="AL330" s="86"/>
      <c r="AM330" s="35"/>
      <c r="AN330" s="86"/>
      <c r="AO330" s="87"/>
      <c r="AP330" s="33">
        <f t="shared" si="81"/>
        <v>0</v>
      </c>
      <c r="AQ330" s="86"/>
      <c r="AR330" s="35"/>
      <c r="AS330" s="86"/>
      <c r="AT330" s="35"/>
      <c r="AU330" s="86"/>
      <c r="AV330" s="35"/>
      <c r="AW330" s="86"/>
      <c r="AX330" s="35"/>
      <c r="AY330" s="86"/>
      <c r="AZ330" s="35"/>
      <c r="BA330" s="86"/>
      <c r="BB330" s="75"/>
      <c r="BC330" s="33">
        <f t="shared" si="82"/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>
        <f t="shared" si="83"/>
        <v>0</v>
      </c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103"/>
      <c r="CA330" s="33">
        <f t="shared" si="84"/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103"/>
      <c r="CR330" s="33">
        <f t="shared" si="85"/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8">
        <f t="shared" si="86"/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>
        <f t="shared" si="87"/>
        <v>0</v>
      </c>
      <c r="DQ330" s="31"/>
      <c r="DR330" s="30"/>
      <c r="DS330" s="31"/>
      <c r="DT330" s="30"/>
      <c r="DU330" s="31"/>
      <c r="DV330" s="30"/>
      <c r="DW330" s="31"/>
      <c r="DX330" s="103"/>
      <c r="DY330" s="33">
        <f t="shared" si="88"/>
        <v>0</v>
      </c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108">
        <f t="shared" si="76"/>
        <v>0</v>
      </c>
      <c r="EQ330" s="31"/>
      <c r="ER330" s="30"/>
      <c r="ES330" s="31"/>
      <c r="ET330" s="30"/>
      <c r="EU330" s="31"/>
      <c r="EV330" s="30"/>
      <c r="EW330" s="30"/>
      <c r="EX330" s="30"/>
      <c r="EY330" s="30"/>
      <c r="EZ330" s="30"/>
      <c r="FA330" s="30"/>
      <c r="FB330" s="30"/>
      <c r="FC330" s="31"/>
      <c r="FD330" s="30"/>
      <c r="FE330" s="30"/>
      <c r="FF330" s="30"/>
      <c r="FG330" s="30"/>
      <c r="FH330" s="30"/>
      <c r="FI330" s="31"/>
      <c r="FJ330" s="32"/>
    </row>
    <row r="331" spans="1:166" s="1" customFormat="1" ht="15" hidden="1" customHeight="1" x14ac:dyDescent="0.3">
      <c r="A331" s="5"/>
      <c r="B331" s="15">
        <v>713</v>
      </c>
      <c r="C331" s="8" t="s">
        <v>568</v>
      </c>
      <c r="D331" s="16">
        <v>2011</v>
      </c>
      <c r="E331" s="17">
        <f t="shared" si="63"/>
        <v>0</v>
      </c>
      <c r="F331" s="55" t="s">
        <v>442</v>
      </c>
      <c r="G331" s="65"/>
      <c r="H331" s="55" t="s">
        <v>569</v>
      </c>
      <c r="I331" s="55" t="s">
        <v>521</v>
      </c>
      <c r="J331" s="28"/>
      <c r="K331" s="29"/>
      <c r="L331" s="30"/>
      <c r="M331" s="31"/>
      <c r="N331" s="30"/>
      <c r="O331" s="31"/>
      <c r="P331" s="32"/>
      <c r="Q331" s="28"/>
      <c r="R331" s="29"/>
      <c r="S331" s="32"/>
      <c r="T331" s="28"/>
      <c r="U331" s="29"/>
      <c r="V331" s="30"/>
      <c r="W331" s="31"/>
      <c r="X331" s="32"/>
      <c r="Y331" s="33"/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/>
      <c r="AQ331" s="86"/>
      <c r="AR331" s="35"/>
      <c r="AS331" s="86"/>
      <c r="AT331" s="35"/>
      <c r="AU331" s="86"/>
      <c r="AV331" s="35"/>
      <c r="AW331" s="86"/>
      <c r="AX331" s="35"/>
      <c r="AY331" s="86"/>
      <c r="AZ331" s="35"/>
      <c r="BA331" s="86"/>
      <c r="BB331" s="75"/>
      <c r="BC331" s="33"/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/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103"/>
      <c r="CA331" s="33"/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103"/>
      <c r="CR331" s="33"/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8"/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/>
      <c r="DQ331" s="31"/>
      <c r="DR331" s="30"/>
      <c r="DS331" s="31"/>
      <c r="DT331" s="30"/>
      <c r="DU331" s="31"/>
      <c r="DV331" s="30"/>
      <c r="DW331" s="31"/>
      <c r="DX331" s="103"/>
      <c r="DY331" s="33"/>
      <c r="DZ331" s="31"/>
      <c r="EA331" s="30"/>
      <c r="EB331" s="31"/>
      <c r="EC331" s="30"/>
      <c r="ED331" s="31"/>
      <c r="EE331" s="30"/>
      <c r="EF331" s="31"/>
      <c r="EG331" s="30"/>
      <c r="EH331" s="91"/>
      <c r="EI331" s="58"/>
      <c r="EJ331" s="31"/>
      <c r="EK331" s="30"/>
      <c r="EL331" s="58"/>
      <c r="EM331" s="58"/>
      <c r="EN331" s="31"/>
      <c r="EO331" s="32"/>
      <c r="EP331" s="108">
        <f t="shared" si="76"/>
        <v>0</v>
      </c>
      <c r="EQ331" s="31"/>
      <c r="ER331" s="30"/>
      <c r="ES331" s="31"/>
      <c r="ET331" s="30"/>
      <c r="EU331" s="31"/>
      <c r="EV331" s="30"/>
      <c r="EW331" s="31"/>
      <c r="EX331" s="30"/>
      <c r="EY331" s="89"/>
      <c r="EZ331" s="31"/>
      <c r="FA331" s="31"/>
      <c r="FB331" s="30"/>
      <c r="FC331" s="31"/>
      <c r="FD331" s="31"/>
      <c r="FE331" s="31"/>
      <c r="FF331" s="31"/>
      <c r="FG331" s="89"/>
      <c r="FH331" s="31"/>
      <c r="FI331" s="31"/>
      <c r="FJ331" s="32"/>
    </row>
    <row r="332" spans="1:166" s="1" customFormat="1" ht="15" hidden="1" customHeight="1" x14ac:dyDescent="0.3">
      <c r="A332" s="5"/>
      <c r="B332" s="15">
        <v>9650</v>
      </c>
      <c r="C332" s="8" t="s">
        <v>324</v>
      </c>
      <c r="D332" s="16">
        <v>2009</v>
      </c>
      <c r="E332" s="17">
        <f t="shared" si="63"/>
        <v>0</v>
      </c>
      <c r="F332" s="55"/>
      <c r="G332" s="55"/>
      <c r="H332" s="55"/>
      <c r="I332" s="55"/>
      <c r="J332" s="28"/>
      <c r="K332" s="29"/>
      <c r="L332" s="30"/>
      <c r="M332" s="31"/>
      <c r="N332" s="30"/>
      <c r="O332" s="31"/>
      <c r="P332" s="32"/>
      <c r="Q332" s="28"/>
      <c r="R332" s="29"/>
      <c r="S332" s="32"/>
      <c r="T332" s="28"/>
      <c r="U332" s="29"/>
      <c r="V332" s="30"/>
      <c r="W332" s="31"/>
      <c r="X332" s="32"/>
      <c r="Y332" s="33"/>
      <c r="Z332" s="86"/>
      <c r="AA332" s="35"/>
      <c r="AB332" s="86"/>
      <c r="AC332" s="35"/>
      <c r="AD332" s="86"/>
      <c r="AE332" s="35"/>
      <c r="AF332" s="86"/>
      <c r="AG332" s="35"/>
      <c r="AH332" s="86"/>
      <c r="AI332" s="35"/>
      <c r="AJ332" s="86"/>
      <c r="AK332" s="35"/>
      <c r="AL332" s="86"/>
      <c r="AM332" s="35"/>
      <c r="AN332" s="86"/>
      <c r="AO332" s="87"/>
      <c r="AP332" s="33"/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/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/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103"/>
      <c r="CA332" s="33"/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103"/>
      <c r="CR332" s="33"/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8"/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/>
      <c r="DQ332" s="31"/>
      <c r="DR332" s="30"/>
      <c r="DS332" s="31"/>
      <c r="DT332" s="30"/>
      <c r="DU332" s="31"/>
      <c r="DV332" s="30"/>
      <c r="DW332" s="31"/>
      <c r="DX332" s="103"/>
      <c r="DY332" s="33"/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108">
        <f t="shared" si="76"/>
        <v>0</v>
      </c>
      <c r="EQ332" s="31"/>
      <c r="ER332" s="30"/>
      <c r="ES332" s="31"/>
      <c r="ET332" s="30"/>
      <c r="EU332" s="31"/>
      <c r="EV332" s="30"/>
      <c r="EW332" s="31"/>
      <c r="EX332" s="30"/>
      <c r="EY332" s="31"/>
      <c r="EZ332" s="30"/>
      <c r="FA332" s="31"/>
      <c r="FB332" s="30"/>
      <c r="FC332" s="31"/>
      <c r="FD332" s="30"/>
      <c r="FE332" s="31"/>
      <c r="FF332" s="30"/>
      <c r="FG332" s="89"/>
      <c r="FH332" s="30"/>
      <c r="FI332" s="31"/>
      <c r="FJ332" s="32"/>
    </row>
    <row r="333" spans="1:166" s="1" customFormat="1" ht="15" hidden="1" customHeight="1" x14ac:dyDescent="0.3">
      <c r="A333" s="5">
        <f t="shared" si="89"/>
        <v>1</v>
      </c>
      <c r="B333" s="15">
        <v>781</v>
      </c>
      <c r="C333" s="8" t="s">
        <v>278</v>
      </c>
      <c r="D333" s="16">
        <v>1993</v>
      </c>
      <c r="E333" s="17">
        <f t="shared" si="63"/>
        <v>0</v>
      </c>
      <c r="F333" s="55"/>
      <c r="G333" s="55"/>
      <c r="H333" s="55"/>
      <c r="I333" s="55"/>
      <c r="J333" s="28">
        <f t="shared" ref="J333:J346" si="90">L333+N333+P333</f>
        <v>0</v>
      </c>
      <c r="K333" s="29"/>
      <c r="L333" s="30"/>
      <c r="M333" s="31"/>
      <c r="N333" s="30"/>
      <c r="O333" s="31"/>
      <c r="P333" s="32"/>
      <c r="Q333" s="28">
        <f t="shared" ref="Q333:Q346" si="91">S333</f>
        <v>0</v>
      </c>
      <c r="R333" s="29"/>
      <c r="S333" s="32"/>
      <c r="T333" s="28">
        <f t="shared" ref="T333:T346" si="92">V333+X333</f>
        <v>0</v>
      </c>
      <c r="U333" s="29"/>
      <c r="V333" s="30"/>
      <c r="W333" s="31"/>
      <c r="X333" s="32"/>
      <c r="Y333" s="33">
        <f t="shared" ref="Y333:Y344" si="93">AA333+AC333+AE333+AG333+AI333+AK333+AM333+AO333</f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 t="shared" ref="AP333:AP346" si="94">AR333+AT333+AV333+AX333+AZ333+BB333</f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>
        <f t="shared" ref="BC333:BC346" si="95">BE333+BG333+BI333+BK333+BM333</f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>BP333+BR333+BT333+BV333+BX333+BZ333</f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103"/>
      <c r="CA333" s="33">
        <f t="shared" ref="CA333:CA346" si="96">CC333+CE333+CG333+CI333+CK333+CM333+CO333+CQ333</f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103"/>
      <c r="CR333" s="33">
        <f t="shared" ref="CR333:CR346" si="97">CT333+CV333+CX333+CZ333+DB333+DD333</f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8">
        <f t="shared" ref="DE333:DE346" si="98">DG333+DI333+DK333+DM333+DO333</f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 t="shared" ref="DP333:DP346" si="99">DR333+DT333+DV333+DX333</f>
        <v>0</v>
      </c>
      <c r="DQ333" s="31"/>
      <c r="DR333" s="30"/>
      <c r="DS333" s="31"/>
      <c r="DT333" s="30"/>
      <c r="DU333" s="31"/>
      <c r="DV333" s="30"/>
      <c r="DW333" s="31"/>
      <c r="DX333" s="103"/>
      <c r="DY333" s="33">
        <f t="shared" ref="DY333:DY346" si="100">EA333+EC333+EE333+EG333+EI333+EK333+EM333+EO333</f>
        <v>0</v>
      </c>
      <c r="DZ333" s="31"/>
      <c r="EA333" s="30"/>
      <c r="EB333" s="31"/>
      <c r="EC333" s="30"/>
      <c r="ED333" s="31"/>
      <c r="EE333" s="30"/>
      <c r="EF333" s="30"/>
      <c r="EG333" s="30"/>
      <c r="EH333" s="30"/>
      <c r="EI333" s="30"/>
      <c r="EJ333" s="30"/>
      <c r="EK333" s="30"/>
      <c r="EL333" s="31"/>
      <c r="EM333" s="30"/>
      <c r="EN333" s="31"/>
      <c r="EO333" s="42"/>
      <c r="EP333" s="108">
        <f t="shared" si="76"/>
        <v>0</v>
      </c>
      <c r="EQ333" s="31"/>
      <c r="ER333" s="30"/>
      <c r="ES333" s="31"/>
      <c r="ET333" s="30"/>
      <c r="EU333" s="31"/>
      <c r="EV333" s="30"/>
      <c r="EW333" s="30"/>
      <c r="EX333" s="30"/>
      <c r="EY333" s="30"/>
      <c r="EZ333" s="30"/>
      <c r="FA333" s="30"/>
      <c r="FB333" s="30"/>
      <c r="FC333" s="31"/>
      <c r="FD333" s="30"/>
      <c r="FE333" s="30"/>
      <c r="FF333" s="30"/>
      <c r="FG333" s="30"/>
      <c r="FH333" s="30"/>
      <c r="FI333" s="31"/>
      <c r="FJ333" s="42"/>
    </row>
    <row r="334" spans="1:166" s="1" customFormat="1" ht="15" hidden="1" customHeight="1" x14ac:dyDescent="0.3">
      <c r="A334" s="5">
        <f t="shared" si="89"/>
        <v>2</v>
      </c>
      <c r="B334" s="15">
        <v>3072</v>
      </c>
      <c r="C334" s="8" t="s">
        <v>263</v>
      </c>
      <c r="D334" s="16">
        <v>2002</v>
      </c>
      <c r="E334" s="17">
        <f t="shared" si="63"/>
        <v>0</v>
      </c>
      <c r="F334" s="55"/>
      <c r="G334" s="55"/>
      <c r="H334" s="55"/>
      <c r="I334" s="55"/>
      <c r="J334" s="28">
        <f t="shared" si="90"/>
        <v>0</v>
      </c>
      <c r="K334" s="29"/>
      <c r="L334" s="30"/>
      <c r="M334" s="31"/>
      <c r="N334" s="30"/>
      <c r="O334" s="31"/>
      <c r="P334" s="32"/>
      <c r="Q334" s="28">
        <f t="shared" si="91"/>
        <v>0</v>
      </c>
      <c r="R334" s="29"/>
      <c r="S334" s="32"/>
      <c r="T334" s="28">
        <f t="shared" si="92"/>
        <v>0</v>
      </c>
      <c r="U334" s="29"/>
      <c r="V334" s="30"/>
      <c r="W334" s="31"/>
      <c r="X334" s="32"/>
      <c r="Y334" s="33">
        <f t="shared" si="93"/>
        <v>0</v>
      </c>
      <c r="Z334" s="86"/>
      <c r="AA334" s="35"/>
      <c r="AB334" s="86"/>
      <c r="AC334" s="35"/>
      <c r="AD334" s="86"/>
      <c r="AE334" s="35"/>
      <c r="AF334" s="86"/>
      <c r="AG334" s="35"/>
      <c r="AH334" s="86"/>
      <c r="AI334" s="35"/>
      <c r="AJ334" s="86"/>
      <c r="AK334" s="35"/>
      <c r="AL334" s="86"/>
      <c r="AM334" s="35"/>
      <c r="AN334" s="86"/>
      <c r="AO334" s="87"/>
      <c r="AP334" s="33">
        <f t="shared" si="94"/>
        <v>0</v>
      </c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>
        <f t="shared" si="95"/>
        <v>0</v>
      </c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>
        <f>BP334+BR334+BT334+BV334+BX334+BZ334</f>
        <v>0</v>
      </c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103"/>
      <c r="CA334" s="33">
        <f t="shared" si="96"/>
        <v>0</v>
      </c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103"/>
      <c r="CR334" s="33">
        <f t="shared" si="97"/>
        <v>0</v>
      </c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8">
        <f t="shared" si="98"/>
        <v>0</v>
      </c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>
        <f t="shared" si="99"/>
        <v>0</v>
      </c>
      <c r="DQ334" s="31"/>
      <c r="DR334" s="30"/>
      <c r="DS334" s="31"/>
      <c r="DT334" s="30"/>
      <c r="DU334" s="31"/>
      <c r="DV334" s="30"/>
      <c r="DW334" s="31"/>
      <c r="DX334" s="103"/>
      <c r="DY334" s="33">
        <f t="shared" si="100"/>
        <v>0</v>
      </c>
      <c r="DZ334" s="31"/>
      <c r="EA334" s="30"/>
      <c r="EB334" s="31"/>
      <c r="EC334" s="30"/>
      <c r="ED334" s="31"/>
      <c r="EE334" s="30"/>
      <c r="EF334" s="30"/>
      <c r="EG334" s="30"/>
      <c r="EH334" s="30"/>
      <c r="EI334" s="30"/>
      <c r="EJ334" s="30"/>
      <c r="EK334" s="30"/>
      <c r="EL334" s="31"/>
      <c r="EM334" s="30"/>
      <c r="EN334" s="31"/>
      <c r="EO334" s="32"/>
      <c r="EP334" s="108">
        <f t="shared" si="76"/>
        <v>0</v>
      </c>
      <c r="EQ334" s="31"/>
      <c r="ER334" s="30"/>
      <c r="ES334" s="31"/>
      <c r="ET334" s="30"/>
      <c r="EU334" s="31"/>
      <c r="EV334" s="30"/>
      <c r="EW334" s="30"/>
      <c r="EX334" s="30"/>
      <c r="EY334" s="30"/>
      <c r="EZ334" s="30"/>
      <c r="FA334" s="30"/>
      <c r="FB334" s="30"/>
      <c r="FC334" s="31"/>
      <c r="FD334" s="30"/>
      <c r="FE334" s="30"/>
      <c r="FF334" s="30"/>
      <c r="FG334" s="30"/>
      <c r="FH334" s="30"/>
      <c r="FI334" s="31"/>
      <c r="FJ334" s="32"/>
    </row>
    <row r="335" spans="1:166" s="1" customFormat="1" ht="15" hidden="1" customHeight="1" x14ac:dyDescent="0.3">
      <c r="A335" s="5">
        <f t="shared" si="89"/>
        <v>3</v>
      </c>
      <c r="B335" s="15">
        <v>9773</v>
      </c>
      <c r="C335" s="8" t="s">
        <v>327</v>
      </c>
      <c r="D335" s="16">
        <v>2008</v>
      </c>
      <c r="E335" s="17">
        <f t="shared" si="63"/>
        <v>0</v>
      </c>
      <c r="F335" s="55"/>
      <c r="G335" s="55"/>
      <c r="H335" s="55"/>
      <c r="I335" s="55"/>
      <c r="J335" s="28">
        <f t="shared" si="90"/>
        <v>0</v>
      </c>
      <c r="K335" s="29"/>
      <c r="L335" s="30"/>
      <c r="M335" s="31"/>
      <c r="N335" s="30"/>
      <c r="O335" s="31"/>
      <c r="P335" s="32"/>
      <c r="Q335" s="28">
        <f t="shared" si="91"/>
        <v>0</v>
      </c>
      <c r="R335" s="29"/>
      <c r="S335" s="32"/>
      <c r="T335" s="28">
        <f t="shared" si="92"/>
        <v>0</v>
      </c>
      <c r="U335" s="29"/>
      <c r="V335" s="30"/>
      <c r="W335" s="31"/>
      <c r="X335" s="32"/>
      <c r="Y335" s="33">
        <f t="shared" si="93"/>
        <v>0</v>
      </c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>
        <f t="shared" si="94"/>
        <v>0</v>
      </c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>
        <f t="shared" si="95"/>
        <v>0</v>
      </c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>
        <f>BP335+BR335+BT335+BV335+BX335+BZ335</f>
        <v>0</v>
      </c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103"/>
      <c r="CA335" s="33">
        <f t="shared" si="96"/>
        <v>0</v>
      </c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103"/>
      <c r="CR335" s="33">
        <f t="shared" si="97"/>
        <v>0</v>
      </c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8">
        <f t="shared" si="98"/>
        <v>0</v>
      </c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>
        <f t="shared" si="99"/>
        <v>0</v>
      </c>
      <c r="DQ335" s="31"/>
      <c r="DR335" s="30"/>
      <c r="DS335" s="31"/>
      <c r="DT335" s="30"/>
      <c r="DU335" s="31"/>
      <c r="DV335" s="30"/>
      <c r="DW335" s="31"/>
      <c r="DX335" s="103"/>
      <c r="DY335" s="33">
        <f t="shared" si="100"/>
        <v>0</v>
      </c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  <c r="EP335" s="108">
        <f t="shared" si="76"/>
        <v>0</v>
      </c>
      <c r="EQ335" s="31"/>
      <c r="ER335" s="30"/>
      <c r="ES335" s="31"/>
      <c r="ET335" s="30"/>
      <c r="EU335" s="31"/>
      <c r="EV335" s="30"/>
      <c r="EW335" s="30"/>
      <c r="EX335" s="30"/>
      <c r="EY335" s="30"/>
      <c r="EZ335" s="30"/>
      <c r="FA335" s="30"/>
      <c r="FB335" s="30"/>
      <c r="FC335" s="31"/>
      <c r="FD335" s="30"/>
      <c r="FE335" s="30"/>
      <c r="FF335" s="30"/>
      <c r="FG335" s="30"/>
      <c r="FH335" s="30"/>
      <c r="FI335" s="31"/>
      <c r="FJ335" s="32"/>
    </row>
    <row r="336" spans="1:166" s="1" customFormat="1" ht="15" hidden="1" customHeight="1" x14ac:dyDescent="0.3">
      <c r="A336" s="5">
        <f t="shared" si="89"/>
        <v>4</v>
      </c>
      <c r="B336" s="15">
        <v>5565</v>
      </c>
      <c r="C336" s="8" t="s">
        <v>255</v>
      </c>
      <c r="D336" s="16">
        <v>2006</v>
      </c>
      <c r="E336" s="17">
        <f t="shared" si="63"/>
        <v>0</v>
      </c>
      <c r="F336" s="55"/>
      <c r="G336" s="55"/>
      <c r="H336" s="55"/>
      <c r="I336" s="55"/>
      <c r="J336" s="28">
        <f t="shared" si="90"/>
        <v>0</v>
      </c>
      <c r="K336" s="29"/>
      <c r="L336" s="30"/>
      <c r="M336" s="31"/>
      <c r="N336" s="30"/>
      <c r="O336" s="31"/>
      <c r="P336" s="32"/>
      <c r="Q336" s="28">
        <f t="shared" si="91"/>
        <v>0</v>
      </c>
      <c r="R336" s="29"/>
      <c r="S336" s="32"/>
      <c r="T336" s="28">
        <f t="shared" si="92"/>
        <v>0</v>
      </c>
      <c r="U336" s="29"/>
      <c r="V336" s="30"/>
      <c r="W336" s="31"/>
      <c r="X336" s="32"/>
      <c r="Y336" s="33">
        <f t="shared" si="93"/>
        <v>0</v>
      </c>
      <c r="Z336" s="86"/>
      <c r="AA336" s="35"/>
      <c r="AB336" s="86"/>
      <c r="AC336" s="35"/>
      <c r="AD336" s="86"/>
      <c r="AE336" s="35"/>
      <c r="AF336" s="86"/>
      <c r="AG336" s="35"/>
      <c r="AH336" s="86"/>
      <c r="AI336" s="35"/>
      <c r="AJ336" s="86"/>
      <c r="AK336" s="35"/>
      <c r="AL336" s="86"/>
      <c r="AM336" s="35"/>
      <c r="AN336" s="86"/>
      <c r="AO336" s="87"/>
      <c r="AP336" s="33">
        <f t="shared" si="94"/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>
        <f t="shared" si="95"/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>BP336+BR336+BT336+BV336+BX336+BZ336</f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103"/>
      <c r="CA336" s="33">
        <f t="shared" si="96"/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103"/>
      <c r="CR336" s="33">
        <f t="shared" si="97"/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8">
        <f t="shared" si="98"/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 t="shared" si="99"/>
        <v>0</v>
      </c>
      <c r="DQ336" s="31"/>
      <c r="DR336" s="30"/>
      <c r="DS336" s="31"/>
      <c r="DT336" s="30"/>
      <c r="DU336" s="31"/>
      <c r="DV336" s="30"/>
      <c r="DW336" s="31"/>
      <c r="DX336" s="103"/>
      <c r="DY336" s="33">
        <f t="shared" si="100"/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108">
        <f t="shared" si="76"/>
        <v>0</v>
      </c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0"/>
      <c r="FG336" s="30"/>
      <c r="FH336" s="30"/>
      <c r="FI336" s="31"/>
      <c r="FJ336" s="32"/>
    </row>
    <row r="337" spans="1:166" s="1" customFormat="1" ht="15" hidden="1" customHeight="1" x14ac:dyDescent="0.3">
      <c r="A337" s="5">
        <f t="shared" si="89"/>
        <v>5</v>
      </c>
      <c r="B337" s="15">
        <v>6294</v>
      </c>
      <c r="C337" s="8" t="s">
        <v>171</v>
      </c>
      <c r="D337" s="16">
        <v>2007</v>
      </c>
      <c r="E337" s="17">
        <f t="shared" si="63"/>
        <v>0</v>
      </c>
      <c r="F337" s="55" t="s">
        <v>379</v>
      </c>
      <c r="G337" s="55"/>
      <c r="H337" s="55" t="s">
        <v>395</v>
      </c>
      <c r="I337" s="55" t="s">
        <v>396</v>
      </c>
      <c r="J337" s="28">
        <f t="shared" si="90"/>
        <v>0</v>
      </c>
      <c r="K337" s="29"/>
      <c r="L337" s="30"/>
      <c r="M337" s="31"/>
      <c r="N337" s="30"/>
      <c r="O337" s="31"/>
      <c r="P337" s="32"/>
      <c r="Q337" s="28">
        <f t="shared" si="91"/>
        <v>0</v>
      </c>
      <c r="R337" s="29"/>
      <c r="S337" s="32"/>
      <c r="T337" s="28">
        <f t="shared" si="92"/>
        <v>0</v>
      </c>
      <c r="U337" s="29"/>
      <c r="V337" s="30"/>
      <c r="W337" s="31"/>
      <c r="X337" s="32"/>
      <c r="Y337" s="33">
        <f t="shared" si="93"/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86"/>
      <c r="AM337" s="35"/>
      <c r="AN337" s="86"/>
      <c r="AO337" s="87"/>
      <c r="AP337" s="33">
        <f t="shared" si="94"/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>
        <f t="shared" si="95"/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>BP337+BR337+BT337+BV337+BX337</f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58">
        <v>7</v>
      </c>
      <c r="BZ337" s="106" t="s">
        <v>287</v>
      </c>
      <c r="CA337" s="33">
        <f t="shared" si="96"/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103"/>
      <c r="CR337" s="33">
        <f t="shared" si="97"/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8">
        <f t="shared" si="98"/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 t="shared" si="99"/>
        <v>0</v>
      </c>
      <c r="DQ337" s="31"/>
      <c r="DR337" s="30"/>
      <c r="DS337" s="31"/>
      <c r="DT337" s="30"/>
      <c r="DU337" s="31"/>
      <c r="DV337" s="30"/>
      <c r="DW337" s="31"/>
      <c r="DX337" s="103"/>
      <c r="DY337" s="33">
        <f t="shared" si="100"/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32"/>
      <c r="EP337" s="108">
        <f t="shared" si="76"/>
        <v>0</v>
      </c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0"/>
      <c r="FG337" s="30"/>
      <c r="FH337" s="30"/>
      <c r="FI337" s="31"/>
      <c r="FJ337" s="32"/>
    </row>
    <row r="338" spans="1:166" s="1" customFormat="1" ht="15" hidden="1" customHeight="1" x14ac:dyDescent="0.3">
      <c r="A338" s="5">
        <f t="shared" si="89"/>
        <v>6</v>
      </c>
      <c r="B338" s="15">
        <v>6710</v>
      </c>
      <c r="C338" s="8" t="s">
        <v>146</v>
      </c>
      <c r="D338" s="16">
        <v>2008</v>
      </c>
      <c r="E338" s="17">
        <f t="shared" si="63"/>
        <v>0</v>
      </c>
      <c r="F338" s="55"/>
      <c r="G338" s="55"/>
      <c r="H338" s="55"/>
      <c r="I338" s="55"/>
      <c r="J338" s="28">
        <f t="shared" si="90"/>
        <v>0</v>
      </c>
      <c r="K338" s="29"/>
      <c r="L338" s="30"/>
      <c r="M338" s="31"/>
      <c r="N338" s="30"/>
      <c r="O338" s="31"/>
      <c r="P338" s="32"/>
      <c r="Q338" s="28">
        <f t="shared" si="91"/>
        <v>0</v>
      </c>
      <c r="R338" s="29"/>
      <c r="S338" s="32"/>
      <c r="T338" s="28">
        <f t="shared" si="92"/>
        <v>0</v>
      </c>
      <c r="U338" s="29"/>
      <c r="V338" s="30"/>
      <c r="W338" s="31"/>
      <c r="X338" s="32"/>
      <c r="Y338" s="33">
        <f t="shared" si="93"/>
        <v>0</v>
      </c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>
        <f t="shared" si="94"/>
        <v>0</v>
      </c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>
        <f t="shared" si="95"/>
        <v>0</v>
      </c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>
        <f t="shared" ref="BN338:BN346" si="101">BP338+BR338+BT338+BV338+BX338+BZ338</f>
        <v>0</v>
      </c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103"/>
      <c r="CA338" s="33">
        <f t="shared" si="96"/>
        <v>0</v>
      </c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103"/>
      <c r="CR338" s="33">
        <f t="shared" si="97"/>
        <v>0</v>
      </c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8">
        <f t="shared" si="98"/>
        <v>0</v>
      </c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>
        <f t="shared" si="99"/>
        <v>0</v>
      </c>
      <c r="DQ338" s="31"/>
      <c r="DR338" s="30"/>
      <c r="DS338" s="31"/>
      <c r="DT338" s="30"/>
      <c r="DU338" s="31"/>
      <c r="DV338" s="30"/>
      <c r="DW338" s="31"/>
      <c r="DX338" s="103"/>
      <c r="DY338" s="33">
        <f t="shared" si="100"/>
        <v>0</v>
      </c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  <c r="EP338" s="108">
        <f t="shared" si="76"/>
        <v>0</v>
      </c>
      <c r="EQ338" s="31"/>
      <c r="ER338" s="30"/>
      <c r="ES338" s="31"/>
      <c r="ET338" s="30"/>
      <c r="EU338" s="31"/>
      <c r="EV338" s="30"/>
      <c r="EW338" s="30"/>
      <c r="EX338" s="30"/>
      <c r="EY338" s="30"/>
      <c r="EZ338" s="30"/>
      <c r="FA338" s="30"/>
      <c r="FB338" s="30"/>
      <c r="FC338" s="31"/>
      <c r="FD338" s="30"/>
      <c r="FE338" s="30"/>
      <c r="FF338" s="30"/>
      <c r="FG338" s="30"/>
      <c r="FH338" s="30"/>
      <c r="FI338" s="31"/>
      <c r="FJ338" s="32"/>
    </row>
    <row r="339" spans="1:166" s="1" customFormat="1" ht="15" hidden="1" customHeight="1" x14ac:dyDescent="0.3">
      <c r="A339" s="5">
        <f t="shared" si="89"/>
        <v>7</v>
      </c>
      <c r="B339" s="15">
        <v>4507</v>
      </c>
      <c r="C339" s="8" t="s">
        <v>241</v>
      </c>
      <c r="D339" s="16">
        <v>2005</v>
      </c>
      <c r="E339" s="17">
        <f t="shared" si="63"/>
        <v>0</v>
      </c>
      <c r="F339" s="55"/>
      <c r="G339" s="55"/>
      <c r="H339" s="55"/>
      <c r="I339" s="55"/>
      <c r="J339" s="28">
        <f t="shared" si="90"/>
        <v>0</v>
      </c>
      <c r="K339" s="29"/>
      <c r="L339" s="30"/>
      <c r="M339" s="31"/>
      <c r="N339" s="30"/>
      <c r="O339" s="31"/>
      <c r="P339" s="32"/>
      <c r="Q339" s="28">
        <f t="shared" si="91"/>
        <v>0</v>
      </c>
      <c r="R339" s="29"/>
      <c r="S339" s="32"/>
      <c r="T339" s="28">
        <f t="shared" si="92"/>
        <v>0</v>
      </c>
      <c r="U339" s="29"/>
      <c r="V339" s="30"/>
      <c r="W339" s="31"/>
      <c r="X339" s="32"/>
      <c r="Y339" s="33">
        <f t="shared" si="93"/>
        <v>0</v>
      </c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86"/>
      <c r="AK339" s="35"/>
      <c r="AL339" s="86"/>
      <c r="AM339" s="35"/>
      <c r="AN339" s="86"/>
      <c r="AO339" s="87"/>
      <c r="AP339" s="33">
        <f t="shared" si="94"/>
        <v>0</v>
      </c>
      <c r="AQ339" s="86"/>
      <c r="AR339" s="35"/>
      <c r="AS339" s="86"/>
      <c r="AT339" s="35"/>
      <c r="AU339" s="86"/>
      <c r="AV339" s="35"/>
      <c r="AW339" s="86"/>
      <c r="AX339" s="35"/>
      <c r="AY339" s="86"/>
      <c r="AZ339" s="35"/>
      <c r="BA339" s="86"/>
      <c r="BB339" s="75"/>
      <c r="BC339" s="33">
        <f t="shared" si="95"/>
        <v>0</v>
      </c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>
        <f t="shared" si="101"/>
        <v>0</v>
      </c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103"/>
      <c r="CA339" s="33">
        <f t="shared" si="96"/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103"/>
      <c r="CR339" s="33">
        <f t="shared" si="97"/>
        <v>0</v>
      </c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8">
        <f t="shared" si="98"/>
        <v>0</v>
      </c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>
        <f t="shared" si="99"/>
        <v>0</v>
      </c>
      <c r="DQ339" s="31"/>
      <c r="DR339" s="30"/>
      <c r="DS339" s="31"/>
      <c r="DT339" s="30"/>
      <c r="DU339" s="31"/>
      <c r="DV339" s="30"/>
      <c r="DW339" s="31"/>
      <c r="DX339" s="103"/>
      <c r="DY339" s="33">
        <f t="shared" si="100"/>
        <v>0</v>
      </c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108">
        <f t="shared" si="76"/>
        <v>0</v>
      </c>
      <c r="EQ339" s="31"/>
      <c r="ER339" s="30"/>
      <c r="ES339" s="31"/>
      <c r="ET339" s="30"/>
      <c r="EU339" s="31"/>
      <c r="EV339" s="30"/>
      <c r="EW339" s="30"/>
      <c r="EX339" s="30"/>
      <c r="EY339" s="30"/>
      <c r="EZ339" s="30"/>
      <c r="FA339" s="30"/>
      <c r="FB339" s="30"/>
      <c r="FC339" s="31"/>
      <c r="FD339" s="30"/>
      <c r="FE339" s="30"/>
      <c r="FF339" s="30"/>
      <c r="FG339" s="30"/>
      <c r="FH339" s="30"/>
      <c r="FI339" s="31"/>
      <c r="FJ339" s="32"/>
    </row>
    <row r="340" spans="1:166" s="1" customFormat="1" ht="15" hidden="1" customHeight="1" x14ac:dyDescent="0.3">
      <c r="A340" s="5">
        <f t="shared" si="89"/>
        <v>8</v>
      </c>
      <c r="B340" s="15">
        <v>4443</v>
      </c>
      <c r="C340" s="8" t="s">
        <v>250</v>
      </c>
      <c r="D340" s="16">
        <v>2005</v>
      </c>
      <c r="E340" s="17">
        <f t="shared" si="63"/>
        <v>0</v>
      </c>
      <c r="F340" s="55"/>
      <c r="G340" s="55"/>
      <c r="H340" s="55"/>
      <c r="I340" s="55"/>
      <c r="J340" s="28">
        <f t="shared" si="90"/>
        <v>0</v>
      </c>
      <c r="K340" s="29"/>
      <c r="L340" s="30"/>
      <c r="M340" s="31"/>
      <c r="N340" s="30"/>
      <c r="O340" s="31"/>
      <c r="P340" s="32"/>
      <c r="Q340" s="28">
        <f t="shared" si="91"/>
        <v>0</v>
      </c>
      <c r="R340" s="29"/>
      <c r="S340" s="32"/>
      <c r="T340" s="28">
        <f t="shared" si="92"/>
        <v>0</v>
      </c>
      <c r="U340" s="29"/>
      <c r="V340" s="30"/>
      <c r="W340" s="31"/>
      <c r="X340" s="32"/>
      <c r="Y340" s="33">
        <f t="shared" si="93"/>
        <v>0</v>
      </c>
      <c r="Z340" s="92"/>
      <c r="AA340" s="35"/>
      <c r="AB340" s="92"/>
      <c r="AC340" s="35"/>
      <c r="AD340" s="92"/>
      <c r="AE340" s="35"/>
      <c r="AF340" s="92"/>
      <c r="AG340" s="35"/>
      <c r="AH340" s="92"/>
      <c r="AI340" s="35"/>
      <c r="AJ340" s="92"/>
      <c r="AK340" s="35"/>
      <c r="AL340" s="92"/>
      <c r="AM340" s="35"/>
      <c r="AN340" s="92"/>
      <c r="AO340" s="93"/>
      <c r="AP340" s="33">
        <f t="shared" si="94"/>
        <v>0</v>
      </c>
      <c r="AQ340" s="92"/>
      <c r="AR340" s="35"/>
      <c r="AS340" s="92"/>
      <c r="AT340" s="35"/>
      <c r="AU340" s="92"/>
      <c r="AV340" s="35"/>
      <c r="AW340" s="92"/>
      <c r="AX340" s="35"/>
      <c r="AY340" s="92"/>
      <c r="AZ340" s="35"/>
      <c r="BA340" s="92"/>
      <c r="BB340" s="75"/>
      <c r="BC340" s="33">
        <f t="shared" si="95"/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 t="shared" si="101"/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103"/>
      <c r="CA340" s="33">
        <f t="shared" si="96"/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103"/>
      <c r="CR340" s="33">
        <f t="shared" si="97"/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8">
        <f t="shared" si="98"/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 t="shared" si="99"/>
        <v>0</v>
      </c>
      <c r="DQ340" s="31"/>
      <c r="DR340" s="30"/>
      <c r="DS340" s="31"/>
      <c r="DT340" s="30"/>
      <c r="DU340" s="31"/>
      <c r="DV340" s="30"/>
      <c r="DW340" s="31"/>
      <c r="DX340" s="103"/>
      <c r="DY340" s="33">
        <f t="shared" si="100"/>
        <v>0</v>
      </c>
      <c r="DZ340" s="31"/>
      <c r="EA340" s="30"/>
      <c r="EB340" s="31"/>
      <c r="EC340" s="30"/>
      <c r="ED340" s="31"/>
      <c r="EE340" s="30"/>
      <c r="EF340" s="30"/>
      <c r="EG340" s="30"/>
      <c r="EH340" s="30"/>
      <c r="EI340" s="30"/>
      <c r="EJ340" s="30"/>
      <c r="EK340" s="30"/>
      <c r="EL340" s="31"/>
      <c r="EM340" s="30"/>
      <c r="EN340" s="31"/>
      <c r="EO340" s="32"/>
      <c r="EP340" s="108">
        <f t="shared" si="76"/>
        <v>0</v>
      </c>
      <c r="EQ340" s="31"/>
      <c r="ER340" s="30"/>
      <c r="ES340" s="31"/>
      <c r="ET340" s="30"/>
      <c r="EU340" s="31"/>
      <c r="EV340" s="30"/>
      <c r="EW340" s="30"/>
      <c r="EX340" s="30"/>
      <c r="EY340" s="30"/>
      <c r="EZ340" s="30"/>
      <c r="FA340" s="30"/>
      <c r="FB340" s="30"/>
      <c r="FC340" s="31"/>
      <c r="FD340" s="30"/>
      <c r="FE340" s="30"/>
      <c r="FF340" s="30"/>
      <c r="FG340" s="30"/>
      <c r="FH340" s="30"/>
      <c r="FI340" s="31"/>
      <c r="FJ340" s="32"/>
    </row>
    <row r="341" spans="1:166" s="1" customFormat="1" ht="15" hidden="1" customHeight="1" x14ac:dyDescent="0.3">
      <c r="A341" s="5">
        <f t="shared" si="89"/>
        <v>9</v>
      </c>
      <c r="B341" s="15">
        <v>76</v>
      </c>
      <c r="C341" s="8" t="s">
        <v>119</v>
      </c>
      <c r="D341" s="16">
        <v>1991</v>
      </c>
      <c r="E341" s="17">
        <f t="shared" si="63"/>
        <v>0</v>
      </c>
      <c r="F341" s="55"/>
      <c r="G341" s="55"/>
      <c r="H341" s="55"/>
      <c r="I341" s="55"/>
      <c r="J341" s="28">
        <f t="shared" si="90"/>
        <v>0</v>
      </c>
      <c r="K341" s="29"/>
      <c r="L341" s="30"/>
      <c r="M341" s="31"/>
      <c r="N341" s="30"/>
      <c r="O341" s="31"/>
      <c r="P341" s="32"/>
      <c r="Q341" s="28">
        <f t="shared" si="91"/>
        <v>0</v>
      </c>
      <c r="R341" s="29"/>
      <c r="S341" s="32"/>
      <c r="T341" s="28">
        <f t="shared" si="92"/>
        <v>0</v>
      </c>
      <c r="U341" s="29"/>
      <c r="V341" s="30"/>
      <c r="W341" s="31"/>
      <c r="X341" s="32"/>
      <c r="Y341" s="33">
        <f t="shared" si="93"/>
        <v>0</v>
      </c>
      <c r="Z341" s="86"/>
      <c r="AA341" s="35"/>
      <c r="AB341" s="86"/>
      <c r="AC341" s="35"/>
      <c r="AD341" s="86"/>
      <c r="AE341" s="35"/>
      <c r="AF341" s="86"/>
      <c r="AG341" s="35"/>
      <c r="AH341" s="86"/>
      <c r="AI341" s="35"/>
      <c r="AJ341" s="86"/>
      <c r="AK341" s="35"/>
      <c r="AL341" s="86"/>
      <c r="AM341" s="35"/>
      <c r="AN341" s="86"/>
      <c r="AO341" s="87"/>
      <c r="AP341" s="33">
        <f t="shared" si="94"/>
        <v>0</v>
      </c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>
        <f t="shared" si="95"/>
        <v>0</v>
      </c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>
        <f t="shared" si="101"/>
        <v>0</v>
      </c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103"/>
      <c r="CA341" s="33">
        <f t="shared" si="96"/>
        <v>0</v>
      </c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103"/>
      <c r="CR341" s="33">
        <f t="shared" si="97"/>
        <v>0</v>
      </c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8">
        <f t="shared" si="98"/>
        <v>0</v>
      </c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>
        <f t="shared" si="99"/>
        <v>0</v>
      </c>
      <c r="DQ341" s="31"/>
      <c r="DR341" s="30"/>
      <c r="DS341" s="31"/>
      <c r="DT341" s="30"/>
      <c r="DU341" s="31"/>
      <c r="DV341" s="30"/>
      <c r="DW341" s="31"/>
      <c r="DX341" s="103"/>
      <c r="DY341" s="33">
        <f t="shared" si="100"/>
        <v>0</v>
      </c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108">
        <f t="shared" si="76"/>
        <v>0</v>
      </c>
      <c r="EQ341" s="31"/>
      <c r="ER341" s="30"/>
      <c r="ES341" s="31"/>
      <c r="ET341" s="30"/>
      <c r="EU341" s="31"/>
      <c r="EV341" s="30"/>
      <c r="EW341" s="30"/>
      <c r="EX341" s="30"/>
      <c r="EY341" s="30"/>
      <c r="EZ341" s="30"/>
      <c r="FA341" s="30"/>
      <c r="FB341" s="30"/>
      <c r="FC341" s="31"/>
      <c r="FD341" s="30"/>
      <c r="FE341" s="30"/>
      <c r="FF341" s="30"/>
      <c r="FG341" s="30"/>
      <c r="FH341" s="30"/>
      <c r="FI341" s="31"/>
      <c r="FJ341" s="32"/>
    </row>
    <row r="342" spans="1:166" s="1" customFormat="1" ht="15" hidden="1" customHeight="1" x14ac:dyDescent="0.3">
      <c r="A342" s="5">
        <f t="shared" si="89"/>
        <v>10</v>
      </c>
      <c r="B342" s="15">
        <v>5887</v>
      </c>
      <c r="C342" s="8" t="s">
        <v>142</v>
      </c>
      <c r="D342" s="16">
        <v>2008</v>
      </c>
      <c r="E342" s="17">
        <f t="shared" si="63"/>
        <v>0</v>
      </c>
      <c r="F342" s="55"/>
      <c r="G342" s="55"/>
      <c r="H342" s="55"/>
      <c r="I342" s="55"/>
      <c r="J342" s="28">
        <f t="shared" si="90"/>
        <v>0</v>
      </c>
      <c r="K342" s="29"/>
      <c r="L342" s="30"/>
      <c r="M342" s="31"/>
      <c r="N342" s="30"/>
      <c r="O342" s="31"/>
      <c r="P342" s="32"/>
      <c r="Q342" s="28">
        <f t="shared" si="91"/>
        <v>0</v>
      </c>
      <c r="R342" s="29"/>
      <c r="S342" s="32"/>
      <c r="T342" s="28">
        <f t="shared" si="92"/>
        <v>0</v>
      </c>
      <c r="U342" s="29"/>
      <c r="V342" s="30"/>
      <c r="W342" s="31"/>
      <c r="X342" s="32"/>
      <c r="Y342" s="33">
        <f t="shared" si="93"/>
        <v>0</v>
      </c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>
        <f t="shared" si="94"/>
        <v>0</v>
      </c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>
        <f t="shared" si="95"/>
        <v>0</v>
      </c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>
        <f t="shared" si="101"/>
        <v>0</v>
      </c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103"/>
      <c r="CA342" s="33">
        <f t="shared" si="96"/>
        <v>0</v>
      </c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103"/>
      <c r="CR342" s="33">
        <f t="shared" si="97"/>
        <v>0</v>
      </c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8">
        <f t="shared" si="98"/>
        <v>0</v>
      </c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>
        <f t="shared" si="99"/>
        <v>0</v>
      </c>
      <c r="DQ342" s="31"/>
      <c r="DR342" s="30"/>
      <c r="DS342" s="31"/>
      <c r="DT342" s="30"/>
      <c r="DU342" s="31"/>
      <c r="DV342" s="30"/>
      <c r="DW342" s="31"/>
      <c r="DX342" s="103"/>
      <c r="DY342" s="33">
        <f t="shared" si="100"/>
        <v>0</v>
      </c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108">
        <f t="shared" si="76"/>
        <v>0</v>
      </c>
      <c r="EQ342" s="31"/>
      <c r="ER342" s="30"/>
      <c r="ES342" s="31"/>
      <c r="ET342" s="30"/>
      <c r="EU342" s="31"/>
      <c r="EV342" s="30"/>
      <c r="EW342" s="30"/>
      <c r="EX342" s="30"/>
      <c r="EY342" s="30"/>
      <c r="EZ342" s="30"/>
      <c r="FA342" s="30"/>
      <c r="FB342" s="30"/>
      <c r="FC342" s="31"/>
      <c r="FD342" s="30"/>
      <c r="FE342" s="30"/>
      <c r="FF342" s="30"/>
      <c r="FG342" s="30"/>
      <c r="FH342" s="30"/>
      <c r="FI342" s="31"/>
      <c r="FJ342" s="32"/>
    </row>
    <row r="343" spans="1:166" s="1" customFormat="1" ht="15" hidden="1" customHeight="1" x14ac:dyDescent="0.3">
      <c r="A343" s="5">
        <f t="shared" si="89"/>
        <v>11</v>
      </c>
      <c r="B343" s="15">
        <v>4580</v>
      </c>
      <c r="C343" s="8" t="s">
        <v>237</v>
      </c>
      <c r="D343" s="16">
        <v>2005</v>
      </c>
      <c r="E343" s="17">
        <f t="shared" si="63"/>
        <v>0</v>
      </c>
      <c r="F343" s="55"/>
      <c r="G343" s="55"/>
      <c r="H343" s="55"/>
      <c r="I343" s="55"/>
      <c r="J343" s="28">
        <f t="shared" si="90"/>
        <v>0</v>
      </c>
      <c r="K343" s="29"/>
      <c r="L343" s="30"/>
      <c r="M343" s="31"/>
      <c r="N343" s="30"/>
      <c r="O343" s="31"/>
      <c r="P343" s="32"/>
      <c r="Q343" s="28">
        <f t="shared" si="91"/>
        <v>0</v>
      </c>
      <c r="R343" s="29"/>
      <c r="S343" s="32"/>
      <c r="T343" s="28">
        <f t="shared" si="92"/>
        <v>0</v>
      </c>
      <c r="U343" s="29"/>
      <c r="V343" s="30"/>
      <c r="W343" s="31"/>
      <c r="X343" s="32"/>
      <c r="Y343" s="33">
        <f t="shared" si="93"/>
        <v>0</v>
      </c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86"/>
      <c r="AK343" s="35"/>
      <c r="AL343" s="86"/>
      <c r="AM343" s="35"/>
      <c r="AN343" s="86"/>
      <c r="AO343" s="87"/>
      <c r="AP343" s="33">
        <f t="shared" si="94"/>
        <v>0</v>
      </c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>
        <f t="shared" si="95"/>
        <v>0</v>
      </c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33">
        <f t="shared" si="101"/>
        <v>0</v>
      </c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103"/>
      <c r="CA343" s="33">
        <f t="shared" si="96"/>
        <v>0</v>
      </c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103"/>
      <c r="CR343" s="33">
        <f t="shared" si="97"/>
        <v>0</v>
      </c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8">
        <f t="shared" si="98"/>
        <v>0</v>
      </c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33">
        <f t="shared" si="99"/>
        <v>0</v>
      </c>
      <c r="DQ343" s="31"/>
      <c r="DR343" s="30"/>
      <c r="DS343" s="31"/>
      <c r="DT343" s="30"/>
      <c r="DU343" s="31"/>
      <c r="DV343" s="30"/>
      <c r="DW343" s="31"/>
      <c r="DX343" s="103"/>
      <c r="DY343" s="33">
        <f t="shared" si="100"/>
        <v>0</v>
      </c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108">
        <f t="shared" si="76"/>
        <v>0</v>
      </c>
      <c r="EQ343" s="31"/>
      <c r="ER343" s="30"/>
      <c r="ES343" s="31"/>
      <c r="ET343" s="30"/>
      <c r="EU343" s="31"/>
      <c r="EV343" s="30"/>
      <c r="EW343" s="30"/>
      <c r="EX343" s="30"/>
      <c r="EY343" s="30"/>
      <c r="EZ343" s="30"/>
      <c r="FA343" s="30"/>
      <c r="FB343" s="30"/>
      <c r="FC343" s="31"/>
      <c r="FD343" s="30"/>
      <c r="FE343" s="30"/>
      <c r="FF343" s="30"/>
      <c r="FG343" s="30"/>
      <c r="FH343" s="30"/>
      <c r="FI343" s="31"/>
      <c r="FJ343" s="32"/>
    </row>
    <row r="344" spans="1:166" s="1" customFormat="1" ht="15" hidden="1" customHeight="1" x14ac:dyDescent="0.3">
      <c r="A344" s="5">
        <f t="shared" si="89"/>
        <v>12</v>
      </c>
      <c r="B344" s="15">
        <v>6523</v>
      </c>
      <c r="C344" s="8" t="s">
        <v>156</v>
      </c>
      <c r="D344" s="16">
        <v>2007</v>
      </c>
      <c r="E344" s="17">
        <f t="shared" si="63"/>
        <v>0</v>
      </c>
      <c r="F344" s="55"/>
      <c r="G344" s="55"/>
      <c r="H344" s="55"/>
      <c r="I344" s="55"/>
      <c r="J344" s="28">
        <f t="shared" si="90"/>
        <v>0</v>
      </c>
      <c r="K344" s="29"/>
      <c r="L344" s="30"/>
      <c r="M344" s="31"/>
      <c r="N344" s="30"/>
      <c r="O344" s="31"/>
      <c r="P344" s="32"/>
      <c r="Q344" s="28">
        <f t="shared" si="91"/>
        <v>0</v>
      </c>
      <c r="R344" s="29"/>
      <c r="S344" s="32"/>
      <c r="T344" s="28">
        <f t="shared" si="92"/>
        <v>0</v>
      </c>
      <c r="U344" s="29"/>
      <c r="V344" s="30"/>
      <c r="W344" s="31"/>
      <c r="X344" s="32"/>
      <c r="Y344" s="33">
        <f t="shared" si="93"/>
        <v>0</v>
      </c>
      <c r="Z344" s="86"/>
      <c r="AA344" s="35"/>
      <c r="AB344" s="86"/>
      <c r="AC344" s="35"/>
      <c r="AD344" s="86"/>
      <c r="AE344" s="35"/>
      <c r="AF344" s="86"/>
      <c r="AG344" s="35"/>
      <c r="AH344" s="86"/>
      <c r="AI344" s="35"/>
      <c r="AJ344" s="86"/>
      <c r="AK344" s="35"/>
      <c r="AL344" s="86"/>
      <c r="AM344" s="35"/>
      <c r="AN344" s="86"/>
      <c r="AO344" s="87"/>
      <c r="AP344" s="33">
        <f t="shared" si="94"/>
        <v>0</v>
      </c>
      <c r="AQ344" s="86"/>
      <c r="AR344" s="35"/>
      <c r="AS344" s="86"/>
      <c r="AT344" s="35"/>
      <c r="AU344" s="86"/>
      <c r="AV344" s="35"/>
      <c r="AW344" s="86"/>
      <c r="AX344" s="35"/>
      <c r="AY344" s="86"/>
      <c r="AZ344" s="35"/>
      <c r="BA344" s="86"/>
      <c r="BB344" s="75"/>
      <c r="BC344" s="33">
        <f t="shared" si="95"/>
        <v>0</v>
      </c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>
        <f t="shared" si="101"/>
        <v>0</v>
      </c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103"/>
      <c r="CA344" s="33">
        <f t="shared" si="96"/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103"/>
      <c r="CR344" s="33">
        <f t="shared" si="97"/>
        <v>0</v>
      </c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8">
        <f t="shared" si="98"/>
        <v>0</v>
      </c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>
        <f t="shared" si="99"/>
        <v>0</v>
      </c>
      <c r="DQ344" s="31"/>
      <c r="DR344" s="30"/>
      <c r="DS344" s="31"/>
      <c r="DT344" s="30"/>
      <c r="DU344" s="31"/>
      <c r="DV344" s="30"/>
      <c r="DW344" s="31"/>
      <c r="DX344" s="103"/>
      <c r="DY344" s="33">
        <f t="shared" si="100"/>
        <v>0</v>
      </c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108">
        <f t="shared" ref="EP344:EP375" si="102">ER344+ET344+EV344+EX344+EZ344+FB344+FD344+FF344+FH344+FJ344</f>
        <v>0</v>
      </c>
      <c r="EQ344" s="31"/>
      <c r="ER344" s="30"/>
      <c r="ES344" s="31"/>
      <c r="ET344" s="30"/>
      <c r="EU344" s="31"/>
      <c r="EV344" s="30"/>
      <c r="EW344" s="30"/>
      <c r="EX344" s="30"/>
      <c r="EY344" s="30"/>
      <c r="EZ344" s="30"/>
      <c r="FA344" s="30"/>
      <c r="FB344" s="30"/>
      <c r="FC344" s="31"/>
      <c r="FD344" s="30"/>
      <c r="FE344" s="30"/>
      <c r="FF344" s="30"/>
      <c r="FG344" s="30"/>
      <c r="FH344" s="30"/>
      <c r="FI344" s="31"/>
      <c r="FJ344" s="32"/>
    </row>
    <row r="345" spans="1:166" s="1" customFormat="1" ht="15" hidden="1" customHeight="1" x14ac:dyDescent="0.3">
      <c r="A345" s="5">
        <f t="shared" si="89"/>
        <v>13</v>
      </c>
      <c r="B345" s="15">
        <v>4818</v>
      </c>
      <c r="C345" s="8" t="s">
        <v>44</v>
      </c>
      <c r="D345" s="16">
        <v>2005</v>
      </c>
      <c r="E345" s="17">
        <f t="shared" si="63"/>
        <v>0</v>
      </c>
      <c r="F345" s="55" t="s">
        <v>403</v>
      </c>
      <c r="G345" s="55"/>
      <c r="H345" s="55" t="s">
        <v>455</v>
      </c>
      <c r="I345" s="55" t="s">
        <v>484</v>
      </c>
      <c r="J345" s="28">
        <f t="shared" si="90"/>
        <v>0</v>
      </c>
      <c r="K345" s="29"/>
      <c r="L345" s="30"/>
      <c r="M345" s="31"/>
      <c r="N345" s="30"/>
      <c r="O345" s="31"/>
      <c r="P345" s="32"/>
      <c r="Q345" s="28">
        <f t="shared" si="91"/>
        <v>0</v>
      </c>
      <c r="R345" s="29"/>
      <c r="S345" s="32"/>
      <c r="T345" s="28">
        <f t="shared" si="92"/>
        <v>0</v>
      </c>
      <c r="U345" s="29"/>
      <c r="V345" s="30"/>
      <c r="W345" s="31"/>
      <c r="X345" s="32"/>
      <c r="Y345" s="33">
        <f>AA345+AC345+AE345+AG345+AI345+AK345+AO345</f>
        <v>0</v>
      </c>
      <c r="Z345" s="92"/>
      <c r="AA345" s="35"/>
      <c r="AB345" s="92"/>
      <c r="AC345" s="35"/>
      <c r="AD345" s="92"/>
      <c r="AE345" s="35"/>
      <c r="AF345" s="92"/>
      <c r="AG345" s="35"/>
      <c r="AH345" s="92"/>
      <c r="AI345" s="35"/>
      <c r="AJ345" s="92"/>
      <c r="AK345" s="35"/>
      <c r="AL345" s="68">
        <v>8</v>
      </c>
      <c r="AM345" s="68" t="s">
        <v>287</v>
      </c>
      <c r="AN345" s="92"/>
      <c r="AO345" s="93"/>
      <c r="AP345" s="33">
        <f t="shared" si="94"/>
        <v>0</v>
      </c>
      <c r="AQ345" s="92"/>
      <c r="AR345" s="35"/>
      <c r="AS345" s="92"/>
      <c r="AT345" s="35"/>
      <c r="AU345" s="92"/>
      <c r="AV345" s="35"/>
      <c r="AW345" s="92"/>
      <c r="AX345" s="35"/>
      <c r="AY345" s="92"/>
      <c r="AZ345" s="35"/>
      <c r="BA345" s="92"/>
      <c r="BB345" s="75"/>
      <c r="BC345" s="33">
        <f t="shared" si="95"/>
        <v>0</v>
      </c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>
        <f t="shared" si="101"/>
        <v>0</v>
      </c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103"/>
      <c r="CA345" s="33">
        <f t="shared" si="96"/>
        <v>0</v>
      </c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103"/>
      <c r="CR345" s="33">
        <f t="shared" si="97"/>
        <v>0</v>
      </c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8">
        <f t="shared" si="98"/>
        <v>0</v>
      </c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>
        <f t="shared" si="99"/>
        <v>0</v>
      </c>
      <c r="DQ345" s="31"/>
      <c r="DR345" s="30"/>
      <c r="DS345" s="31"/>
      <c r="DT345" s="30"/>
      <c r="DU345" s="31"/>
      <c r="DV345" s="30"/>
      <c r="DW345" s="31"/>
      <c r="DX345" s="103"/>
      <c r="DY345" s="33">
        <f t="shared" si="100"/>
        <v>0</v>
      </c>
      <c r="DZ345" s="31"/>
      <c r="EA345" s="30"/>
      <c r="EB345" s="31"/>
      <c r="EC345" s="30"/>
      <c r="ED345" s="31"/>
      <c r="EE345" s="30"/>
      <c r="EF345" s="30"/>
      <c r="EG345" s="30"/>
      <c r="EH345" s="30"/>
      <c r="EI345" s="30"/>
      <c r="EJ345" s="30"/>
      <c r="EK345" s="30"/>
      <c r="EL345" s="31"/>
      <c r="EM345" s="30"/>
      <c r="EN345" s="31"/>
      <c r="EO345" s="32"/>
      <c r="EP345" s="108">
        <f t="shared" si="102"/>
        <v>0</v>
      </c>
      <c r="EQ345" s="31"/>
      <c r="ER345" s="30"/>
      <c r="ES345" s="31"/>
      <c r="ET345" s="30"/>
      <c r="EU345" s="31"/>
      <c r="EV345" s="30"/>
      <c r="EW345" s="30"/>
      <c r="EX345" s="30"/>
      <c r="EY345" s="30"/>
      <c r="EZ345" s="30"/>
      <c r="FA345" s="30"/>
      <c r="FB345" s="30"/>
      <c r="FC345" s="31"/>
      <c r="FD345" s="30"/>
      <c r="FE345" s="30"/>
      <c r="FF345" s="30"/>
      <c r="FG345" s="30"/>
      <c r="FH345" s="30"/>
      <c r="FI345" s="31"/>
      <c r="FJ345" s="32"/>
    </row>
    <row r="346" spans="1:166" s="1" customFormat="1" ht="15" hidden="1" customHeight="1" x14ac:dyDescent="0.3">
      <c r="A346" s="5">
        <f t="shared" si="89"/>
        <v>14</v>
      </c>
      <c r="B346" s="15">
        <v>615</v>
      </c>
      <c r="C346" s="8" t="s">
        <v>276</v>
      </c>
      <c r="D346" s="16">
        <v>1989</v>
      </c>
      <c r="E346" s="17">
        <f t="shared" si="63"/>
        <v>0</v>
      </c>
      <c r="F346" s="55"/>
      <c r="G346" s="55"/>
      <c r="H346" s="55"/>
      <c r="I346" s="55"/>
      <c r="J346" s="28">
        <f t="shared" si="90"/>
        <v>0</v>
      </c>
      <c r="K346" s="29"/>
      <c r="L346" s="30"/>
      <c r="M346" s="31"/>
      <c r="N346" s="30"/>
      <c r="O346" s="31"/>
      <c r="P346" s="32"/>
      <c r="Q346" s="28">
        <f t="shared" si="91"/>
        <v>0</v>
      </c>
      <c r="R346" s="29"/>
      <c r="S346" s="32"/>
      <c r="T346" s="28">
        <f t="shared" si="92"/>
        <v>0</v>
      </c>
      <c r="U346" s="29"/>
      <c r="V346" s="30"/>
      <c r="W346" s="31"/>
      <c r="X346" s="32"/>
      <c r="Y346" s="33">
        <f>AA346+AC346+AE346+AG346+AI346+AK346+AM346+AO346</f>
        <v>0</v>
      </c>
      <c r="Z346" s="86"/>
      <c r="AA346" s="35"/>
      <c r="AB346" s="86"/>
      <c r="AC346" s="35"/>
      <c r="AD346" s="86"/>
      <c r="AE346" s="35"/>
      <c r="AF346" s="86"/>
      <c r="AG346" s="35"/>
      <c r="AH346" s="86"/>
      <c r="AI346" s="35"/>
      <c r="AJ346" s="86"/>
      <c r="AK346" s="35"/>
      <c r="AL346" s="86"/>
      <c r="AM346" s="35"/>
      <c r="AN346" s="86"/>
      <c r="AO346" s="87"/>
      <c r="AP346" s="33">
        <f t="shared" si="94"/>
        <v>0</v>
      </c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>
        <f t="shared" si="95"/>
        <v>0</v>
      </c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>
        <f t="shared" si="101"/>
        <v>0</v>
      </c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103"/>
      <c r="CA346" s="33">
        <f t="shared" si="96"/>
        <v>0</v>
      </c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103"/>
      <c r="CR346" s="33">
        <f t="shared" si="97"/>
        <v>0</v>
      </c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8">
        <f t="shared" si="98"/>
        <v>0</v>
      </c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>
        <f t="shared" si="99"/>
        <v>0</v>
      </c>
      <c r="DQ346" s="31"/>
      <c r="DR346" s="30"/>
      <c r="DS346" s="31"/>
      <c r="DT346" s="30"/>
      <c r="DU346" s="31"/>
      <c r="DV346" s="30"/>
      <c r="DW346" s="31"/>
      <c r="DX346" s="103"/>
      <c r="DY346" s="33">
        <f t="shared" si="100"/>
        <v>0</v>
      </c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108">
        <f t="shared" si="102"/>
        <v>0</v>
      </c>
      <c r="EQ346" s="31"/>
      <c r="ER346" s="30"/>
      <c r="ES346" s="31"/>
      <c r="ET346" s="30"/>
      <c r="EU346" s="31"/>
      <c r="EV346" s="30"/>
      <c r="EW346" s="30"/>
      <c r="EX346" s="30"/>
      <c r="EY346" s="30"/>
      <c r="EZ346" s="30"/>
      <c r="FA346" s="30"/>
      <c r="FB346" s="30"/>
      <c r="FC346" s="31"/>
      <c r="FD346" s="30"/>
      <c r="FE346" s="30"/>
      <c r="FF346" s="30"/>
      <c r="FG346" s="30"/>
      <c r="FH346" s="30"/>
      <c r="FI346" s="31"/>
      <c r="FJ346" s="32"/>
    </row>
    <row r="347" spans="1:166" s="1" customFormat="1" ht="15" hidden="1" customHeight="1" x14ac:dyDescent="0.3">
      <c r="A347" s="5"/>
      <c r="B347" s="15">
        <v>9219</v>
      </c>
      <c r="C347" s="8" t="s">
        <v>365</v>
      </c>
      <c r="D347" s="16">
        <v>2011</v>
      </c>
      <c r="E347" s="17">
        <f t="shared" si="63"/>
        <v>0</v>
      </c>
      <c r="F347" s="55"/>
      <c r="G347" s="65"/>
      <c r="H347" s="85"/>
      <c r="I347" s="55"/>
      <c r="J347" s="28"/>
      <c r="K347" s="29"/>
      <c r="L347" s="30"/>
      <c r="M347" s="31"/>
      <c r="N347" s="30"/>
      <c r="O347" s="31"/>
      <c r="P347" s="32"/>
      <c r="Q347" s="28"/>
      <c r="R347" s="29"/>
      <c r="S347" s="32"/>
      <c r="T347" s="28"/>
      <c r="U347" s="29"/>
      <c r="V347" s="30"/>
      <c r="W347" s="31"/>
      <c r="X347" s="32"/>
      <c r="Y347" s="33"/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/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/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/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103"/>
      <c r="CA347" s="33"/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103"/>
      <c r="CR347" s="33"/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8"/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/>
      <c r="DQ347" s="31"/>
      <c r="DR347" s="30"/>
      <c r="DS347" s="31"/>
      <c r="DT347" s="30"/>
      <c r="DU347" s="31"/>
      <c r="DV347" s="30"/>
      <c r="DW347" s="31"/>
      <c r="DX347" s="103"/>
      <c r="DY347" s="33"/>
      <c r="DZ347" s="31"/>
      <c r="EA347" s="30"/>
      <c r="EB347" s="31"/>
      <c r="EC347" s="30"/>
      <c r="ED347" s="31"/>
      <c r="EE347" s="30"/>
      <c r="EF347" s="31"/>
      <c r="EG347" s="30"/>
      <c r="EH347" s="89"/>
      <c r="EI347" s="30"/>
      <c r="EJ347" s="31"/>
      <c r="EK347" s="30"/>
      <c r="EL347" s="31"/>
      <c r="EM347" s="30"/>
      <c r="EN347" s="31"/>
      <c r="EO347" s="32"/>
      <c r="EP347" s="108">
        <f t="shared" si="102"/>
        <v>0</v>
      </c>
      <c r="EQ347" s="31"/>
      <c r="ER347" s="30"/>
      <c r="ES347" s="31"/>
      <c r="ET347" s="30"/>
      <c r="EU347" s="31"/>
      <c r="EV347" s="30"/>
      <c r="EW347" s="31"/>
      <c r="EX347" s="30"/>
      <c r="EY347" s="89"/>
      <c r="EZ347" s="30"/>
      <c r="FA347" s="31"/>
      <c r="FB347" s="30"/>
      <c r="FC347" s="31"/>
      <c r="FD347" s="30"/>
      <c r="FE347" s="31"/>
      <c r="FF347" s="30"/>
      <c r="FG347" s="89"/>
      <c r="FH347" s="30"/>
      <c r="FI347" s="31"/>
      <c r="FJ347" s="32"/>
    </row>
    <row r="348" spans="1:166" s="1" customFormat="1" ht="15" hidden="1" customHeight="1" x14ac:dyDescent="0.3">
      <c r="A348" s="5">
        <f t="shared" si="89"/>
        <v>1</v>
      </c>
      <c r="B348" s="15">
        <v>7406</v>
      </c>
      <c r="C348" s="8" t="s">
        <v>326</v>
      </c>
      <c r="D348" s="16">
        <v>2008</v>
      </c>
      <c r="E348" s="17">
        <f t="shared" si="63"/>
        <v>0</v>
      </c>
      <c r="F348" s="55"/>
      <c r="G348" s="55"/>
      <c r="H348" s="55"/>
      <c r="I348" s="55"/>
      <c r="J348" s="28">
        <f t="shared" ref="J348:J358" si="103">L348+N348+P348</f>
        <v>0</v>
      </c>
      <c r="K348" s="29"/>
      <c r="L348" s="30"/>
      <c r="M348" s="31"/>
      <c r="N348" s="30"/>
      <c r="O348" s="31"/>
      <c r="P348" s="32"/>
      <c r="Q348" s="28">
        <f t="shared" ref="Q348:Q358" si="104">S348</f>
        <v>0</v>
      </c>
      <c r="R348" s="29"/>
      <c r="S348" s="32"/>
      <c r="T348" s="28">
        <f t="shared" ref="T348:T358" si="105">V348+X348</f>
        <v>0</v>
      </c>
      <c r="U348" s="29"/>
      <c r="V348" s="30"/>
      <c r="W348" s="31"/>
      <c r="X348" s="32"/>
      <c r="Y348" s="33">
        <f t="shared" ref="Y348:Y358" si="106">AA348+AC348+AE348+AG348+AI348+AK348+AM348+AO348</f>
        <v>0</v>
      </c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>
        <f t="shared" ref="AP348:AP358" si="107">AR348+AT348+AV348+AX348+AZ348+BB348</f>
        <v>0</v>
      </c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>
        <f t="shared" ref="BC348:BC358" si="108">BE348+BG348+BI348+BK348+BM348</f>
        <v>0</v>
      </c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>
        <f t="shared" ref="BN348:BN358" si="109">BP348+BR348+BT348+BV348+BX348+BZ348</f>
        <v>0</v>
      </c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103"/>
      <c r="CA348" s="33">
        <f t="shared" ref="CA348:CA358" si="110">CC348+CE348+CG348+CI348+CK348+CM348+CO348+CQ348</f>
        <v>0</v>
      </c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103"/>
      <c r="CR348" s="33">
        <f t="shared" ref="CR348:CR358" si="111">CT348+CV348+CX348+CZ348+DB348+DD348</f>
        <v>0</v>
      </c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8">
        <f t="shared" ref="DE348:DE358" si="112">DG348+DI348+DK348+DM348+DO348</f>
        <v>0</v>
      </c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>
        <f t="shared" ref="DP348:DP358" si="113">DR348+DT348+DV348+DX348</f>
        <v>0</v>
      </c>
      <c r="DQ348" s="31"/>
      <c r="DR348" s="30"/>
      <c r="DS348" s="31"/>
      <c r="DT348" s="30"/>
      <c r="DU348" s="31"/>
      <c r="DV348" s="30"/>
      <c r="DW348" s="31"/>
      <c r="DX348" s="103"/>
      <c r="DY348" s="33">
        <f t="shared" ref="DY348:DY358" si="114">EA348+EC348+EE348+EG348+EI348+EK348+EM348+EO348</f>
        <v>0</v>
      </c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08">
        <f t="shared" si="102"/>
        <v>0</v>
      </c>
      <c r="EQ348" s="31"/>
      <c r="ER348" s="30"/>
      <c r="ES348" s="31"/>
      <c r="ET348" s="30"/>
      <c r="EU348" s="31"/>
      <c r="EV348" s="30"/>
      <c r="EW348" s="30"/>
      <c r="EX348" s="30"/>
      <c r="EY348" s="30"/>
      <c r="EZ348" s="30"/>
      <c r="FA348" s="30"/>
      <c r="FB348" s="30"/>
      <c r="FC348" s="31"/>
      <c r="FD348" s="30"/>
      <c r="FE348" s="30"/>
      <c r="FF348" s="30"/>
      <c r="FG348" s="30"/>
      <c r="FH348" s="30"/>
      <c r="FI348" s="31"/>
      <c r="FJ348" s="32"/>
    </row>
    <row r="349" spans="1:166" s="1" customFormat="1" ht="15" hidden="1" customHeight="1" x14ac:dyDescent="0.3">
      <c r="A349" s="5">
        <f t="shared" si="89"/>
        <v>2</v>
      </c>
      <c r="B349" s="15">
        <v>7364</v>
      </c>
      <c r="C349" s="8" t="s">
        <v>331</v>
      </c>
      <c r="D349" s="16">
        <v>2008</v>
      </c>
      <c r="E349" s="17">
        <f t="shared" si="63"/>
        <v>0</v>
      </c>
      <c r="F349" s="55"/>
      <c r="G349" s="55"/>
      <c r="H349" s="55"/>
      <c r="I349" s="55"/>
      <c r="J349" s="28">
        <f t="shared" si="103"/>
        <v>0</v>
      </c>
      <c r="K349" s="29"/>
      <c r="L349" s="30"/>
      <c r="M349" s="31"/>
      <c r="N349" s="30"/>
      <c r="O349" s="31"/>
      <c r="P349" s="32"/>
      <c r="Q349" s="28">
        <f t="shared" si="104"/>
        <v>0</v>
      </c>
      <c r="R349" s="29"/>
      <c r="S349" s="32"/>
      <c r="T349" s="28">
        <f t="shared" si="105"/>
        <v>0</v>
      </c>
      <c r="U349" s="29"/>
      <c r="V349" s="30"/>
      <c r="W349" s="31"/>
      <c r="X349" s="32"/>
      <c r="Y349" s="33">
        <f t="shared" si="106"/>
        <v>0</v>
      </c>
      <c r="Z349" s="86"/>
      <c r="AA349" s="35"/>
      <c r="AB349" s="86"/>
      <c r="AC349" s="35"/>
      <c r="AD349" s="86"/>
      <c r="AE349" s="35"/>
      <c r="AF349" s="86"/>
      <c r="AG349" s="35"/>
      <c r="AH349" s="86"/>
      <c r="AI349" s="35"/>
      <c r="AJ349" s="86"/>
      <c r="AK349" s="35"/>
      <c r="AL349" s="86"/>
      <c r="AM349" s="35"/>
      <c r="AN349" s="86"/>
      <c r="AO349" s="87"/>
      <c r="AP349" s="33">
        <f t="shared" si="107"/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>
        <f t="shared" si="108"/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 t="shared" si="109"/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103"/>
      <c r="CA349" s="33">
        <f t="shared" si="110"/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103"/>
      <c r="CR349" s="33">
        <f t="shared" si="111"/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8">
        <f t="shared" si="112"/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 t="shared" si="113"/>
        <v>0</v>
      </c>
      <c r="DQ349" s="31"/>
      <c r="DR349" s="30"/>
      <c r="DS349" s="31"/>
      <c r="DT349" s="30"/>
      <c r="DU349" s="31"/>
      <c r="DV349" s="30"/>
      <c r="DW349" s="31"/>
      <c r="DX349" s="103"/>
      <c r="DY349" s="33">
        <f t="shared" si="114"/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108">
        <f t="shared" si="102"/>
        <v>0</v>
      </c>
      <c r="EQ349" s="31"/>
      <c r="ER349" s="30"/>
      <c r="ES349" s="31"/>
      <c r="ET349" s="30"/>
      <c r="EU349" s="31"/>
      <c r="EV349" s="30"/>
      <c r="EW349" s="30"/>
      <c r="EX349" s="30"/>
      <c r="EY349" s="30"/>
      <c r="EZ349" s="30"/>
      <c r="FA349" s="30"/>
      <c r="FB349" s="30"/>
      <c r="FC349" s="31"/>
      <c r="FD349" s="30"/>
      <c r="FE349" s="30"/>
      <c r="FF349" s="30"/>
      <c r="FG349" s="30"/>
      <c r="FH349" s="30"/>
      <c r="FI349" s="31"/>
      <c r="FJ349" s="32"/>
    </row>
    <row r="350" spans="1:166" s="1" customFormat="1" ht="15" hidden="1" customHeight="1" x14ac:dyDescent="0.3">
      <c r="A350" s="5">
        <f t="shared" si="89"/>
        <v>3</v>
      </c>
      <c r="B350" s="15">
        <v>6179</v>
      </c>
      <c r="C350" s="8" t="s">
        <v>290</v>
      </c>
      <c r="D350" s="16">
        <v>2005</v>
      </c>
      <c r="E350" s="17">
        <f t="shared" ref="E350:E413" si="115">J350+Q350+T350+Y350+AP350+BC350+BN350+CA350+CR350+DE350+DP350+DY350+EP350</f>
        <v>0</v>
      </c>
      <c r="F350" s="55"/>
      <c r="G350" s="55"/>
      <c r="H350" s="55"/>
      <c r="I350" s="55"/>
      <c r="J350" s="28">
        <f t="shared" si="103"/>
        <v>0</v>
      </c>
      <c r="K350" s="29"/>
      <c r="L350" s="30"/>
      <c r="M350" s="31"/>
      <c r="N350" s="30"/>
      <c r="O350" s="31"/>
      <c r="P350" s="32"/>
      <c r="Q350" s="28">
        <f t="shared" si="104"/>
        <v>0</v>
      </c>
      <c r="R350" s="29"/>
      <c r="S350" s="32"/>
      <c r="T350" s="28">
        <f t="shared" si="105"/>
        <v>0</v>
      </c>
      <c r="U350" s="29"/>
      <c r="V350" s="30"/>
      <c r="W350" s="31"/>
      <c r="X350" s="32"/>
      <c r="Y350" s="33">
        <f t="shared" si="106"/>
        <v>0</v>
      </c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>
        <f t="shared" si="107"/>
        <v>0</v>
      </c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>
        <f t="shared" si="108"/>
        <v>0</v>
      </c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>
        <f t="shared" si="109"/>
        <v>0</v>
      </c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103"/>
      <c r="CA350" s="33">
        <f t="shared" si="110"/>
        <v>0</v>
      </c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103"/>
      <c r="CR350" s="33">
        <f t="shared" si="111"/>
        <v>0</v>
      </c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8">
        <f t="shared" si="112"/>
        <v>0</v>
      </c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>
        <f t="shared" si="113"/>
        <v>0</v>
      </c>
      <c r="DQ350" s="31"/>
      <c r="DR350" s="30"/>
      <c r="DS350" s="31"/>
      <c r="DT350" s="30"/>
      <c r="DU350" s="31"/>
      <c r="DV350" s="30"/>
      <c r="DW350" s="31"/>
      <c r="DX350" s="103"/>
      <c r="DY350" s="33">
        <f t="shared" si="114"/>
        <v>0</v>
      </c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108">
        <f t="shared" si="102"/>
        <v>0</v>
      </c>
      <c r="EQ350" s="31"/>
      <c r="ER350" s="30"/>
      <c r="ES350" s="31"/>
      <c r="ET350" s="30"/>
      <c r="EU350" s="31"/>
      <c r="EV350" s="30"/>
      <c r="EW350" s="30"/>
      <c r="EX350" s="30"/>
      <c r="EY350" s="30"/>
      <c r="EZ350" s="30"/>
      <c r="FA350" s="30"/>
      <c r="FB350" s="30"/>
      <c r="FC350" s="31"/>
      <c r="FD350" s="30"/>
      <c r="FE350" s="30"/>
      <c r="FF350" s="30"/>
      <c r="FG350" s="30"/>
      <c r="FH350" s="30"/>
      <c r="FI350" s="31"/>
      <c r="FJ350" s="32"/>
    </row>
    <row r="351" spans="1:166" s="1" customFormat="1" ht="15" hidden="1" customHeight="1" x14ac:dyDescent="0.3">
      <c r="A351" s="5">
        <f t="shared" si="89"/>
        <v>4</v>
      </c>
      <c r="B351" s="15">
        <v>6823</v>
      </c>
      <c r="C351" s="8" t="s">
        <v>139</v>
      </c>
      <c r="D351" s="16">
        <v>2007</v>
      </c>
      <c r="E351" s="17">
        <f t="shared" si="115"/>
        <v>0</v>
      </c>
      <c r="F351" s="55"/>
      <c r="G351" s="55"/>
      <c r="H351" s="55"/>
      <c r="I351" s="55"/>
      <c r="J351" s="28">
        <f t="shared" si="103"/>
        <v>0</v>
      </c>
      <c r="K351" s="29"/>
      <c r="L351" s="30"/>
      <c r="M351" s="31"/>
      <c r="N351" s="30"/>
      <c r="O351" s="31"/>
      <c r="P351" s="32"/>
      <c r="Q351" s="28">
        <f t="shared" si="104"/>
        <v>0</v>
      </c>
      <c r="R351" s="29"/>
      <c r="S351" s="32"/>
      <c r="T351" s="28">
        <f t="shared" si="105"/>
        <v>0</v>
      </c>
      <c r="U351" s="29"/>
      <c r="V351" s="30"/>
      <c r="W351" s="31"/>
      <c r="X351" s="32"/>
      <c r="Y351" s="33">
        <f t="shared" si="106"/>
        <v>0</v>
      </c>
      <c r="Z351" s="86"/>
      <c r="AA351" s="35"/>
      <c r="AB351" s="86"/>
      <c r="AC351" s="35"/>
      <c r="AD351" s="86"/>
      <c r="AE351" s="35"/>
      <c r="AF351" s="86"/>
      <c r="AG351" s="35"/>
      <c r="AH351" s="86"/>
      <c r="AI351" s="35"/>
      <c r="AJ351" s="86"/>
      <c r="AK351" s="35"/>
      <c r="AL351" s="86"/>
      <c r="AM351" s="35"/>
      <c r="AN351" s="86"/>
      <c r="AO351" s="87"/>
      <c r="AP351" s="33">
        <f t="shared" si="107"/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>
        <f t="shared" si="108"/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 t="shared" si="109"/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103"/>
      <c r="CA351" s="33">
        <f t="shared" si="110"/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103"/>
      <c r="CR351" s="33">
        <f t="shared" si="111"/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8">
        <f t="shared" si="112"/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 t="shared" si="113"/>
        <v>0</v>
      </c>
      <c r="DQ351" s="31"/>
      <c r="DR351" s="30"/>
      <c r="DS351" s="31"/>
      <c r="DT351" s="30"/>
      <c r="DU351" s="31"/>
      <c r="DV351" s="30"/>
      <c r="DW351" s="31"/>
      <c r="DX351" s="103"/>
      <c r="DY351" s="33">
        <f t="shared" si="114"/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108">
        <f t="shared" si="102"/>
        <v>0</v>
      </c>
      <c r="EQ351" s="31"/>
      <c r="ER351" s="30"/>
      <c r="ES351" s="31"/>
      <c r="ET351" s="30"/>
      <c r="EU351" s="31"/>
      <c r="EV351" s="30"/>
      <c r="EW351" s="30"/>
      <c r="EX351" s="30"/>
      <c r="EY351" s="30"/>
      <c r="EZ351" s="30"/>
      <c r="FA351" s="30"/>
      <c r="FB351" s="30"/>
      <c r="FC351" s="31"/>
      <c r="FD351" s="30"/>
      <c r="FE351" s="30"/>
      <c r="FF351" s="30"/>
      <c r="FG351" s="30"/>
      <c r="FH351" s="30"/>
      <c r="FI351" s="31"/>
      <c r="FJ351" s="32"/>
    </row>
    <row r="352" spans="1:166" s="1" customFormat="1" ht="15" hidden="1" customHeight="1" x14ac:dyDescent="0.3">
      <c r="A352" s="5">
        <f t="shared" si="89"/>
        <v>5</v>
      </c>
      <c r="B352" s="15">
        <v>6543</v>
      </c>
      <c r="C352" s="8" t="s">
        <v>322</v>
      </c>
      <c r="D352" s="16">
        <v>2008</v>
      </c>
      <c r="E352" s="17">
        <f t="shared" si="115"/>
        <v>0</v>
      </c>
      <c r="F352" s="55"/>
      <c r="G352" s="55"/>
      <c r="H352" s="55"/>
      <c r="I352" s="55"/>
      <c r="J352" s="28">
        <f t="shared" si="103"/>
        <v>0</v>
      </c>
      <c r="K352" s="29"/>
      <c r="L352" s="30"/>
      <c r="M352" s="31"/>
      <c r="N352" s="30"/>
      <c r="O352" s="31"/>
      <c r="P352" s="32"/>
      <c r="Q352" s="28">
        <f t="shared" si="104"/>
        <v>0</v>
      </c>
      <c r="R352" s="29"/>
      <c r="S352" s="32"/>
      <c r="T352" s="28">
        <f t="shared" si="105"/>
        <v>0</v>
      </c>
      <c r="U352" s="29"/>
      <c r="V352" s="30"/>
      <c r="W352" s="31"/>
      <c r="X352" s="32"/>
      <c r="Y352" s="33">
        <f t="shared" si="106"/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 t="shared" si="107"/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>
        <f t="shared" si="108"/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 t="shared" si="109"/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103"/>
      <c r="CA352" s="33">
        <f t="shared" si="110"/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103"/>
      <c r="CR352" s="33">
        <f t="shared" si="111"/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8">
        <f t="shared" si="112"/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 t="shared" si="113"/>
        <v>0</v>
      </c>
      <c r="DQ352" s="31"/>
      <c r="DR352" s="30"/>
      <c r="DS352" s="31"/>
      <c r="DT352" s="30"/>
      <c r="DU352" s="31"/>
      <c r="DV352" s="30"/>
      <c r="DW352" s="31"/>
      <c r="DX352" s="103"/>
      <c r="DY352" s="33">
        <f t="shared" si="114"/>
        <v>0</v>
      </c>
      <c r="DZ352" s="31"/>
      <c r="EA352" s="30"/>
      <c r="EB352" s="31"/>
      <c r="EC352" s="30"/>
      <c r="ED352" s="31"/>
      <c r="EE352" s="30"/>
      <c r="EF352" s="30"/>
      <c r="EG352" s="30"/>
      <c r="EH352" s="30"/>
      <c r="EI352" s="30"/>
      <c r="EJ352" s="30"/>
      <c r="EK352" s="30"/>
      <c r="EL352" s="31"/>
      <c r="EM352" s="30"/>
      <c r="EN352" s="31"/>
      <c r="EO352" s="32"/>
      <c r="EP352" s="108">
        <f t="shared" si="102"/>
        <v>0</v>
      </c>
      <c r="EQ352" s="31"/>
      <c r="ER352" s="30"/>
      <c r="ES352" s="31"/>
      <c r="ET352" s="30"/>
      <c r="EU352" s="31"/>
      <c r="EV352" s="30"/>
      <c r="EW352" s="30"/>
      <c r="EX352" s="30"/>
      <c r="EY352" s="30"/>
      <c r="EZ352" s="30"/>
      <c r="FA352" s="30"/>
      <c r="FB352" s="30"/>
      <c r="FC352" s="31"/>
      <c r="FD352" s="30"/>
      <c r="FE352" s="30"/>
      <c r="FF352" s="30"/>
      <c r="FG352" s="30"/>
      <c r="FH352" s="30"/>
      <c r="FI352" s="31"/>
      <c r="FJ352" s="32"/>
    </row>
    <row r="353" spans="1:166" s="1" customFormat="1" ht="15" hidden="1" customHeight="1" x14ac:dyDescent="0.3">
      <c r="A353" s="5">
        <f t="shared" si="89"/>
        <v>6</v>
      </c>
      <c r="B353" s="15">
        <v>605</v>
      </c>
      <c r="C353" s="8" t="s">
        <v>103</v>
      </c>
      <c r="D353" s="16">
        <v>1987</v>
      </c>
      <c r="E353" s="17">
        <f t="shared" si="115"/>
        <v>0</v>
      </c>
      <c r="F353" s="55"/>
      <c r="G353" s="55"/>
      <c r="H353" s="55"/>
      <c r="I353" s="55"/>
      <c r="J353" s="28">
        <f t="shared" si="103"/>
        <v>0</v>
      </c>
      <c r="K353" s="29"/>
      <c r="L353" s="30"/>
      <c r="M353" s="31"/>
      <c r="N353" s="30"/>
      <c r="O353" s="31"/>
      <c r="P353" s="32"/>
      <c r="Q353" s="28">
        <f t="shared" si="104"/>
        <v>0</v>
      </c>
      <c r="R353" s="29"/>
      <c r="S353" s="32"/>
      <c r="T353" s="28">
        <f t="shared" si="105"/>
        <v>0</v>
      </c>
      <c r="U353" s="29"/>
      <c r="V353" s="30"/>
      <c r="W353" s="31"/>
      <c r="X353" s="32"/>
      <c r="Y353" s="33">
        <f t="shared" si="106"/>
        <v>0</v>
      </c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>
        <f t="shared" si="107"/>
        <v>0</v>
      </c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>
        <f t="shared" si="108"/>
        <v>0</v>
      </c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>
        <f t="shared" si="109"/>
        <v>0</v>
      </c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103"/>
      <c r="CA353" s="33">
        <f t="shared" si="110"/>
        <v>0</v>
      </c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103"/>
      <c r="CR353" s="33">
        <f t="shared" si="111"/>
        <v>0</v>
      </c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8">
        <f t="shared" si="112"/>
        <v>0</v>
      </c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>
        <f t="shared" si="113"/>
        <v>0</v>
      </c>
      <c r="DQ353" s="31"/>
      <c r="DR353" s="30"/>
      <c r="DS353" s="31"/>
      <c r="DT353" s="30"/>
      <c r="DU353" s="31"/>
      <c r="DV353" s="30"/>
      <c r="DW353" s="31"/>
      <c r="DX353" s="103"/>
      <c r="DY353" s="33">
        <f t="shared" si="114"/>
        <v>0</v>
      </c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108">
        <f t="shared" si="102"/>
        <v>0</v>
      </c>
      <c r="EQ353" s="31"/>
      <c r="ER353" s="30"/>
      <c r="ES353" s="31"/>
      <c r="ET353" s="30"/>
      <c r="EU353" s="31"/>
      <c r="EV353" s="30"/>
      <c r="EW353" s="30"/>
      <c r="EX353" s="30"/>
      <c r="EY353" s="30"/>
      <c r="EZ353" s="30"/>
      <c r="FA353" s="30"/>
      <c r="FB353" s="30"/>
      <c r="FC353" s="31"/>
      <c r="FD353" s="30"/>
      <c r="FE353" s="30"/>
      <c r="FF353" s="30"/>
      <c r="FG353" s="30"/>
      <c r="FH353" s="30"/>
      <c r="FI353" s="31"/>
      <c r="FJ353" s="32"/>
    </row>
    <row r="354" spans="1:166" s="1" customFormat="1" ht="15" hidden="1" customHeight="1" x14ac:dyDescent="0.3">
      <c r="A354" s="5">
        <f t="shared" si="89"/>
        <v>7</v>
      </c>
      <c r="B354" s="15">
        <v>84</v>
      </c>
      <c r="C354" s="8" t="s">
        <v>66</v>
      </c>
      <c r="D354" s="16">
        <v>1987</v>
      </c>
      <c r="E354" s="17">
        <f t="shared" si="115"/>
        <v>0</v>
      </c>
      <c r="F354" s="55"/>
      <c r="G354" s="55"/>
      <c r="H354" s="55"/>
      <c r="I354" s="55"/>
      <c r="J354" s="28">
        <f t="shared" si="103"/>
        <v>0</v>
      </c>
      <c r="K354" s="29"/>
      <c r="L354" s="30"/>
      <c r="M354" s="31"/>
      <c r="N354" s="30"/>
      <c r="O354" s="31"/>
      <c r="P354" s="32"/>
      <c r="Q354" s="28">
        <f t="shared" si="104"/>
        <v>0</v>
      </c>
      <c r="R354" s="29"/>
      <c r="S354" s="32"/>
      <c r="T354" s="28">
        <f t="shared" si="105"/>
        <v>0</v>
      </c>
      <c r="U354" s="29"/>
      <c r="V354" s="30"/>
      <c r="W354" s="31"/>
      <c r="X354" s="32"/>
      <c r="Y354" s="33">
        <f t="shared" si="106"/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86"/>
      <c r="AK354" s="35"/>
      <c r="AL354" s="86"/>
      <c r="AM354" s="35"/>
      <c r="AN354" s="86"/>
      <c r="AO354" s="87"/>
      <c r="AP354" s="33">
        <f t="shared" si="107"/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>
        <f t="shared" si="108"/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>
        <f t="shared" si="109"/>
        <v>0</v>
      </c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103"/>
      <c r="CA354" s="33">
        <f t="shared" si="110"/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103"/>
      <c r="CR354" s="33">
        <f t="shared" si="111"/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8">
        <f t="shared" si="112"/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>
        <f t="shared" si="113"/>
        <v>0</v>
      </c>
      <c r="DQ354" s="31"/>
      <c r="DR354" s="30"/>
      <c r="DS354" s="31"/>
      <c r="DT354" s="30"/>
      <c r="DU354" s="31"/>
      <c r="DV354" s="30"/>
      <c r="DW354" s="31"/>
      <c r="DX354" s="103"/>
      <c r="DY354" s="33">
        <f t="shared" si="114"/>
        <v>0</v>
      </c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108">
        <f t="shared" si="102"/>
        <v>0</v>
      </c>
      <c r="EQ354" s="31"/>
      <c r="ER354" s="30"/>
      <c r="ES354" s="31"/>
      <c r="ET354" s="30"/>
      <c r="EU354" s="31"/>
      <c r="EV354" s="30"/>
      <c r="EW354" s="30"/>
      <c r="EX354" s="30"/>
      <c r="EY354" s="30"/>
      <c r="EZ354" s="30"/>
      <c r="FA354" s="30"/>
      <c r="FB354" s="30"/>
      <c r="FC354" s="31"/>
      <c r="FD354" s="30"/>
      <c r="FE354" s="30"/>
      <c r="FF354" s="30"/>
      <c r="FG354" s="30"/>
      <c r="FH354" s="30"/>
      <c r="FI354" s="31"/>
      <c r="FJ354" s="32"/>
    </row>
    <row r="355" spans="1:166" s="1" customFormat="1" ht="15" hidden="1" customHeight="1" x14ac:dyDescent="0.3">
      <c r="A355" s="5">
        <f t="shared" si="89"/>
        <v>8</v>
      </c>
      <c r="B355" s="15">
        <v>1481</v>
      </c>
      <c r="C355" s="8" t="s">
        <v>277</v>
      </c>
      <c r="D355" s="16">
        <v>1999</v>
      </c>
      <c r="E355" s="17">
        <f t="shared" si="115"/>
        <v>0</v>
      </c>
      <c r="F355" s="55"/>
      <c r="G355" s="55"/>
      <c r="H355" s="55"/>
      <c r="I355" s="55"/>
      <c r="J355" s="28">
        <f t="shared" si="103"/>
        <v>0</v>
      </c>
      <c r="K355" s="29"/>
      <c r="L355" s="30"/>
      <c r="M355" s="31"/>
      <c r="N355" s="30"/>
      <c r="O355" s="31"/>
      <c r="P355" s="32"/>
      <c r="Q355" s="28">
        <f t="shared" si="104"/>
        <v>0</v>
      </c>
      <c r="R355" s="29"/>
      <c r="S355" s="32"/>
      <c r="T355" s="28">
        <f t="shared" si="105"/>
        <v>0</v>
      </c>
      <c r="U355" s="29"/>
      <c r="V355" s="30"/>
      <c r="W355" s="31"/>
      <c r="X355" s="32"/>
      <c r="Y355" s="33">
        <f t="shared" si="106"/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 t="shared" si="107"/>
        <v>0</v>
      </c>
      <c r="AQ355" s="92"/>
      <c r="AR355" s="35"/>
      <c r="AS355" s="92"/>
      <c r="AT355" s="35"/>
      <c r="AU355" s="92"/>
      <c r="AV355" s="35"/>
      <c r="AW355" s="92"/>
      <c r="AX355" s="35"/>
      <c r="AY355" s="92"/>
      <c r="AZ355" s="35"/>
      <c r="BA355" s="92"/>
      <c r="BB355" s="75"/>
      <c r="BC355" s="33">
        <f t="shared" si="108"/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 t="shared" si="109"/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103"/>
      <c r="CA355" s="33">
        <f t="shared" si="110"/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103"/>
      <c r="CR355" s="33">
        <f t="shared" si="111"/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8">
        <f t="shared" si="112"/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 t="shared" si="113"/>
        <v>0</v>
      </c>
      <c r="DQ355" s="31"/>
      <c r="DR355" s="30"/>
      <c r="DS355" s="31"/>
      <c r="DT355" s="30"/>
      <c r="DU355" s="31"/>
      <c r="DV355" s="30"/>
      <c r="DW355" s="31"/>
      <c r="DX355" s="103"/>
      <c r="DY355" s="33">
        <f t="shared" si="114"/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108">
        <f t="shared" si="102"/>
        <v>0</v>
      </c>
      <c r="EQ355" s="31"/>
      <c r="ER355" s="30"/>
      <c r="ES355" s="31"/>
      <c r="ET355" s="30"/>
      <c r="EU355" s="31"/>
      <c r="EV355" s="30"/>
      <c r="EW355" s="30"/>
      <c r="EX355" s="30"/>
      <c r="EY355" s="30"/>
      <c r="EZ355" s="30"/>
      <c r="FA355" s="30"/>
      <c r="FB355" s="30"/>
      <c r="FC355" s="31"/>
      <c r="FD355" s="30"/>
      <c r="FE355" s="30"/>
      <c r="FF355" s="30"/>
      <c r="FG355" s="30"/>
      <c r="FH355" s="30"/>
      <c r="FI355" s="31"/>
      <c r="FJ355" s="32"/>
    </row>
    <row r="356" spans="1:166" s="1" customFormat="1" ht="15" hidden="1" customHeight="1" x14ac:dyDescent="0.3">
      <c r="A356" s="5">
        <f t="shared" si="89"/>
        <v>9</v>
      </c>
      <c r="B356" s="15">
        <v>5978</v>
      </c>
      <c r="C356" s="8" t="s">
        <v>141</v>
      </c>
      <c r="D356" s="16">
        <v>2007</v>
      </c>
      <c r="E356" s="17">
        <f t="shared" si="115"/>
        <v>0</v>
      </c>
      <c r="F356" s="55"/>
      <c r="G356" s="55"/>
      <c r="H356" s="55"/>
      <c r="I356" s="55"/>
      <c r="J356" s="28">
        <f t="shared" si="103"/>
        <v>0</v>
      </c>
      <c r="K356" s="29"/>
      <c r="L356" s="30"/>
      <c r="M356" s="31"/>
      <c r="N356" s="30"/>
      <c r="O356" s="31"/>
      <c r="P356" s="32"/>
      <c r="Q356" s="28">
        <f t="shared" si="104"/>
        <v>0</v>
      </c>
      <c r="R356" s="29"/>
      <c r="S356" s="32"/>
      <c r="T356" s="28">
        <f t="shared" si="105"/>
        <v>0</v>
      </c>
      <c r="U356" s="29"/>
      <c r="V356" s="30"/>
      <c r="W356" s="31"/>
      <c r="X356" s="32"/>
      <c r="Y356" s="33">
        <f t="shared" si="106"/>
        <v>0</v>
      </c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>
        <f t="shared" si="107"/>
        <v>0</v>
      </c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>
        <f t="shared" si="108"/>
        <v>0</v>
      </c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>
        <f t="shared" si="109"/>
        <v>0</v>
      </c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103"/>
      <c r="CA356" s="33">
        <f t="shared" si="110"/>
        <v>0</v>
      </c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103"/>
      <c r="CR356" s="33">
        <f t="shared" si="111"/>
        <v>0</v>
      </c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8">
        <f t="shared" si="112"/>
        <v>0</v>
      </c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>
        <f t="shared" si="113"/>
        <v>0</v>
      </c>
      <c r="DQ356" s="31"/>
      <c r="DR356" s="30"/>
      <c r="DS356" s="31"/>
      <c r="DT356" s="30"/>
      <c r="DU356" s="31"/>
      <c r="DV356" s="30"/>
      <c r="DW356" s="31"/>
      <c r="DX356" s="103"/>
      <c r="DY356" s="33">
        <f t="shared" si="114"/>
        <v>0</v>
      </c>
      <c r="DZ356" s="31"/>
      <c r="EA356" s="30"/>
      <c r="EB356" s="31"/>
      <c r="EC356" s="30"/>
      <c r="ED356" s="31"/>
      <c r="EE356" s="30"/>
      <c r="EF356" s="30"/>
      <c r="EG356" s="30"/>
      <c r="EH356" s="30"/>
      <c r="EI356" s="30"/>
      <c r="EJ356" s="30"/>
      <c r="EK356" s="30"/>
      <c r="EL356" s="31"/>
      <c r="EM356" s="30"/>
      <c r="EN356" s="31"/>
      <c r="EO356" s="32"/>
      <c r="EP356" s="108">
        <f t="shared" si="102"/>
        <v>0</v>
      </c>
      <c r="EQ356" s="31"/>
      <c r="ER356" s="30"/>
      <c r="ES356" s="31"/>
      <c r="ET356" s="30"/>
      <c r="EU356" s="31"/>
      <c r="EV356" s="30"/>
      <c r="EW356" s="30"/>
      <c r="EX356" s="30"/>
      <c r="EY356" s="30"/>
      <c r="EZ356" s="30"/>
      <c r="FA356" s="30"/>
      <c r="FB356" s="30"/>
      <c r="FC356" s="31"/>
      <c r="FD356" s="30"/>
      <c r="FE356" s="30"/>
      <c r="FF356" s="30"/>
      <c r="FG356" s="30"/>
      <c r="FH356" s="30"/>
      <c r="FI356" s="31"/>
      <c r="FJ356" s="32"/>
    </row>
    <row r="357" spans="1:166" s="1" customFormat="1" ht="15" hidden="1" customHeight="1" x14ac:dyDescent="0.3">
      <c r="A357" s="5">
        <f t="shared" si="89"/>
        <v>10</v>
      </c>
      <c r="B357" s="15">
        <v>6065</v>
      </c>
      <c r="C357" s="8" t="s">
        <v>133</v>
      </c>
      <c r="D357" s="16">
        <v>2007</v>
      </c>
      <c r="E357" s="17">
        <f t="shared" si="115"/>
        <v>0</v>
      </c>
      <c r="F357" s="55"/>
      <c r="G357" s="55"/>
      <c r="H357" s="55"/>
      <c r="I357" s="55"/>
      <c r="J357" s="28">
        <f t="shared" si="103"/>
        <v>0</v>
      </c>
      <c r="K357" s="29"/>
      <c r="L357" s="30"/>
      <c r="M357" s="31"/>
      <c r="N357" s="30"/>
      <c r="O357" s="31"/>
      <c r="P357" s="32"/>
      <c r="Q357" s="28">
        <f t="shared" si="104"/>
        <v>0</v>
      </c>
      <c r="R357" s="29"/>
      <c r="S357" s="32"/>
      <c r="T357" s="28">
        <f t="shared" si="105"/>
        <v>0</v>
      </c>
      <c r="U357" s="29"/>
      <c r="V357" s="30"/>
      <c r="W357" s="31"/>
      <c r="X357" s="32"/>
      <c r="Y357" s="33">
        <f t="shared" si="106"/>
        <v>0</v>
      </c>
      <c r="Z357" s="86"/>
      <c r="AA357" s="35"/>
      <c r="AB357" s="86"/>
      <c r="AC357" s="35"/>
      <c r="AD357" s="86"/>
      <c r="AE357" s="35"/>
      <c r="AF357" s="86"/>
      <c r="AG357" s="35"/>
      <c r="AH357" s="86"/>
      <c r="AI357" s="35"/>
      <c r="AJ357" s="86"/>
      <c r="AK357" s="35"/>
      <c r="AL357" s="86"/>
      <c r="AM357" s="35"/>
      <c r="AN357" s="86"/>
      <c r="AO357" s="87"/>
      <c r="AP357" s="33">
        <f t="shared" si="107"/>
        <v>0</v>
      </c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>
        <f t="shared" si="108"/>
        <v>0</v>
      </c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>
        <f t="shared" si="109"/>
        <v>0</v>
      </c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103"/>
      <c r="CA357" s="33">
        <f t="shared" si="110"/>
        <v>0</v>
      </c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103"/>
      <c r="CR357" s="33">
        <f t="shared" si="111"/>
        <v>0</v>
      </c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8">
        <f t="shared" si="112"/>
        <v>0</v>
      </c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>
        <f t="shared" si="113"/>
        <v>0</v>
      </c>
      <c r="DQ357" s="31"/>
      <c r="DR357" s="30"/>
      <c r="DS357" s="31"/>
      <c r="DT357" s="30"/>
      <c r="DU357" s="31"/>
      <c r="DV357" s="30"/>
      <c r="DW357" s="31"/>
      <c r="DX357" s="103"/>
      <c r="DY357" s="33">
        <f t="shared" si="114"/>
        <v>0</v>
      </c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108">
        <f t="shared" si="102"/>
        <v>0</v>
      </c>
      <c r="EQ357" s="31"/>
      <c r="ER357" s="30"/>
      <c r="ES357" s="31"/>
      <c r="ET357" s="30"/>
      <c r="EU357" s="31"/>
      <c r="EV357" s="30"/>
      <c r="EW357" s="30"/>
      <c r="EX357" s="30"/>
      <c r="EY357" s="30"/>
      <c r="EZ357" s="30"/>
      <c r="FA357" s="30"/>
      <c r="FB357" s="30"/>
      <c r="FC357" s="31"/>
      <c r="FD357" s="30"/>
      <c r="FE357" s="30"/>
      <c r="FF357" s="30"/>
      <c r="FG357" s="30"/>
      <c r="FH357" s="30"/>
      <c r="FI357" s="31"/>
      <c r="FJ357" s="32"/>
    </row>
    <row r="358" spans="1:166" s="1" customFormat="1" ht="15" hidden="1" customHeight="1" x14ac:dyDescent="0.3">
      <c r="A358" s="5">
        <f t="shared" si="89"/>
        <v>11</v>
      </c>
      <c r="B358" s="15">
        <v>6499</v>
      </c>
      <c r="C358" s="8" t="s">
        <v>239</v>
      </c>
      <c r="D358" s="16">
        <v>2006</v>
      </c>
      <c r="E358" s="17">
        <f t="shared" si="115"/>
        <v>0</v>
      </c>
      <c r="F358" s="55"/>
      <c r="G358" s="55"/>
      <c r="H358" s="55"/>
      <c r="I358" s="55"/>
      <c r="J358" s="28">
        <f t="shared" si="103"/>
        <v>0</v>
      </c>
      <c r="K358" s="29"/>
      <c r="L358" s="30"/>
      <c r="M358" s="31"/>
      <c r="N358" s="30"/>
      <c r="O358" s="31"/>
      <c r="P358" s="32"/>
      <c r="Q358" s="28">
        <f t="shared" si="104"/>
        <v>0</v>
      </c>
      <c r="R358" s="29"/>
      <c r="S358" s="32"/>
      <c r="T358" s="28">
        <f t="shared" si="105"/>
        <v>0</v>
      </c>
      <c r="U358" s="29"/>
      <c r="V358" s="30"/>
      <c r="W358" s="31"/>
      <c r="X358" s="32"/>
      <c r="Y358" s="33">
        <f t="shared" si="106"/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 t="shared" si="107"/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>
        <f t="shared" si="108"/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>
        <f t="shared" si="109"/>
        <v>0</v>
      </c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103"/>
      <c r="CA358" s="33">
        <f t="shared" si="110"/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103"/>
      <c r="CR358" s="33">
        <f t="shared" si="111"/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8">
        <f t="shared" si="112"/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>
        <f t="shared" si="113"/>
        <v>0</v>
      </c>
      <c r="DQ358" s="31"/>
      <c r="DR358" s="30"/>
      <c r="DS358" s="31"/>
      <c r="DT358" s="30"/>
      <c r="DU358" s="31"/>
      <c r="DV358" s="30"/>
      <c r="DW358" s="31"/>
      <c r="DX358" s="103"/>
      <c r="DY358" s="33">
        <f t="shared" si="114"/>
        <v>0</v>
      </c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108">
        <f t="shared" si="102"/>
        <v>0</v>
      </c>
      <c r="EQ358" s="31"/>
      <c r="ER358" s="30"/>
      <c r="ES358" s="31"/>
      <c r="ET358" s="30"/>
      <c r="EU358" s="31"/>
      <c r="EV358" s="30"/>
      <c r="EW358" s="30"/>
      <c r="EX358" s="30"/>
      <c r="EY358" s="30"/>
      <c r="EZ358" s="30"/>
      <c r="FA358" s="30"/>
      <c r="FB358" s="30"/>
      <c r="FC358" s="31"/>
      <c r="FD358" s="30"/>
      <c r="FE358" s="30"/>
      <c r="FF358" s="30"/>
      <c r="FG358" s="30"/>
      <c r="FH358" s="30"/>
      <c r="FI358" s="31"/>
      <c r="FJ358" s="32"/>
    </row>
    <row r="359" spans="1:166" s="1" customFormat="1" ht="15" hidden="1" customHeight="1" x14ac:dyDescent="0.3">
      <c r="A359" s="5"/>
      <c r="B359" s="15">
        <v>7347</v>
      </c>
      <c r="C359" s="8" t="s">
        <v>373</v>
      </c>
      <c r="D359" s="16">
        <v>2010</v>
      </c>
      <c r="E359" s="17">
        <f t="shared" si="115"/>
        <v>0</v>
      </c>
      <c r="F359" s="55"/>
      <c r="G359" s="55"/>
      <c r="H359" s="55"/>
      <c r="I359" s="55"/>
      <c r="J359" s="28"/>
      <c r="K359" s="29"/>
      <c r="L359" s="30"/>
      <c r="M359" s="31"/>
      <c r="N359" s="30"/>
      <c r="O359" s="31"/>
      <c r="P359" s="32"/>
      <c r="Q359" s="28"/>
      <c r="R359" s="29"/>
      <c r="S359" s="32"/>
      <c r="T359" s="28"/>
      <c r="U359" s="29"/>
      <c r="V359" s="30"/>
      <c r="W359" s="31"/>
      <c r="X359" s="32"/>
      <c r="Y359" s="33"/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/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/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/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103"/>
      <c r="CA359" s="33"/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103"/>
      <c r="CR359" s="33"/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8"/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/>
      <c r="DQ359" s="31"/>
      <c r="DR359" s="30"/>
      <c r="DS359" s="31"/>
      <c r="DT359" s="30"/>
      <c r="DU359" s="31"/>
      <c r="DV359" s="30"/>
      <c r="DW359" s="31"/>
      <c r="DX359" s="103"/>
      <c r="DY359" s="33"/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108">
        <f t="shared" si="102"/>
        <v>0</v>
      </c>
      <c r="EQ359" s="31"/>
      <c r="ER359" s="30"/>
      <c r="ES359" s="31"/>
      <c r="ET359" s="30"/>
      <c r="EU359" s="31"/>
      <c r="EV359" s="30"/>
      <c r="EW359" s="31"/>
      <c r="EX359" s="30"/>
      <c r="EY359" s="31"/>
      <c r="EZ359" s="30"/>
      <c r="FA359" s="31"/>
      <c r="FB359" s="30"/>
      <c r="FC359" s="31"/>
      <c r="FD359" s="30"/>
      <c r="FE359" s="31"/>
      <c r="FF359" s="30"/>
      <c r="FG359" s="89"/>
      <c r="FH359" s="30"/>
      <c r="FI359" s="31"/>
      <c r="FJ359" s="32"/>
    </row>
    <row r="360" spans="1:166" s="1" customFormat="1" ht="15" hidden="1" customHeight="1" x14ac:dyDescent="0.3">
      <c r="A360" s="5">
        <f t="shared" si="89"/>
        <v>1</v>
      </c>
      <c r="B360" s="15">
        <v>315</v>
      </c>
      <c r="C360" s="8" t="s">
        <v>69</v>
      </c>
      <c r="D360" s="16">
        <v>1997</v>
      </c>
      <c r="E360" s="17">
        <f t="shared" si="115"/>
        <v>0</v>
      </c>
      <c r="F360" s="55"/>
      <c r="G360" s="55"/>
      <c r="H360" s="55"/>
      <c r="I360" s="55"/>
      <c r="J360" s="28">
        <f>L360+N360+P360</f>
        <v>0</v>
      </c>
      <c r="K360" s="29"/>
      <c r="L360" s="30"/>
      <c r="M360" s="31"/>
      <c r="N360" s="30"/>
      <c r="O360" s="31"/>
      <c r="P360" s="32"/>
      <c r="Q360" s="28">
        <f>S360</f>
        <v>0</v>
      </c>
      <c r="R360" s="29"/>
      <c r="S360" s="32"/>
      <c r="T360" s="28">
        <f>V360+X360</f>
        <v>0</v>
      </c>
      <c r="U360" s="29"/>
      <c r="V360" s="30"/>
      <c r="W360" s="31"/>
      <c r="X360" s="32"/>
      <c r="Y360" s="33">
        <f>AA360+AC360+AE360+AG360+AI360+AK360+AM360+AO360</f>
        <v>0</v>
      </c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86"/>
      <c r="AM360" s="35"/>
      <c r="AN360" s="86"/>
      <c r="AO360" s="87"/>
      <c r="AP360" s="33">
        <f>AR360+AT360+AV360+AX360+AZ360+BB360</f>
        <v>0</v>
      </c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>
        <f>BE360+BG360+BI360+BK360+BM360</f>
        <v>0</v>
      </c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>
        <f>BP360+BR360+BT360+BV360+BX360+BZ360</f>
        <v>0</v>
      </c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103"/>
      <c r="CA360" s="33">
        <f>CC360+CE360+CG360+CI360+CK360+CM360+CO360+CQ360</f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103"/>
      <c r="CR360" s="33">
        <f>CT360+CV360+CX360+CZ360+DB360+DD360</f>
        <v>0</v>
      </c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8">
        <f>DG360+DI360+DK360+DM360+DO360</f>
        <v>0</v>
      </c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>
        <f>DR360+DT360+DV360+DX360</f>
        <v>0</v>
      </c>
      <c r="DQ360" s="31"/>
      <c r="DR360" s="30"/>
      <c r="DS360" s="31"/>
      <c r="DT360" s="30"/>
      <c r="DU360" s="31"/>
      <c r="DV360" s="30"/>
      <c r="DW360" s="31"/>
      <c r="DX360" s="103"/>
      <c r="DY360" s="33">
        <f>EA360+EC360+EE360+EG360+EI360+EK360+EM360+EO360</f>
        <v>0</v>
      </c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32"/>
      <c r="EP360" s="108">
        <f t="shared" si="102"/>
        <v>0</v>
      </c>
      <c r="EQ360" s="31"/>
      <c r="ER360" s="30"/>
      <c r="ES360" s="31"/>
      <c r="ET360" s="30"/>
      <c r="EU360" s="31"/>
      <c r="EV360" s="30"/>
      <c r="EW360" s="30"/>
      <c r="EX360" s="30"/>
      <c r="EY360" s="30"/>
      <c r="EZ360" s="30"/>
      <c r="FA360" s="30"/>
      <c r="FB360" s="30"/>
      <c r="FC360" s="31"/>
      <c r="FD360" s="30"/>
      <c r="FE360" s="30"/>
      <c r="FF360" s="30"/>
      <c r="FG360" s="30"/>
      <c r="FH360" s="30"/>
      <c r="FI360" s="31"/>
      <c r="FJ360" s="32"/>
    </row>
    <row r="361" spans="1:166" s="1" customFormat="1" ht="15" hidden="1" customHeight="1" x14ac:dyDescent="0.3">
      <c r="A361" s="5">
        <f t="shared" si="89"/>
        <v>2</v>
      </c>
      <c r="B361" s="15">
        <v>7330</v>
      </c>
      <c r="C361" s="8" t="s">
        <v>167</v>
      </c>
      <c r="D361" s="16">
        <v>2007</v>
      </c>
      <c r="E361" s="17">
        <f t="shared" si="115"/>
        <v>0</v>
      </c>
      <c r="F361" s="55"/>
      <c r="G361" s="55"/>
      <c r="H361" s="55"/>
      <c r="I361" s="55"/>
      <c r="J361" s="28">
        <f>L361+N361+P361</f>
        <v>0</v>
      </c>
      <c r="K361" s="29"/>
      <c r="L361" s="30"/>
      <c r="M361" s="31"/>
      <c r="N361" s="30"/>
      <c r="O361" s="31"/>
      <c r="P361" s="32"/>
      <c r="Q361" s="28">
        <f>S361</f>
        <v>0</v>
      </c>
      <c r="R361" s="29"/>
      <c r="S361" s="32"/>
      <c r="T361" s="28">
        <f>V361+X361</f>
        <v>0</v>
      </c>
      <c r="U361" s="29"/>
      <c r="V361" s="30"/>
      <c r="W361" s="31"/>
      <c r="X361" s="32"/>
      <c r="Y361" s="33">
        <f>AA361+AC361+AE361+AG361+AI361+AK361+AM361+AO361</f>
        <v>0</v>
      </c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86"/>
      <c r="AM361" s="35"/>
      <c r="AN361" s="86"/>
      <c r="AO361" s="87"/>
      <c r="AP361" s="33">
        <f>AR361+AT361+AV361+AX361+AZ361+BB361</f>
        <v>0</v>
      </c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>
        <f>BE361+BG361+BI361+BK361+BM361</f>
        <v>0</v>
      </c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>
        <f>BP361+BR361+BT361+BV361+BX361+BZ361</f>
        <v>0</v>
      </c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103"/>
      <c r="CA361" s="33">
        <f>CC361+CE361+CG361+CI361+CK361+CM361+CO361+CQ361</f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103"/>
      <c r="CR361" s="33">
        <f>CT361+CV361+CX361+CZ361+DB361+DD361</f>
        <v>0</v>
      </c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8">
        <f>DG361+DI361+DK361+DM361+DO361</f>
        <v>0</v>
      </c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>
        <f>DR361+DT361+DV361+DX361</f>
        <v>0</v>
      </c>
      <c r="DQ361" s="31"/>
      <c r="DR361" s="30"/>
      <c r="DS361" s="31"/>
      <c r="DT361" s="30"/>
      <c r="DU361" s="31"/>
      <c r="DV361" s="30"/>
      <c r="DW361" s="31"/>
      <c r="DX361" s="103"/>
      <c r="DY361" s="33">
        <f>EA361+EC361+EE361+EG361+EI361+EK361+EM361+EO361</f>
        <v>0</v>
      </c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108">
        <f t="shared" si="102"/>
        <v>0</v>
      </c>
      <c r="EQ361" s="31"/>
      <c r="ER361" s="30"/>
      <c r="ES361" s="31"/>
      <c r="ET361" s="30"/>
      <c r="EU361" s="31"/>
      <c r="EV361" s="30"/>
      <c r="EW361" s="30"/>
      <c r="EX361" s="30"/>
      <c r="EY361" s="30"/>
      <c r="EZ361" s="30"/>
      <c r="FA361" s="30"/>
      <c r="FB361" s="30"/>
      <c r="FC361" s="31"/>
      <c r="FD361" s="30"/>
      <c r="FE361" s="30"/>
      <c r="FF361" s="30"/>
      <c r="FG361" s="30"/>
      <c r="FH361" s="30"/>
      <c r="FI361" s="31"/>
      <c r="FJ361" s="32"/>
    </row>
    <row r="362" spans="1:166" s="1" customFormat="1" ht="15" hidden="1" customHeight="1" x14ac:dyDescent="0.3">
      <c r="A362" s="5"/>
      <c r="B362" s="15">
        <v>7393</v>
      </c>
      <c r="C362" s="8" t="s">
        <v>212</v>
      </c>
      <c r="D362" s="16">
        <v>2009</v>
      </c>
      <c r="E362" s="17">
        <f t="shared" si="115"/>
        <v>0</v>
      </c>
      <c r="F362" s="55"/>
      <c r="G362" s="55"/>
      <c r="H362" s="55"/>
      <c r="I362" s="55"/>
      <c r="J362" s="28"/>
      <c r="K362" s="29"/>
      <c r="L362" s="30"/>
      <c r="M362" s="31"/>
      <c r="N362" s="30"/>
      <c r="O362" s="31"/>
      <c r="P362" s="32"/>
      <c r="Q362" s="28"/>
      <c r="R362" s="29"/>
      <c r="S362" s="32"/>
      <c r="T362" s="28"/>
      <c r="U362" s="29"/>
      <c r="V362" s="30"/>
      <c r="W362" s="31"/>
      <c r="X362" s="32"/>
      <c r="Y362" s="33"/>
      <c r="Z362" s="86"/>
      <c r="AA362" s="35"/>
      <c r="AB362" s="86"/>
      <c r="AC362" s="35"/>
      <c r="AD362" s="86"/>
      <c r="AE362" s="35"/>
      <c r="AF362" s="86"/>
      <c r="AG362" s="35"/>
      <c r="AH362" s="86"/>
      <c r="AI362" s="35"/>
      <c r="AJ362" s="86"/>
      <c r="AK362" s="35"/>
      <c r="AL362" s="86"/>
      <c r="AM362" s="35"/>
      <c r="AN362" s="86"/>
      <c r="AO362" s="87"/>
      <c r="AP362" s="33"/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/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/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103"/>
      <c r="CA362" s="33"/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103"/>
      <c r="CR362" s="33"/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8"/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/>
      <c r="DQ362" s="31"/>
      <c r="DR362" s="30"/>
      <c r="DS362" s="31"/>
      <c r="DT362" s="30"/>
      <c r="DU362" s="31"/>
      <c r="DV362" s="30"/>
      <c r="DW362" s="31"/>
      <c r="DX362" s="103"/>
      <c r="DY362" s="33"/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  <c r="EP362" s="108">
        <f t="shared" si="102"/>
        <v>0</v>
      </c>
      <c r="EQ362" s="31"/>
      <c r="ER362" s="30"/>
      <c r="ES362" s="31"/>
      <c r="ET362" s="30"/>
      <c r="EU362" s="31"/>
      <c r="EV362" s="30"/>
      <c r="EW362" s="31"/>
      <c r="EX362" s="30"/>
      <c r="EY362" s="31"/>
      <c r="EZ362" s="30"/>
      <c r="FA362" s="31"/>
      <c r="FB362" s="30"/>
      <c r="FC362" s="31"/>
      <c r="FD362" s="30"/>
      <c r="FE362" s="31"/>
      <c r="FF362" s="30"/>
      <c r="FG362" s="89"/>
      <c r="FH362" s="30"/>
      <c r="FI362" s="31"/>
      <c r="FJ362" s="32"/>
    </row>
    <row r="363" spans="1:166" s="1" customFormat="1" ht="15" hidden="1" customHeight="1" x14ac:dyDescent="0.3">
      <c r="A363" s="5">
        <f t="shared" si="89"/>
        <v>1</v>
      </c>
      <c r="B363" s="15">
        <v>9675</v>
      </c>
      <c r="C363" s="8" t="s">
        <v>300</v>
      </c>
      <c r="D363" s="16">
        <v>2006</v>
      </c>
      <c r="E363" s="17">
        <f t="shared" si="115"/>
        <v>0</v>
      </c>
      <c r="F363" s="55"/>
      <c r="G363" s="55"/>
      <c r="H363" s="55"/>
      <c r="I363" s="55"/>
      <c r="J363" s="28">
        <f t="shared" ref="J363:J383" si="116">L363+N363+P363</f>
        <v>0</v>
      </c>
      <c r="K363" s="29"/>
      <c r="L363" s="30"/>
      <c r="M363" s="31"/>
      <c r="N363" s="30"/>
      <c r="O363" s="31"/>
      <c r="P363" s="32"/>
      <c r="Q363" s="28">
        <f t="shared" ref="Q363:Q383" si="117">S363</f>
        <v>0</v>
      </c>
      <c r="R363" s="29"/>
      <c r="S363" s="32"/>
      <c r="T363" s="28">
        <f t="shared" ref="T363:T383" si="118">V363+X363</f>
        <v>0</v>
      </c>
      <c r="U363" s="29"/>
      <c r="V363" s="30"/>
      <c r="W363" s="31"/>
      <c r="X363" s="32"/>
      <c r="Y363" s="33">
        <f t="shared" ref="Y363:Y383" si="119">AA363+AC363+AE363+AG363+AI363+AK363+AM363+AO363</f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 t="shared" ref="AP363:AP383" si="120">AR363+AT363+AV363+AX363+AZ363+BB363</f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>
        <f t="shared" ref="BC363:BC375" si="121">BE363+BG363+BI363+BK363+BM363</f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>
        <f t="shared" ref="BN363:BN383" si="122">BP363+BR363+BT363+BV363+BX363+BZ363</f>
        <v>0</v>
      </c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103"/>
      <c r="CA363" s="33">
        <f t="shared" ref="CA363:CA375" si="123">CC363+CE363+CG363+CI363+CK363+CM363+CO363+CQ363</f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103"/>
      <c r="CR363" s="33">
        <f t="shared" ref="CR363:CR383" si="124">CT363+CV363+CX363+CZ363+DB363+DD363</f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8">
        <f t="shared" ref="DE363:DE383" si="125">DG363+DI363+DK363+DM363+DO363</f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>
        <f t="shared" ref="DP363:DP383" si="126">DR363+DT363+DV363+DX363</f>
        <v>0</v>
      </c>
      <c r="DQ363" s="31"/>
      <c r="DR363" s="30"/>
      <c r="DS363" s="31"/>
      <c r="DT363" s="30"/>
      <c r="DU363" s="31"/>
      <c r="DV363" s="30"/>
      <c r="DW363" s="31"/>
      <c r="DX363" s="103"/>
      <c r="DY363" s="33">
        <f t="shared" ref="DY363:DY383" si="127">EA363+EC363+EE363+EG363+EI363+EK363+EM363+EO363</f>
        <v>0</v>
      </c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108">
        <f t="shared" si="102"/>
        <v>0</v>
      </c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0"/>
      <c r="FG363" s="30"/>
      <c r="FH363" s="30"/>
      <c r="FI363" s="31"/>
      <c r="FJ363" s="32"/>
    </row>
    <row r="364" spans="1:166" s="1" customFormat="1" ht="15" hidden="1" customHeight="1" x14ac:dyDescent="0.3">
      <c r="A364" s="5">
        <f t="shared" si="89"/>
        <v>2</v>
      </c>
      <c r="B364" s="15">
        <v>6759</v>
      </c>
      <c r="C364" s="8" t="s">
        <v>323</v>
      </c>
      <c r="D364" s="16">
        <v>2008</v>
      </c>
      <c r="E364" s="17">
        <f t="shared" si="115"/>
        <v>0</v>
      </c>
      <c r="F364" s="55"/>
      <c r="G364" s="55"/>
      <c r="H364" s="55"/>
      <c r="I364" s="55"/>
      <c r="J364" s="28">
        <f t="shared" si="116"/>
        <v>0</v>
      </c>
      <c r="K364" s="29"/>
      <c r="L364" s="30"/>
      <c r="M364" s="31"/>
      <c r="N364" s="30"/>
      <c r="O364" s="31"/>
      <c r="P364" s="32"/>
      <c r="Q364" s="28">
        <f t="shared" si="117"/>
        <v>0</v>
      </c>
      <c r="R364" s="29"/>
      <c r="S364" s="32"/>
      <c r="T364" s="28">
        <f t="shared" si="118"/>
        <v>0</v>
      </c>
      <c r="U364" s="29"/>
      <c r="V364" s="30"/>
      <c r="W364" s="31"/>
      <c r="X364" s="32"/>
      <c r="Y364" s="33">
        <f t="shared" si="119"/>
        <v>0</v>
      </c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>
        <f t="shared" si="120"/>
        <v>0</v>
      </c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>
        <f t="shared" si="121"/>
        <v>0</v>
      </c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>
        <f t="shared" si="122"/>
        <v>0</v>
      </c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103"/>
      <c r="CA364" s="33">
        <f t="shared" si="123"/>
        <v>0</v>
      </c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103"/>
      <c r="CR364" s="33">
        <f t="shared" si="124"/>
        <v>0</v>
      </c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8">
        <f t="shared" si="125"/>
        <v>0</v>
      </c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>
        <f t="shared" si="126"/>
        <v>0</v>
      </c>
      <c r="DQ364" s="31"/>
      <c r="DR364" s="30"/>
      <c r="DS364" s="31"/>
      <c r="DT364" s="30"/>
      <c r="DU364" s="31"/>
      <c r="DV364" s="30"/>
      <c r="DW364" s="31"/>
      <c r="DX364" s="103"/>
      <c r="DY364" s="33">
        <f t="shared" si="127"/>
        <v>0</v>
      </c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108">
        <f t="shared" si="102"/>
        <v>0</v>
      </c>
      <c r="EQ364" s="31"/>
      <c r="ER364" s="30"/>
      <c r="ES364" s="31"/>
      <c r="ET364" s="30"/>
      <c r="EU364" s="31"/>
      <c r="EV364" s="30"/>
      <c r="EW364" s="30"/>
      <c r="EX364" s="30"/>
      <c r="EY364" s="30"/>
      <c r="EZ364" s="30"/>
      <c r="FA364" s="30"/>
      <c r="FB364" s="30"/>
      <c r="FC364" s="31"/>
      <c r="FD364" s="30"/>
      <c r="FE364" s="30"/>
      <c r="FF364" s="30"/>
      <c r="FG364" s="30"/>
      <c r="FH364" s="30"/>
      <c r="FI364" s="31"/>
      <c r="FJ364" s="32"/>
    </row>
    <row r="365" spans="1:166" s="1" customFormat="1" ht="15" hidden="1" customHeight="1" x14ac:dyDescent="0.3">
      <c r="A365" s="5">
        <f t="shared" si="89"/>
        <v>3</v>
      </c>
      <c r="B365" s="15">
        <v>2732</v>
      </c>
      <c r="C365" s="8" t="s">
        <v>267</v>
      </c>
      <c r="D365" s="16">
        <v>2001</v>
      </c>
      <c r="E365" s="17">
        <f t="shared" si="115"/>
        <v>0</v>
      </c>
      <c r="F365" s="55"/>
      <c r="G365" s="55"/>
      <c r="H365" s="55"/>
      <c r="I365" s="55"/>
      <c r="J365" s="28">
        <f t="shared" si="116"/>
        <v>0</v>
      </c>
      <c r="K365" s="29"/>
      <c r="L365" s="30"/>
      <c r="M365" s="31"/>
      <c r="N365" s="30"/>
      <c r="O365" s="31"/>
      <c r="P365" s="32"/>
      <c r="Q365" s="28">
        <f t="shared" si="117"/>
        <v>0</v>
      </c>
      <c r="R365" s="29"/>
      <c r="S365" s="32"/>
      <c r="T365" s="28">
        <f t="shared" si="118"/>
        <v>0</v>
      </c>
      <c r="U365" s="29"/>
      <c r="V365" s="30"/>
      <c r="W365" s="31"/>
      <c r="X365" s="32"/>
      <c r="Y365" s="33">
        <f t="shared" si="119"/>
        <v>0</v>
      </c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>
        <f t="shared" si="120"/>
        <v>0</v>
      </c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>
        <f t="shared" si="121"/>
        <v>0</v>
      </c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>
        <f t="shared" si="122"/>
        <v>0</v>
      </c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103"/>
      <c r="CA365" s="33">
        <f t="shared" si="123"/>
        <v>0</v>
      </c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103"/>
      <c r="CR365" s="33">
        <f t="shared" si="124"/>
        <v>0</v>
      </c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8">
        <f t="shared" si="125"/>
        <v>0</v>
      </c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>
        <f t="shared" si="126"/>
        <v>0</v>
      </c>
      <c r="DQ365" s="31"/>
      <c r="DR365" s="30"/>
      <c r="DS365" s="31"/>
      <c r="DT365" s="30"/>
      <c r="DU365" s="31"/>
      <c r="DV365" s="30"/>
      <c r="DW365" s="31"/>
      <c r="DX365" s="103"/>
      <c r="DY365" s="33">
        <f t="shared" si="127"/>
        <v>0</v>
      </c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108">
        <f t="shared" si="102"/>
        <v>0</v>
      </c>
      <c r="EQ365" s="31"/>
      <c r="ER365" s="30"/>
      <c r="ES365" s="31"/>
      <c r="ET365" s="30"/>
      <c r="EU365" s="31"/>
      <c r="EV365" s="30"/>
      <c r="EW365" s="30"/>
      <c r="EX365" s="30"/>
      <c r="EY365" s="30"/>
      <c r="EZ365" s="30"/>
      <c r="FA365" s="30"/>
      <c r="FB365" s="30"/>
      <c r="FC365" s="31"/>
      <c r="FD365" s="30"/>
      <c r="FE365" s="30"/>
      <c r="FF365" s="30"/>
      <c r="FG365" s="30"/>
      <c r="FH365" s="30"/>
      <c r="FI365" s="31"/>
      <c r="FJ365" s="32"/>
    </row>
    <row r="366" spans="1:166" s="1" customFormat="1" ht="15" hidden="1" customHeight="1" x14ac:dyDescent="0.3">
      <c r="A366" s="5">
        <f t="shared" si="89"/>
        <v>4</v>
      </c>
      <c r="B366" s="15">
        <v>6032</v>
      </c>
      <c r="C366" s="8" t="s">
        <v>302</v>
      </c>
      <c r="D366" s="16">
        <v>2007</v>
      </c>
      <c r="E366" s="17">
        <f t="shared" si="115"/>
        <v>0</v>
      </c>
      <c r="F366" s="55"/>
      <c r="G366" s="55"/>
      <c r="H366" s="55"/>
      <c r="I366" s="55"/>
      <c r="J366" s="28">
        <f t="shared" si="116"/>
        <v>0</v>
      </c>
      <c r="K366" s="29"/>
      <c r="L366" s="30"/>
      <c r="M366" s="31"/>
      <c r="N366" s="30"/>
      <c r="O366" s="31"/>
      <c r="P366" s="32"/>
      <c r="Q366" s="28">
        <f t="shared" si="117"/>
        <v>0</v>
      </c>
      <c r="R366" s="29"/>
      <c r="S366" s="32"/>
      <c r="T366" s="28">
        <f t="shared" si="118"/>
        <v>0</v>
      </c>
      <c r="U366" s="29"/>
      <c r="V366" s="30"/>
      <c r="W366" s="31"/>
      <c r="X366" s="32"/>
      <c r="Y366" s="33">
        <f t="shared" si="119"/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si="120"/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>
        <f t="shared" si="121"/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>
        <f t="shared" si="122"/>
        <v>0</v>
      </c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103"/>
      <c r="CA366" s="33">
        <f t="shared" si="123"/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103"/>
      <c r="CR366" s="33">
        <f t="shared" si="124"/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8">
        <f t="shared" si="125"/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>
        <f t="shared" si="126"/>
        <v>0</v>
      </c>
      <c r="DQ366" s="31"/>
      <c r="DR366" s="30"/>
      <c r="DS366" s="31"/>
      <c r="DT366" s="30"/>
      <c r="DU366" s="31"/>
      <c r="DV366" s="30"/>
      <c r="DW366" s="31"/>
      <c r="DX366" s="103"/>
      <c r="DY366" s="33">
        <f t="shared" si="127"/>
        <v>0</v>
      </c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108">
        <f t="shared" si="102"/>
        <v>0</v>
      </c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0"/>
      <c r="FG366" s="30"/>
      <c r="FH366" s="30"/>
      <c r="FI366" s="31"/>
      <c r="FJ366" s="32"/>
    </row>
    <row r="367" spans="1:166" s="1" customFormat="1" ht="15" hidden="1" customHeight="1" x14ac:dyDescent="0.3">
      <c r="A367" s="5">
        <f t="shared" si="89"/>
        <v>5</v>
      </c>
      <c r="B367" s="15">
        <v>6365</v>
      </c>
      <c r="C367" s="8" t="s">
        <v>150</v>
      </c>
      <c r="D367" s="16">
        <v>2008</v>
      </c>
      <c r="E367" s="17">
        <f t="shared" si="115"/>
        <v>0</v>
      </c>
      <c r="F367" s="55"/>
      <c r="G367" s="55"/>
      <c r="H367" s="55"/>
      <c r="I367" s="55"/>
      <c r="J367" s="28">
        <f t="shared" si="116"/>
        <v>0</v>
      </c>
      <c r="K367" s="29"/>
      <c r="L367" s="30"/>
      <c r="M367" s="31"/>
      <c r="N367" s="30"/>
      <c r="O367" s="31"/>
      <c r="P367" s="32"/>
      <c r="Q367" s="28">
        <f t="shared" si="117"/>
        <v>0</v>
      </c>
      <c r="R367" s="29"/>
      <c r="S367" s="32"/>
      <c r="T367" s="28">
        <f t="shared" si="118"/>
        <v>0</v>
      </c>
      <c r="U367" s="29"/>
      <c r="V367" s="30"/>
      <c r="W367" s="31"/>
      <c r="X367" s="32"/>
      <c r="Y367" s="33">
        <f t="shared" si="119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120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>
        <f t="shared" si="121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>
        <f t="shared" si="122"/>
        <v>0</v>
      </c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103"/>
      <c r="CA367" s="33">
        <f t="shared" si="123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103"/>
      <c r="CR367" s="33">
        <f t="shared" si="124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8">
        <f t="shared" si="125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>
        <f t="shared" si="126"/>
        <v>0</v>
      </c>
      <c r="DQ367" s="31"/>
      <c r="DR367" s="30"/>
      <c r="DS367" s="31"/>
      <c r="DT367" s="30"/>
      <c r="DU367" s="31"/>
      <c r="DV367" s="30"/>
      <c r="DW367" s="31"/>
      <c r="DX367" s="103"/>
      <c r="DY367" s="33">
        <f t="shared" si="127"/>
        <v>0</v>
      </c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  <c r="EP367" s="108">
        <f t="shared" si="102"/>
        <v>0</v>
      </c>
      <c r="EQ367" s="31"/>
      <c r="ER367" s="30"/>
      <c r="ES367" s="31"/>
      <c r="ET367" s="30"/>
      <c r="EU367" s="31"/>
      <c r="EV367" s="30"/>
      <c r="EW367" s="30"/>
      <c r="EX367" s="30"/>
      <c r="EY367" s="30"/>
      <c r="EZ367" s="30"/>
      <c r="FA367" s="30"/>
      <c r="FB367" s="30"/>
      <c r="FC367" s="31"/>
      <c r="FD367" s="30"/>
      <c r="FE367" s="30"/>
      <c r="FF367" s="30"/>
      <c r="FG367" s="30"/>
      <c r="FH367" s="30"/>
      <c r="FI367" s="31"/>
      <c r="FJ367" s="32"/>
    </row>
    <row r="368" spans="1:166" s="1" customFormat="1" ht="15" hidden="1" customHeight="1" x14ac:dyDescent="0.3">
      <c r="A368" s="5">
        <f t="shared" si="89"/>
        <v>6</v>
      </c>
      <c r="B368" s="15">
        <v>4503</v>
      </c>
      <c r="C368" s="8" t="s">
        <v>272</v>
      </c>
      <c r="D368" s="16">
        <v>2004</v>
      </c>
      <c r="E368" s="17">
        <f t="shared" si="115"/>
        <v>0</v>
      </c>
      <c r="F368" s="55"/>
      <c r="G368" s="55"/>
      <c r="H368" s="55"/>
      <c r="I368" s="55"/>
      <c r="J368" s="28">
        <f t="shared" si="116"/>
        <v>0</v>
      </c>
      <c r="K368" s="29"/>
      <c r="L368" s="30"/>
      <c r="M368" s="31"/>
      <c r="N368" s="30"/>
      <c r="O368" s="31"/>
      <c r="P368" s="32"/>
      <c r="Q368" s="28">
        <f t="shared" si="117"/>
        <v>0</v>
      </c>
      <c r="R368" s="29"/>
      <c r="S368" s="32"/>
      <c r="T368" s="28">
        <f t="shared" si="118"/>
        <v>0</v>
      </c>
      <c r="U368" s="29"/>
      <c r="V368" s="30"/>
      <c r="W368" s="31"/>
      <c r="X368" s="32"/>
      <c r="Y368" s="33">
        <f t="shared" si="119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86"/>
      <c r="AM368" s="35"/>
      <c r="AN368" s="86"/>
      <c r="AO368" s="87"/>
      <c r="AP368" s="33">
        <f t="shared" si="120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>
        <f t="shared" si="121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>
        <f t="shared" si="122"/>
        <v>0</v>
      </c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103"/>
      <c r="CA368" s="33">
        <f t="shared" si="123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103"/>
      <c r="CR368" s="33">
        <f t="shared" si="124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8">
        <f t="shared" si="125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>
        <f t="shared" si="126"/>
        <v>0</v>
      </c>
      <c r="DQ368" s="31"/>
      <c r="DR368" s="30"/>
      <c r="DS368" s="31"/>
      <c r="DT368" s="30"/>
      <c r="DU368" s="31"/>
      <c r="DV368" s="30"/>
      <c r="DW368" s="31"/>
      <c r="DX368" s="103"/>
      <c r="DY368" s="33">
        <f t="shared" si="127"/>
        <v>0</v>
      </c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108">
        <f t="shared" si="102"/>
        <v>0</v>
      </c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0"/>
      <c r="FG368" s="30"/>
      <c r="FH368" s="30"/>
      <c r="FI368" s="31"/>
      <c r="FJ368" s="32"/>
    </row>
    <row r="369" spans="1:166" s="1" customFormat="1" ht="15" hidden="1" customHeight="1" x14ac:dyDescent="0.3">
      <c r="A369" s="5">
        <f t="shared" si="89"/>
        <v>7</v>
      </c>
      <c r="B369" s="15">
        <v>5603</v>
      </c>
      <c r="C369" s="8" t="s">
        <v>248</v>
      </c>
      <c r="D369" s="16">
        <v>2005</v>
      </c>
      <c r="E369" s="17">
        <f t="shared" si="115"/>
        <v>0</v>
      </c>
      <c r="F369" s="55"/>
      <c r="G369" s="55"/>
      <c r="H369" s="55"/>
      <c r="I369" s="55"/>
      <c r="J369" s="28">
        <f t="shared" si="116"/>
        <v>0</v>
      </c>
      <c r="K369" s="29"/>
      <c r="L369" s="30"/>
      <c r="M369" s="31"/>
      <c r="N369" s="30"/>
      <c r="O369" s="31"/>
      <c r="P369" s="32"/>
      <c r="Q369" s="28">
        <f t="shared" si="117"/>
        <v>0</v>
      </c>
      <c r="R369" s="29"/>
      <c r="S369" s="32"/>
      <c r="T369" s="28">
        <f t="shared" si="118"/>
        <v>0</v>
      </c>
      <c r="U369" s="29"/>
      <c r="V369" s="30"/>
      <c r="W369" s="31"/>
      <c r="X369" s="32"/>
      <c r="Y369" s="33">
        <f t="shared" si="119"/>
        <v>0</v>
      </c>
      <c r="Z369" s="86"/>
      <c r="AA369" s="35"/>
      <c r="AB369" s="86"/>
      <c r="AC369" s="35"/>
      <c r="AD369" s="86"/>
      <c r="AE369" s="35"/>
      <c r="AF369" s="86"/>
      <c r="AG369" s="35"/>
      <c r="AH369" s="86"/>
      <c r="AI369" s="35"/>
      <c r="AJ369" s="86"/>
      <c r="AK369" s="35"/>
      <c r="AL369" s="86"/>
      <c r="AM369" s="35"/>
      <c r="AN369" s="86"/>
      <c r="AO369" s="87"/>
      <c r="AP369" s="33">
        <f t="shared" si="120"/>
        <v>0</v>
      </c>
      <c r="AQ369" s="86"/>
      <c r="AR369" s="35"/>
      <c r="AS369" s="86"/>
      <c r="AT369" s="35"/>
      <c r="AU369" s="86"/>
      <c r="AV369" s="35"/>
      <c r="AW369" s="86"/>
      <c r="AX369" s="35"/>
      <c r="AY369" s="86"/>
      <c r="AZ369" s="35"/>
      <c r="BA369" s="86"/>
      <c r="BB369" s="75"/>
      <c r="BC369" s="33">
        <f t="shared" si="121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 t="shared" si="122"/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103"/>
      <c r="CA369" s="33">
        <f t="shared" si="123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103"/>
      <c r="CR369" s="33">
        <f t="shared" si="124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8">
        <f t="shared" si="125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 t="shared" si="126"/>
        <v>0</v>
      </c>
      <c r="DQ369" s="31"/>
      <c r="DR369" s="30"/>
      <c r="DS369" s="31"/>
      <c r="DT369" s="30"/>
      <c r="DU369" s="31"/>
      <c r="DV369" s="30"/>
      <c r="DW369" s="31"/>
      <c r="DX369" s="103"/>
      <c r="DY369" s="33">
        <f t="shared" si="127"/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108">
        <f t="shared" si="102"/>
        <v>0</v>
      </c>
      <c r="EQ369" s="31"/>
      <c r="ER369" s="30"/>
      <c r="ES369" s="31"/>
      <c r="ET369" s="30"/>
      <c r="EU369" s="31"/>
      <c r="EV369" s="30"/>
      <c r="EW369" s="30"/>
      <c r="EX369" s="30"/>
      <c r="EY369" s="30"/>
      <c r="EZ369" s="30"/>
      <c r="FA369" s="30"/>
      <c r="FB369" s="30"/>
      <c r="FC369" s="31"/>
      <c r="FD369" s="30"/>
      <c r="FE369" s="30"/>
      <c r="FF369" s="30"/>
      <c r="FG369" s="30"/>
      <c r="FH369" s="30"/>
      <c r="FI369" s="31"/>
      <c r="FJ369" s="32"/>
    </row>
    <row r="370" spans="1:166" s="1" customFormat="1" ht="15" hidden="1" customHeight="1" x14ac:dyDescent="0.3">
      <c r="A370" s="5">
        <f t="shared" si="89"/>
        <v>8</v>
      </c>
      <c r="B370" s="15">
        <v>2744</v>
      </c>
      <c r="C370" s="8" t="s">
        <v>262</v>
      </c>
      <c r="D370" s="16">
        <v>2001</v>
      </c>
      <c r="E370" s="17">
        <f t="shared" si="115"/>
        <v>0</v>
      </c>
      <c r="F370" s="55"/>
      <c r="G370" s="55"/>
      <c r="H370" s="55"/>
      <c r="I370" s="55"/>
      <c r="J370" s="28">
        <f t="shared" si="116"/>
        <v>0</v>
      </c>
      <c r="K370" s="29"/>
      <c r="L370" s="30"/>
      <c r="M370" s="31"/>
      <c r="N370" s="30"/>
      <c r="O370" s="31"/>
      <c r="P370" s="32"/>
      <c r="Q370" s="28">
        <f t="shared" si="117"/>
        <v>0</v>
      </c>
      <c r="R370" s="29"/>
      <c r="S370" s="32"/>
      <c r="T370" s="28">
        <f t="shared" si="118"/>
        <v>0</v>
      </c>
      <c r="U370" s="29"/>
      <c r="V370" s="30"/>
      <c r="W370" s="31"/>
      <c r="X370" s="32"/>
      <c r="Y370" s="33">
        <f t="shared" si="119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120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>
        <f t="shared" si="121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>
        <f t="shared" si="122"/>
        <v>0</v>
      </c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103"/>
      <c r="CA370" s="33">
        <f t="shared" si="123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103"/>
      <c r="CR370" s="33">
        <f t="shared" si="124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8">
        <f t="shared" si="125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>
        <f t="shared" si="126"/>
        <v>0</v>
      </c>
      <c r="DQ370" s="31"/>
      <c r="DR370" s="30"/>
      <c r="DS370" s="31"/>
      <c r="DT370" s="30"/>
      <c r="DU370" s="31"/>
      <c r="DV370" s="30"/>
      <c r="DW370" s="31"/>
      <c r="DX370" s="103"/>
      <c r="DY370" s="33">
        <f t="shared" si="127"/>
        <v>0</v>
      </c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108">
        <f t="shared" si="102"/>
        <v>0</v>
      </c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0"/>
      <c r="FG370" s="30"/>
      <c r="FH370" s="30"/>
      <c r="FI370" s="31"/>
      <c r="FJ370" s="32"/>
    </row>
    <row r="371" spans="1:166" s="1" customFormat="1" ht="15" hidden="1" customHeight="1" x14ac:dyDescent="0.3">
      <c r="A371" s="5">
        <f t="shared" si="89"/>
        <v>9</v>
      </c>
      <c r="B371" s="15">
        <v>5138</v>
      </c>
      <c r="C371" s="8" t="s">
        <v>265</v>
      </c>
      <c r="D371" s="16">
        <v>2004</v>
      </c>
      <c r="E371" s="17">
        <f t="shared" si="115"/>
        <v>0</v>
      </c>
      <c r="F371" s="55"/>
      <c r="G371" s="55"/>
      <c r="H371" s="55"/>
      <c r="I371" s="55"/>
      <c r="J371" s="28">
        <f t="shared" si="116"/>
        <v>0</v>
      </c>
      <c r="K371" s="29"/>
      <c r="L371" s="30"/>
      <c r="M371" s="31"/>
      <c r="N371" s="30"/>
      <c r="O371" s="31"/>
      <c r="P371" s="32"/>
      <c r="Q371" s="28">
        <f t="shared" si="117"/>
        <v>0</v>
      </c>
      <c r="R371" s="29"/>
      <c r="S371" s="32"/>
      <c r="T371" s="28">
        <f t="shared" si="118"/>
        <v>0</v>
      </c>
      <c r="U371" s="29"/>
      <c r="V371" s="30"/>
      <c r="W371" s="31"/>
      <c r="X371" s="32"/>
      <c r="Y371" s="33">
        <f t="shared" si="119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120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>
        <f t="shared" si="121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>
        <f t="shared" si="122"/>
        <v>0</v>
      </c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103"/>
      <c r="CA371" s="33">
        <f t="shared" si="123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103"/>
      <c r="CR371" s="33">
        <f t="shared" si="124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8">
        <f t="shared" si="125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>
        <f t="shared" si="126"/>
        <v>0</v>
      </c>
      <c r="DQ371" s="31"/>
      <c r="DR371" s="30"/>
      <c r="DS371" s="31"/>
      <c r="DT371" s="30"/>
      <c r="DU371" s="31"/>
      <c r="DV371" s="30"/>
      <c r="DW371" s="31"/>
      <c r="DX371" s="103"/>
      <c r="DY371" s="33">
        <f t="shared" si="127"/>
        <v>0</v>
      </c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108">
        <f t="shared" si="102"/>
        <v>0</v>
      </c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0"/>
      <c r="FG371" s="30"/>
      <c r="FH371" s="30"/>
      <c r="FI371" s="31"/>
      <c r="FJ371" s="32"/>
    </row>
    <row r="372" spans="1:166" s="1" customFormat="1" ht="15" hidden="1" customHeight="1" x14ac:dyDescent="0.3">
      <c r="A372" s="5">
        <f t="shared" si="89"/>
        <v>10</v>
      </c>
      <c r="B372" s="15">
        <v>2380</v>
      </c>
      <c r="C372" s="8" t="s">
        <v>453</v>
      </c>
      <c r="D372" s="16">
        <v>2001</v>
      </c>
      <c r="E372" s="17">
        <f t="shared" si="115"/>
        <v>0</v>
      </c>
      <c r="F372" s="55"/>
      <c r="G372" s="55"/>
      <c r="H372" s="55"/>
      <c r="I372" s="55"/>
      <c r="J372" s="28">
        <f t="shared" si="116"/>
        <v>0</v>
      </c>
      <c r="K372" s="29"/>
      <c r="L372" s="30"/>
      <c r="M372" s="31"/>
      <c r="N372" s="30"/>
      <c r="O372" s="31"/>
      <c r="P372" s="32"/>
      <c r="Q372" s="28">
        <f t="shared" si="117"/>
        <v>0</v>
      </c>
      <c r="R372" s="29"/>
      <c r="S372" s="32"/>
      <c r="T372" s="28">
        <f t="shared" si="118"/>
        <v>0</v>
      </c>
      <c r="U372" s="29"/>
      <c r="V372" s="30"/>
      <c r="W372" s="31"/>
      <c r="X372" s="32"/>
      <c r="Y372" s="33">
        <f t="shared" si="119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86"/>
      <c r="AM372" s="35"/>
      <c r="AN372" s="86"/>
      <c r="AO372" s="87"/>
      <c r="AP372" s="33">
        <f t="shared" si="120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>
        <f t="shared" si="121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>
        <f t="shared" si="122"/>
        <v>0</v>
      </c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103"/>
      <c r="CA372" s="33">
        <f t="shared" si="123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103"/>
      <c r="CR372" s="33">
        <f t="shared" si="124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8">
        <f t="shared" si="125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>
        <f t="shared" si="126"/>
        <v>0</v>
      </c>
      <c r="DQ372" s="31"/>
      <c r="DR372" s="30"/>
      <c r="DS372" s="31"/>
      <c r="DT372" s="30"/>
      <c r="DU372" s="31"/>
      <c r="DV372" s="30"/>
      <c r="DW372" s="31"/>
      <c r="DX372" s="103"/>
      <c r="DY372" s="33">
        <f t="shared" si="127"/>
        <v>0</v>
      </c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108">
        <f t="shared" si="102"/>
        <v>0</v>
      </c>
      <c r="EQ372" s="31"/>
      <c r="ER372" s="30"/>
      <c r="ES372" s="31"/>
      <c r="ET372" s="30"/>
      <c r="EU372" s="31"/>
      <c r="EV372" s="30"/>
      <c r="EW372" s="30"/>
      <c r="EX372" s="30"/>
      <c r="EY372" s="30"/>
      <c r="EZ372" s="30"/>
      <c r="FA372" s="30"/>
      <c r="FB372" s="30"/>
      <c r="FC372" s="31"/>
      <c r="FD372" s="30"/>
      <c r="FE372" s="30"/>
      <c r="FF372" s="30"/>
      <c r="FG372" s="30"/>
      <c r="FH372" s="30"/>
      <c r="FI372" s="31"/>
      <c r="FJ372" s="32"/>
    </row>
    <row r="373" spans="1:166" s="1" customFormat="1" ht="15" hidden="1" customHeight="1" x14ac:dyDescent="0.3">
      <c r="A373" s="5">
        <f t="shared" si="89"/>
        <v>11</v>
      </c>
      <c r="B373" s="15">
        <v>7438</v>
      </c>
      <c r="C373" s="8" t="s">
        <v>178</v>
      </c>
      <c r="D373" s="16">
        <v>2008</v>
      </c>
      <c r="E373" s="17">
        <f t="shared" si="115"/>
        <v>0</v>
      </c>
      <c r="F373" s="55"/>
      <c r="G373" s="55"/>
      <c r="H373" s="55"/>
      <c r="I373" s="55"/>
      <c r="J373" s="28">
        <f t="shared" si="116"/>
        <v>0</v>
      </c>
      <c r="K373" s="29"/>
      <c r="L373" s="30"/>
      <c r="M373" s="31"/>
      <c r="N373" s="30"/>
      <c r="O373" s="31"/>
      <c r="P373" s="32"/>
      <c r="Q373" s="28">
        <f t="shared" si="117"/>
        <v>0</v>
      </c>
      <c r="R373" s="29"/>
      <c r="S373" s="32"/>
      <c r="T373" s="28">
        <f t="shared" si="118"/>
        <v>0</v>
      </c>
      <c r="U373" s="29"/>
      <c r="V373" s="30"/>
      <c r="W373" s="31"/>
      <c r="X373" s="32"/>
      <c r="Y373" s="33">
        <f t="shared" si="119"/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86"/>
      <c r="AM373" s="35"/>
      <c r="AN373" s="86"/>
      <c r="AO373" s="87"/>
      <c r="AP373" s="33">
        <f t="shared" si="120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>
        <f t="shared" si="121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>
        <f t="shared" si="122"/>
        <v>0</v>
      </c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103"/>
      <c r="CA373" s="33">
        <f t="shared" si="123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103"/>
      <c r="CR373" s="33">
        <f t="shared" si="124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8">
        <f t="shared" si="125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>
        <f t="shared" si="126"/>
        <v>0</v>
      </c>
      <c r="DQ373" s="31"/>
      <c r="DR373" s="30"/>
      <c r="DS373" s="31"/>
      <c r="DT373" s="30"/>
      <c r="DU373" s="31"/>
      <c r="DV373" s="30"/>
      <c r="DW373" s="31"/>
      <c r="DX373" s="103"/>
      <c r="DY373" s="33">
        <f t="shared" si="127"/>
        <v>0</v>
      </c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108">
        <f t="shared" si="102"/>
        <v>0</v>
      </c>
      <c r="EQ373" s="31"/>
      <c r="ER373" s="30"/>
      <c r="ES373" s="31"/>
      <c r="ET373" s="30"/>
      <c r="EU373" s="31"/>
      <c r="EV373" s="30"/>
      <c r="EW373" s="30"/>
      <c r="EX373" s="30"/>
      <c r="EY373" s="30"/>
      <c r="EZ373" s="30"/>
      <c r="FA373" s="30"/>
      <c r="FB373" s="30"/>
      <c r="FC373" s="31"/>
      <c r="FD373" s="30"/>
      <c r="FE373" s="30"/>
      <c r="FF373" s="30"/>
      <c r="FG373" s="30"/>
      <c r="FH373" s="30"/>
      <c r="FI373" s="31"/>
      <c r="FJ373" s="32"/>
    </row>
    <row r="374" spans="1:166" s="1" customFormat="1" ht="15" hidden="1" customHeight="1" x14ac:dyDescent="0.3">
      <c r="A374" s="5">
        <f t="shared" si="89"/>
        <v>12</v>
      </c>
      <c r="B374" s="15">
        <v>4491</v>
      </c>
      <c r="C374" s="8" t="s">
        <v>99</v>
      </c>
      <c r="D374" s="16">
        <v>2004</v>
      </c>
      <c r="E374" s="17">
        <f t="shared" si="115"/>
        <v>0</v>
      </c>
      <c r="F374" s="55"/>
      <c r="G374" s="55"/>
      <c r="H374" s="55"/>
      <c r="I374" s="55"/>
      <c r="J374" s="28">
        <f t="shared" si="116"/>
        <v>0</v>
      </c>
      <c r="K374" s="29"/>
      <c r="L374" s="30"/>
      <c r="M374" s="31"/>
      <c r="N374" s="30"/>
      <c r="O374" s="31"/>
      <c r="P374" s="32"/>
      <c r="Q374" s="28">
        <f t="shared" si="117"/>
        <v>0</v>
      </c>
      <c r="R374" s="29"/>
      <c r="S374" s="32"/>
      <c r="T374" s="28">
        <f t="shared" si="118"/>
        <v>0</v>
      </c>
      <c r="U374" s="29"/>
      <c r="V374" s="30"/>
      <c r="W374" s="31"/>
      <c r="X374" s="32"/>
      <c r="Y374" s="33">
        <f t="shared" si="119"/>
        <v>0</v>
      </c>
      <c r="Z374" s="86"/>
      <c r="AA374" s="35"/>
      <c r="AB374" s="86"/>
      <c r="AC374" s="35"/>
      <c r="AD374" s="86"/>
      <c r="AE374" s="35"/>
      <c r="AF374" s="86"/>
      <c r="AG374" s="35"/>
      <c r="AH374" s="86"/>
      <c r="AI374" s="35"/>
      <c r="AJ374" s="86"/>
      <c r="AK374" s="35"/>
      <c r="AL374" s="86"/>
      <c r="AM374" s="35"/>
      <c r="AN374" s="86"/>
      <c r="AO374" s="87"/>
      <c r="AP374" s="33">
        <f t="shared" si="120"/>
        <v>0</v>
      </c>
      <c r="AQ374" s="86"/>
      <c r="AR374" s="35"/>
      <c r="AS374" s="86"/>
      <c r="AT374" s="35"/>
      <c r="AU374" s="86"/>
      <c r="AV374" s="35"/>
      <c r="AW374" s="86"/>
      <c r="AX374" s="35"/>
      <c r="AY374" s="86"/>
      <c r="AZ374" s="35"/>
      <c r="BA374" s="86"/>
      <c r="BB374" s="75"/>
      <c r="BC374" s="33">
        <f t="shared" si="121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 t="shared" si="122"/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103"/>
      <c r="CA374" s="33">
        <f t="shared" si="123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103"/>
      <c r="CR374" s="33">
        <f t="shared" si="124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8">
        <f t="shared" si="125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 t="shared" si="126"/>
        <v>0</v>
      </c>
      <c r="DQ374" s="31"/>
      <c r="DR374" s="30"/>
      <c r="DS374" s="31"/>
      <c r="DT374" s="30"/>
      <c r="DU374" s="31"/>
      <c r="DV374" s="30"/>
      <c r="DW374" s="31"/>
      <c r="DX374" s="103"/>
      <c r="DY374" s="33">
        <f t="shared" si="127"/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108">
        <f t="shared" si="102"/>
        <v>0</v>
      </c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0"/>
      <c r="FG374" s="30"/>
      <c r="FH374" s="30"/>
      <c r="FI374" s="31"/>
      <c r="FJ374" s="32"/>
    </row>
    <row r="375" spans="1:166" s="1" customFormat="1" ht="15" hidden="1" customHeight="1" x14ac:dyDescent="0.3">
      <c r="A375" s="5">
        <f t="shared" si="89"/>
        <v>13</v>
      </c>
      <c r="B375" s="15">
        <v>2288</v>
      </c>
      <c r="C375" s="8" t="s">
        <v>92</v>
      </c>
      <c r="D375" s="16">
        <v>2000</v>
      </c>
      <c r="E375" s="17">
        <f t="shared" si="115"/>
        <v>0</v>
      </c>
      <c r="F375" s="55"/>
      <c r="G375" s="55"/>
      <c r="H375" s="55"/>
      <c r="I375" s="55"/>
      <c r="J375" s="28">
        <f t="shared" si="116"/>
        <v>0</v>
      </c>
      <c r="K375" s="29"/>
      <c r="L375" s="30"/>
      <c r="M375" s="31"/>
      <c r="N375" s="30"/>
      <c r="O375" s="31"/>
      <c r="P375" s="32"/>
      <c r="Q375" s="28">
        <f t="shared" si="117"/>
        <v>0</v>
      </c>
      <c r="R375" s="29"/>
      <c r="S375" s="32"/>
      <c r="T375" s="28">
        <f t="shared" si="118"/>
        <v>0</v>
      </c>
      <c r="U375" s="29"/>
      <c r="V375" s="30"/>
      <c r="W375" s="31"/>
      <c r="X375" s="32"/>
      <c r="Y375" s="33">
        <f t="shared" si="119"/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120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>
        <f t="shared" si="121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>
        <f t="shared" si="122"/>
        <v>0</v>
      </c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103"/>
      <c r="CA375" s="33">
        <f t="shared" si="123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103"/>
      <c r="CR375" s="33">
        <f t="shared" si="124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8">
        <f t="shared" si="125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>
        <f t="shared" si="126"/>
        <v>0</v>
      </c>
      <c r="DQ375" s="31"/>
      <c r="DR375" s="30"/>
      <c r="DS375" s="31"/>
      <c r="DT375" s="30"/>
      <c r="DU375" s="31"/>
      <c r="DV375" s="30"/>
      <c r="DW375" s="31"/>
      <c r="DX375" s="103"/>
      <c r="DY375" s="33">
        <f t="shared" si="127"/>
        <v>0</v>
      </c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108">
        <f t="shared" si="102"/>
        <v>0</v>
      </c>
      <c r="EQ375" s="31"/>
      <c r="ER375" s="30"/>
      <c r="ES375" s="31"/>
      <c r="ET375" s="30"/>
      <c r="EU375" s="31"/>
      <c r="EV375" s="30"/>
      <c r="EW375" s="30"/>
      <c r="EX375" s="30"/>
      <c r="EY375" s="30"/>
      <c r="EZ375" s="30"/>
      <c r="FA375" s="30"/>
      <c r="FB375" s="30"/>
      <c r="FC375" s="31"/>
      <c r="FD375" s="30"/>
      <c r="FE375" s="30"/>
      <c r="FF375" s="30"/>
      <c r="FG375" s="30"/>
      <c r="FH375" s="30"/>
      <c r="FI375" s="31"/>
      <c r="FJ375" s="32"/>
    </row>
    <row r="376" spans="1:166" s="1" customFormat="1" ht="15" hidden="1" customHeight="1" x14ac:dyDescent="0.3">
      <c r="A376" s="5">
        <f t="shared" si="89"/>
        <v>14</v>
      </c>
      <c r="B376" s="15">
        <v>5364</v>
      </c>
      <c r="C376" s="8" t="s">
        <v>100</v>
      </c>
      <c r="D376" s="16">
        <v>2005</v>
      </c>
      <c r="E376" s="17">
        <f t="shared" si="115"/>
        <v>0</v>
      </c>
      <c r="F376" s="55" t="s">
        <v>389</v>
      </c>
      <c r="G376" s="55"/>
      <c r="H376" s="55" t="s">
        <v>390</v>
      </c>
      <c r="I376" s="55" t="s">
        <v>434</v>
      </c>
      <c r="J376" s="28">
        <f t="shared" si="116"/>
        <v>0</v>
      </c>
      <c r="K376" s="29"/>
      <c r="L376" s="30"/>
      <c r="M376" s="31"/>
      <c r="N376" s="30"/>
      <c r="O376" s="31"/>
      <c r="P376" s="32"/>
      <c r="Q376" s="28">
        <f t="shared" si="117"/>
        <v>0</v>
      </c>
      <c r="R376" s="29"/>
      <c r="S376" s="32"/>
      <c r="T376" s="28">
        <f t="shared" si="118"/>
        <v>0</v>
      </c>
      <c r="U376" s="29"/>
      <c r="V376" s="30"/>
      <c r="W376" s="31"/>
      <c r="X376" s="32"/>
      <c r="Y376" s="33">
        <f t="shared" si="119"/>
        <v>0</v>
      </c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>
        <f t="shared" si="120"/>
        <v>0</v>
      </c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>
        <f>BE376+BG376+BI376+BK376</f>
        <v>0</v>
      </c>
      <c r="BD376" s="31"/>
      <c r="BE376" s="30"/>
      <c r="BF376" s="31"/>
      <c r="BG376" s="30"/>
      <c r="BH376" s="31"/>
      <c r="BI376" s="30"/>
      <c r="BJ376" s="31"/>
      <c r="BK376" s="30"/>
      <c r="BL376" s="58">
        <v>9</v>
      </c>
      <c r="BM376" s="79" t="s">
        <v>287</v>
      </c>
      <c r="BN376" s="33">
        <f t="shared" si="122"/>
        <v>0</v>
      </c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103"/>
      <c r="CA376" s="33">
        <f>CC376+CE376+CG376+CI376+CK376+CM376+CO376</f>
        <v>0</v>
      </c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58">
        <v>9</v>
      </c>
      <c r="CQ376" s="106" t="s">
        <v>287</v>
      </c>
      <c r="CR376" s="33">
        <f t="shared" si="124"/>
        <v>0</v>
      </c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8">
        <f t="shared" si="125"/>
        <v>0</v>
      </c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>
        <f t="shared" si="126"/>
        <v>0</v>
      </c>
      <c r="DQ376" s="31"/>
      <c r="DR376" s="30"/>
      <c r="DS376" s="31"/>
      <c r="DT376" s="30"/>
      <c r="DU376" s="31"/>
      <c r="DV376" s="30"/>
      <c r="DW376" s="31"/>
      <c r="DX376" s="103"/>
      <c r="DY376" s="33">
        <f t="shared" si="127"/>
        <v>0</v>
      </c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  <c r="EP376" s="108">
        <f t="shared" ref="EP376:EP407" si="128">ER376+ET376+EV376+EX376+EZ376+FB376+FD376+FF376+FH376+FJ376</f>
        <v>0</v>
      </c>
      <c r="EQ376" s="31"/>
      <c r="ER376" s="30"/>
      <c r="ES376" s="31"/>
      <c r="ET376" s="30"/>
      <c r="EU376" s="31"/>
      <c r="EV376" s="30"/>
      <c r="EW376" s="30"/>
      <c r="EX376" s="30"/>
      <c r="EY376" s="30"/>
      <c r="EZ376" s="30"/>
      <c r="FA376" s="30"/>
      <c r="FB376" s="30"/>
      <c r="FC376" s="31"/>
      <c r="FD376" s="30"/>
      <c r="FE376" s="30"/>
      <c r="FF376" s="30"/>
      <c r="FG376" s="30"/>
      <c r="FH376" s="30"/>
      <c r="FI376" s="31"/>
      <c r="FJ376" s="32"/>
    </row>
    <row r="377" spans="1:166" s="1" customFormat="1" ht="15" hidden="1" customHeight="1" x14ac:dyDescent="0.3">
      <c r="A377" s="5">
        <f t="shared" si="89"/>
        <v>15</v>
      </c>
      <c r="B377" s="15">
        <v>5973</v>
      </c>
      <c r="C377" s="8" t="s">
        <v>308</v>
      </c>
      <c r="D377" s="16">
        <v>2008</v>
      </c>
      <c r="E377" s="17">
        <f t="shared" si="115"/>
        <v>0</v>
      </c>
      <c r="F377" s="55"/>
      <c r="G377" s="55"/>
      <c r="H377" s="55"/>
      <c r="I377" s="55"/>
      <c r="J377" s="28">
        <f t="shared" si="116"/>
        <v>0</v>
      </c>
      <c r="K377" s="29"/>
      <c r="L377" s="30"/>
      <c r="M377" s="31"/>
      <c r="N377" s="30"/>
      <c r="O377" s="31"/>
      <c r="P377" s="32"/>
      <c r="Q377" s="28">
        <f t="shared" si="117"/>
        <v>0</v>
      </c>
      <c r="R377" s="29"/>
      <c r="S377" s="32"/>
      <c r="T377" s="28">
        <f t="shared" si="118"/>
        <v>0</v>
      </c>
      <c r="U377" s="29"/>
      <c r="V377" s="30"/>
      <c r="W377" s="31"/>
      <c r="X377" s="32"/>
      <c r="Y377" s="33">
        <f t="shared" si="119"/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si="120"/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>
        <f t="shared" ref="BC377:BC383" si="129">BE377+BG377+BI377+BK377+BM377</f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>
        <f t="shared" si="122"/>
        <v>0</v>
      </c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103"/>
      <c r="CA377" s="33">
        <f t="shared" ref="CA377:CA383" si="130">CC377+CE377+CG377+CI377+CK377+CM377+CO377+CQ377</f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103"/>
      <c r="CR377" s="33">
        <f t="shared" si="124"/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8">
        <f t="shared" si="125"/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>
        <f t="shared" si="126"/>
        <v>0</v>
      </c>
      <c r="DQ377" s="31"/>
      <c r="DR377" s="30"/>
      <c r="DS377" s="31"/>
      <c r="DT377" s="30"/>
      <c r="DU377" s="31"/>
      <c r="DV377" s="30"/>
      <c r="DW377" s="31"/>
      <c r="DX377" s="103"/>
      <c r="DY377" s="33">
        <f t="shared" si="127"/>
        <v>0</v>
      </c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108">
        <f t="shared" si="128"/>
        <v>0</v>
      </c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0"/>
      <c r="FG377" s="30"/>
      <c r="FH377" s="30"/>
      <c r="FI377" s="31"/>
      <c r="FJ377" s="32"/>
    </row>
    <row r="378" spans="1:166" s="1" customFormat="1" ht="15" hidden="1" customHeight="1" x14ac:dyDescent="0.3">
      <c r="A378" s="5">
        <f t="shared" si="89"/>
        <v>16</v>
      </c>
      <c r="B378" s="15">
        <v>4531</v>
      </c>
      <c r="C378" s="8" t="s">
        <v>86</v>
      </c>
      <c r="D378" s="16">
        <v>2005</v>
      </c>
      <c r="E378" s="17">
        <f t="shared" si="115"/>
        <v>0</v>
      </c>
      <c r="F378" s="55"/>
      <c r="G378" s="55"/>
      <c r="H378" s="55"/>
      <c r="I378" s="55"/>
      <c r="J378" s="28">
        <f t="shared" si="116"/>
        <v>0</v>
      </c>
      <c r="K378" s="29"/>
      <c r="L378" s="30"/>
      <c r="M378" s="31"/>
      <c r="N378" s="30"/>
      <c r="O378" s="31"/>
      <c r="P378" s="32"/>
      <c r="Q378" s="28">
        <f t="shared" si="117"/>
        <v>0</v>
      </c>
      <c r="R378" s="29"/>
      <c r="S378" s="32"/>
      <c r="T378" s="28">
        <f t="shared" si="118"/>
        <v>0</v>
      </c>
      <c r="U378" s="29"/>
      <c r="V378" s="30"/>
      <c r="W378" s="31"/>
      <c r="X378" s="32"/>
      <c r="Y378" s="33">
        <f t="shared" si="119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120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>
        <f t="shared" si="129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>
        <f t="shared" si="122"/>
        <v>0</v>
      </c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103"/>
      <c r="CA378" s="33">
        <f t="shared" si="130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103"/>
      <c r="CR378" s="33">
        <f t="shared" si="124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8">
        <f t="shared" si="125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>
        <f t="shared" si="126"/>
        <v>0</v>
      </c>
      <c r="DQ378" s="31"/>
      <c r="DR378" s="30"/>
      <c r="DS378" s="31"/>
      <c r="DT378" s="30"/>
      <c r="DU378" s="31"/>
      <c r="DV378" s="30"/>
      <c r="DW378" s="31"/>
      <c r="DX378" s="103"/>
      <c r="DY378" s="33">
        <f t="shared" si="127"/>
        <v>0</v>
      </c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108">
        <f t="shared" si="128"/>
        <v>0</v>
      </c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0"/>
      <c r="FG378" s="30"/>
      <c r="FH378" s="30"/>
      <c r="FI378" s="31"/>
      <c r="FJ378" s="32"/>
    </row>
    <row r="379" spans="1:166" s="1" customFormat="1" ht="15" hidden="1" customHeight="1" x14ac:dyDescent="0.3">
      <c r="A379" s="5">
        <f t="shared" si="89"/>
        <v>17</v>
      </c>
      <c r="B379" s="15">
        <v>3286</v>
      </c>
      <c r="C379" s="8" t="s">
        <v>297</v>
      </c>
      <c r="D379" s="16">
        <v>2001</v>
      </c>
      <c r="E379" s="17">
        <f t="shared" si="115"/>
        <v>0</v>
      </c>
      <c r="F379" s="55"/>
      <c r="G379" s="55"/>
      <c r="H379" s="55"/>
      <c r="I379" s="55"/>
      <c r="J379" s="28">
        <f t="shared" si="116"/>
        <v>0</v>
      </c>
      <c r="K379" s="29"/>
      <c r="L379" s="30"/>
      <c r="M379" s="31"/>
      <c r="N379" s="30"/>
      <c r="O379" s="31"/>
      <c r="P379" s="32"/>
      <c r="Q379" s="28">
        <f t="shared" si="117"/>
        <v>0</v>
      </c>
      <c r="R379" s="29"/>
      <c r="S379" s="32"/>
      <c r="T379" s="28">
        <f t="shared" si="118"/>
        <v>0</v>
      </c>
      <c r="U379" s="29"/>
      <c r="V379" s="30"/>
      <c r="W379" s="31"/>
      <c r="X379" s="32"/>
      <c r="Y379" s="33">
        <f t="shared" si="119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120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>
        <f t="shared" si="129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>
        <f t="shared" si="122"/>
        <v>0</v>
      </c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103"/>
      <c r="CA379" s="33">
        <f t="shared" si="130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103"/>
      <c r="CR379" s="33">
        <f t="shared" si="124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8">
        <f t="shared" si="125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>
        <f t="shared" si="126"/>
        <v>0</v>
      </c>
      <c r="DQ379" s="31"/>
      <c r="DR379" s="30"/>
      <c r="DS379" s="31"/>
      <c r="DT379" s="30"/>
      <c r="DU379" s="31"/>
      <c r="DV379" s="30"/>
      <c r="DW379" s="31"/>
      <c r="DX379" s="103"/>
      <c r="DY379" s="33">
        <f t="shared" si="127"/>
        <v>0</v>
      </c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108">
        <f t="shared" si="128"/>
        <v>0</v>
      </c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0"/>
      <c r="FG379" s="30"/>
      <c r="FH379" s="30"/>
      <c r="FI379" s="31"/>
      <c r="FJ379" s="32"/>
    </row>
    <row r="380" spans="1:166" s="1" customFormat="1" ht="15" hidden="1" customHeight="1" x14ac:dyDescent="0.3">
      <c r="A380" s="5">
        <f t="shared" si="89"/>
        <v>18</v>
      </c>
      <c r="B380" s="15">
        <v>6085</v>
      </c>
      <c r="C380" s="8" t="s">
        <v>282</v>
      </c>
      <c r="D380" s="16">
        <v>2007</v>
      </c>
      <c r="E380" s="17">
        <f t="shared" si="115"/>
        <v>0</v>
      </c>
      <c r="F380" s="55"/>
      <c r="G380" s="55"/>
      <c r="H380" s="55"/>
      <c r="I380" s="55"/>
      <c r="J380" s="28">
        <f t="shared" si="116"/>
        <v>0</v>
      </c>
      <c r="K380" s="29"/>
      <c r="L380" s="30"/>
      <c r="M380" s="31"/>
      <c r="N380" s="30"/>
      <c r="O380" s="31"/>
      <c r="P380" s="32"/>
      <c r="Q380" s="28">
        <f t="shared" si="117"/>
        <v>0</v>
      </c>
      <c r="R380" s="29"/>
      <c r="S380" s="32"/>
      <c r="T380" s="28">
        <f t="shared" si="118"/>
        <v>0</v>
      </c>
      <c r="U380" s="29"/>
      <c r="V380" s="30"/>
      <c r="W380" s="31"/>
      <c r="X380" s="32"/>
      <c r="Y380" s="33">
        <f t="shared" si="119"/>
        <v>0</v>
      </c>
      <c r="Z380" s="92"/>
      <c r="AA380" s="35"/>
      <c r="AB380" s="92"/>
      <c r="AC380" s="35"/>
      <c r="AD380" s="92"/>
      <c r="AE380" s="35"/>
      <c r="AF380" s="92"/>
      <c r="AG380" s="35"/>
      <c r="AH380" s="92"/>
      <c r="AI380" s="35"/>
      <c r="AJ380" s="92"/>
      <c r="AK380" s="35"/>
      <c r="AL380" s="92"/>
      <c r="AM380" s="35"/>
      <c r="AN380" s="92"/>
      <c r="AO380" s="93"/>
      <c r="AP380" s="33">
        <f t="shared" si="120"/>
        <v>0</v>
      </c>
      <c r="AQ380" s="92"/>
      <c r="AR380" s="35"/>
      <c r="AS380" s="92"/>
      <c r="AT380" s="35"/>
      <c r="AU380" s="92"/>
      <c r="AV380" s="35"/>
      <c r="AW380" s="92"/>
      <c r="AX380" s="35"/>
      <c r="AY380" s="92"/>
      <c r="AZ380" s="35"/>
      <c r="BA380" s="92"/>
      <c r="BB380" s="75"/>
      <c r="BC380" s="33">
        <f t="shared" si="129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>
        <f t="shared" si="122"/>
        <v>0</v>
      </c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103"/>
      <c r="CA380" s="33">
        <f t="shared" si="130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103"/>
      <c r="CR380" s="33">
        <f t="shared" si="124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8">
        <f t="shared" si="125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>
        <f t="shared" si="126"/>
        <v>0</v>
      </c>
      <c r="DQ380" s="31"/>
      <c r="DR380" s="30"/>
      <c r="DS380" s="31"/>
      <c r="DT380" s="30"/>
      <c r="DU380" s="31"/>
      <c r="DV380" s="30"/>
      <c r="DW380" s="31"/>
      <c r="DX380" s="103"/>
      <c r="DY380" s="33">
        <f t="shared" si="127"/>
        <v>0</v>
      </c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108">
        <f t="shared" si="128"/>
        <v>0</v>
      </c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0"/>
      <c r="FG380" s="30"/>
      <c r="FH380" s="30"/>
      <c r="FI380" s="31"/>
      <c r="FJ380" s="32"/>
    </row>
    <row r="381" spans="1:166" s="1" customFormat="1" ht="15" hidden="1" customHeight="1" x14ac:dyDescent="0.3">
      <c r="A381" s="5">
        <f t="shared" si="89"/>
        <v>19</v>
      </c>
      <c r="B381" s="15">
        <v>6086</v>
      </c>
      <c r="C381" s="8" t="s">
        <v>283</v>
      </c>
      <c r="D381" s="16">
        <v>2007</v>
      </c>
      <c r="E381" s="17">
        <f t="shared" si="115"/>
        <v>0</v>
      </c>
      <c r="F381" s="55"/>
      <c r="G381" s="55"/>
      <c r="H381" s="55"/>
      <c r="I381" s="55"/>
      <c r="J381" s="28">
        <f t="shared" si="116"/>
        <v>0</v>
      </c>
      <c r="K381" s="29"/>
      <c r="L381" s="30"/>
      <c r="M381" s="31"/>
      <c r="N381" s="30"/>
      <c r="O381" s="31"/>
      <c r="P381" s="32"/>
      <c r="Q381" s="28">
        <f t="shared" si="117"/>
        <v>0</v>
      </c>
      <c r="R381" s="29"/>
      <c r="S381" s="32"/>
      <c r="T381" s="28">
        <f t="shared" si="118"/>
        <v>0</v>
      </c>
      <c r="U381" s="29"/>
      <c r="V381" s="30"/>
      <c r="W381" s="31"/>
      <c r="X381" s="32"/>
      <c r="Y381" s="33">
        <f t="shared" si="119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120"/>
        <v>0</v>
      </c>
      <c r="AQ381" s="92"/>
      <c r="AR381" s="35"/>
      <c r="AS381" s="92"/>
      <c r="AT381" s="35"/>
      <c r="AU381" s="92"/>
      <c r="AV381" s="35"/>
      <c r="AW381" s="92"/>
      <c r="AX381" s="35"/>
      <c r="AY381" s="92"/>
      <c r="AZ381" s="35"/>
      <c r="BA381" s="92"/>
      <c r="BB381" s="75"/>
      <c r="BC381" s="33">
        <f t="shared" si="129"/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 t="shared" si="122"/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103"/>
      <c r="CA381" s="33">
        <f t="shared" si="130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103"/>
      <c r="CR381" s="33">
        <f t="shared" si="124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8">
        <f t="shared" si="125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 t="shared" si="126"/>
        <v>0</v>
      </c>
      <c r="DQ381" s="31"/>
      <c r="DR381" s="30"/>
      <c r="DS381" s="31"/>
      <c r="DT381" s="30"/>
      <c r="DU381" s="31"/>
      <c r="DV381" s="30"/>
      <c r="DW381" s="31"/>
      <c r="DX381" s="103"/>
      <c r="DY381" s="33">
        <f t="shared" si="127"/>
        <v>0</v>
      </c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108">
        <f t="shared" si="128"/>
        <v>0</v>
      </c>
      <c r="EQ381" s="31"/>
      <c r="ER381" s="30"/>
      <c r="ES381" s="31"/>
      <c r="ET381" s="30"/>
      <c r="EU381" s="31"/>
      <c r="EV381" s="30"/>
      <c r="EW381" s="30"/>
      <c r="EX381" s="30"/>
      <c r="EY381" s="30"/>
      <c r="EZ381" s="30"/>
      <c r="FA381" s="30"/>
      <c r="FB381" s="30"/>
      <c r="FC381" s="31"/>
      <c r="FD381" s="30"/>
      <c r="FE381" s="30"/>
      <c r="FF381" s="30"/>
      <c r="FG381" s="30"/>
      <c r="FH381" s="30"/>
      <c r="FI381" s="31"/>
      <c r="FJ381" s="32"/>
    </row>
    <row r="382" spans="1:166" s="1" customFormat="1" ht="15" hidden="1" customHeight="1" x14ac:dyDescent="0.3">
      <c r="A382" s="5">
        <f t="shared" si="89"/>
        <v>20</v>
      </c>
      <c r="B382" s="15">
        <v>4189</v>
      </c>
      <c r="C382" s="8" t="s">
        <v>275</v>
      </c>
      <c r="D382" s="16">
        <v>2004</v>
      </c>
      <c r="E382" s="17">
        <f t="shared" si="115"/>
        <v>0</v>
      </c>
      <c r="F382" s="55"/>
      <c r="G382" s="55"/>
      <c r="H382" s="55"/>
      <c r="I382" s="55"/>
      <c r="J382" s="28">
        <f t="shared" si="116"/>
        <v>0</v>
      </c>
      <c r="K382" s="29"/>
      <c r="L382" s="30"/>
      <c r="M382" s="31"/>
      <c r="N382" s="30"/>
      <c r="O382" s="31"/>
      <c r="P382" s="32"/>
      <c r="Q382" s="28">
        <f t="shared" si="117"/>
        <v>0</v>
      </c>
      <c r="R382" s="29"/>
      <c r="S382" s="32"/>
      <c r="T382" s="28">
        <f t="shared" si="118"/>
        <v>0</v>
      </c>
      <c r="U382" s="29"/>
      <c r="V382" s="30"/>
      <c r="W382" s="31"/>
      <c r="X382" s="32"/>
      <c r="Y382" s="33">
        <f t="shared" si="119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120"/>
        <v>0</v>
      </c>
      <c r="AQ382" s="92"/>
      <c r="AR382" s="35"/>
      <c r="AS382" s="92"/>
      <c r="AT382" s="35"/>
      <c r="AU382" s="92"/>
      <c r="AV382" s="35"/>
      <c r="AW382" s="92"/>
      <c r="AX382" s="35"/>
      <c r="AY382" s="92"/>
      <c r="AZ382" s="35"/>
      <c r="BA382" s="92"/>
      <c r="BB382" s="75"/>
      <c r="BC382" s="33">
        <f t="shared" si="129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>
        <f t="shared" si="122"/>
        <v>0</v>
      </c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103"/>
      <c r="CA382" s="33">
        <f t="shared" si="130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103"/>
      <c r="CR382" s="33">
        <f t="shared" si="124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8">
        <f t="shared" si="125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>
        <f t="shared" si="126"/>
        <v>0</v>
      </c>
      <c r="DQ382" s="31"/>
      <c r="DR382" s="30"/>
      <c r="DS382" s="31"/>
      <c r="DT382" s="30"/>
      <c r="DU382" s="31"/>
      <c r="DV382" s="30"/>
      <c r="DW382" s="31"/>
      <c r="DX382" s="103"/>
      <c r="DY382" s="33">
        <f t="shared" si="127"/>
        <v>0</v>
      </c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108">
        <f t="shared" si="128"/>
        <v>0</v>
      </c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0"/>
      <c r="FG382" s="30"/>
      <c r="FH382" s="30"/>
      <c r="FI382" s="31"/>
      <c r="FJ382" s="32"/>
    </row>
    <row r="383" spans="1:166" s="1" customFormat="1" ht="15" hidden="1" customHeight="1" x14ac:dyDescent="0.3">
      <c r="A383" s="5">
        <f t="shared" si="89"/>
        <v>21</v>
      </c>
      <c r="B383" s="15">
        <v>6331</v>
      </c>
      <c r="C383" s="8" t="s">
        <v>299</v>
      </c>
      <c r="D383" s="16">
        <v>2007</v>
      </c>
      <c r="E383" s="17">
        <f t="shared" si="115"/>
        <v>0</v>
      </c>
      <c r="F383" s="55"/>
      <c r="G383" s="55"/>
      <c r="H383" s="55"/>
      <c r="I383" s="55"/>
      <c r="J383" s="28">
        <f t="shared" si="116"/>
        <v>0</v>
      </c>
      <c r="K383" s="29"/>
      <c r="L383" s="30"/>
      <c r="M383" s="31"/>
      <c r="N383" s="30"/>
      <c r="O383" s="31"/>
      <c r="P383" s="32"/>
      <c r="Q383" s="28">
        <f t="shared" si="117"/>
        <v>0</v>
      </c>
      <c r="R383" s="29"/>
      <c r="S383" s="32"/>
      <c r="T383" s="28">
        <f t="shared" si="118"/>
        <v>0</v>
      </c>
      <c r="U383" s="29"/>
      <c r="V383" s="30"/>
      <c r="W383" s="31"/>
      <c r="X383" s="32"/>
      <c r="Y383" s="33">
        <f t="shared" si="119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120"/>
        <v>0</v>
      </c>
      <c r="AQ383" s="92"/>
      <c r="AR383" s="35"/>
      <c r="AS383" s="92"/>
      <c r="AT383" s="35"/>
      <c r="AU383" s="92"/>
      <c r="AV383" s="35"/>
      <c r="AW383" s="92"/>
      <c r="AX383" s="35"/>
      <c r="AY383" s="92"/>
      <c r="AZ383" s="35"/>
      <c r="BA383" s="92"/>
      <c r="BB383" s="75"/>
      <c r="BC383" s="33">
        <f t="shared" si="129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>
        <f t="shared" si="122"/>
        <v>0</v>
      </c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103"/>
      <c r="CA383" s="33">
        <f t="shared" si="130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103"/>
      <c r="CR383" s="33">
        <f t="shared" si="124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8">
        <f t="shared" si="125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>
        <f t="shared" si="126"/>
        <v>0</v>
      </c>
      <c r="DQ383" s="31"/>
      <c r="DR383" s="30"/>
      <c r="DS383" s="31"/>
      <c r="DT383" s="30"/>
      <c r="DU383" s="31"/>
      <c r="DV383" s="30"/>
      <c r="DW383" s="31"/>
      <c r="DX383" s="103"/>
      <c r="DY383" s="33">
        <f t="shared" si="127"/>
        <v>0</v>
      </c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108">
        <f t="shared" si="128"/>
        <v>0</v>
      </c>
      <c r="EQ383" s="31"/>
      <c r="ER383" s="30"/>
      <c r="ES383" s="31"/>
      <c r="ET383" s="30"/>
      <c r="EU383" s="31"/>
      <c r="EV383" s="30"/>
      <c r="EW383" s="30"/>
      <c r="EX383" s="30"/>
      <c r="EY383" s="30"/>
      <c r="EZ383" s="30"/>
      <c r="FA383" s="30"/>
      <c r="FB383" s="30"/>
      <c r="FC383" s="31"/>
      <c r="FD383" s="30"/>
      <c r="FE383" s="30"/>
      <c r="FF383" s="30"/>
      <c r="FG383" s="30"/>
      <c r="FH383" s="30"/>
      <c r="FI383" s="31"/>
      <c r="FJ383" s="32"/>
    </row>
    <row r="384" spans="1:166" s="1" customFormat="1" ht="15" hidden="1" customHeight="1" x14ac:dyDescent="0.3">
      <c r="A384" s="5"/>
      <c r="B384" s="15">
        <v>6404</v>
      </c>
      <c r="C384" s="8" t="s">
        <v>180</v>
      </c>
      <c r="D384" s="16">
        <v>2009</v>
      </c>
      <c r="E384" s="17">
        <f t="shared" si="115"/>
        <v>0</v>
      </c>
      <c r="F384" s="55"/>
      <c r="G384" s="55"/>
      <c r="H384" s="55"/>
      <c r="I384" s="55"/>
      <c r="J384" s="28"/>
      <c r="K384" s="29"/>
      <c r="L384" s="30"/>
      <c r="M384" s="31"/>
      <c r="N384" s="30"/>
      <c r="O384" s="31"/>
      <c r="P384" s="32"/>
      <c r="Q384" s="28"/>
      <c r="R384" s="29"/>
      <c r="S384" s="32"/>
      <c r="T384" s="28"/>
      <c r="U384" s="29"/>
      <c r="V384" s="30"/>
      <c r="W384" s="31"/>
      <c r="X384" s="32"/>
      <c r="Y384" s="33"/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/>
      <c r="AQ384" s="86"/>
      <c r="AR384" s="35"/>
      <c r="AS384" s="86"/>
      <c r="AT384" s="35"/>
      <c r="AU384" s="86"/>
      <c r="AV384" s="35"/>
      <c r="AW384" s="86"/>
      <c r="AX384" s="35"/>
      <c r="AY384" s="86"/>
      <c r="AZ384" s="35"/>
      <c r="BA384" s="86"/>
      <c r="BB384" s="75"/>
      <c r="BC384" s="33"/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/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103"/>
      <c r="CA384" s="33"/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103"/>
      <c r="CR384" s="33"/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8"/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/>
      <c r="DQ384" s="31"/>
      <c r="DR384" s="30"/>
      <c r="DS384" s="31"/>
      <c r="DT384" s="30"/>
      <c r="DU384" s="31"/>
      <c r="DV384" s="30"/>
      <c r="DW384" s="31"/>
      <c r="DX384" s="103"/>
      <c r="DY384" s="33"/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108">
        <f t="shared" si="128"/>
        <v>0</v>
      </c>
      <c r="EQ384" s="31"/>
      <c r="ER384" s="30"/>
      <c r="ES384" s="31"/>
      <c r="ET384" s="30"/>
      <c r="EU384" s="31"/>
      <c r="EV384" s="30"/>
      <c r="EW384" s="31"/>
      <c r="EX384" s="30"/>
      <c r="EY384" s="31"/>
      <c r="EZ384" s="30"/>
      <c r="FA384" s="31"/>
      <c r="FB384" s="30"/>
      <c r="FC384" s="31"/>
      <c r="FD384" s="30"/>
      <c r="FE384" s="31"/>
      <c r="FF384" s="30"/>
      <c r="FG384" s="89"/>
      <c r="FH384" s="30"/>
      <c r="FI384" s="31"/>
      <c r="FJ384" s="32"/>
    </row>
    <row r="385" spans="1:166" s="1" customFormat="1" ht="15" hidden="1" customHeight="1" x14ac:dyDescent="0.3">
      <c r="A385" s="5">
        <f t="shared" si="89"/>
        <v>1</v>
      </c>
      <c r="B385" s="15">
        <v>6730</v>
      </c>
      <c r="C385" s="8" t="s">
        <v>148</v>
      </c>
      <c r="D385" s="16">
        <v>2007</v>
      </c>
      <c r="E385" s="17">
        <f t="shared" si="115"/>
        <v>0</v>
      </c>
      <c r="F385" s="55"/>
      <c r="G385" s="55"/>
      <c r="H385" s="55"/>
      <c r="I385" s="55"/>
      <c r="J385" s="28">
        <f t="shared" ref="J385:J390" si="131">L385+N385+P385</f>
        <v>0</v>
      </c>
      <c r="K385" s="29"/>
      <c r="L385" s="30"/>
      <c r="M385" s="31"/>
      <c r="N385" s="30"/>
      <c r="O385" s="31"/>
      <c r="P385" s="32"/>
      <c r="Q385" s="28">
        <f t="shared" ref="Q385:Q390" si="132">S385</f>
        <v>0</v>
      </c>
      <c r="R385" s="29"/>
      <c r="S385" s="32"/>
      <c r="T385" s="28">
        <f t="shared" ref="T385:T390" si="133">V385+X385</f>
        <v>0</v>
      </c>
      <c r="U385" s="29"/>
      <c r="V385" s="30"/>
      <c r="W385" s="31"/>
      <c r="X385" s="32"/>
      <c r="Y385" s="33">
        <f t="shared" ref="Y385:Y390" si="134">AA385+AC385+AE385+AG385+AI385+AK385+AM385+AO385</f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ref="AP385:AP390" si="135">AR385+AT385+AV385+AX385+AZ385+BB385</f>
        <v>0</v>
      </c>
      <c r="AQ385" s="86"/>
      <c r="AR385" s="35"/>
      <c r="AS385" s="86"/>
      <c r="AT385" s="35"/>
      <c r="AU385" s="86"/>
      <c r="AV385" s="35"/>
      <c r="AW385" s="86"/>
      <c r="AX385" s="35"/>
      <c r="AY385" s="86"/>
      <c r="AZ385" s="35"/>
      <c r="BA385" s="86"/>
      <c r="BB385" s="75"/>
      <c r="BC385" s="33">
        <f t="shared" ref="BC385:BC390" si="136">BE385+BG385+BI385+BK385+BM385</f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 t="shared" ref="BN385:BN390" si="137">BP385+BR385+BT385+BV385+BX385+BZ385</f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103"/>
      <c r="CA385" s="33">
        <f t="shared" ref="CA385:CA390" si="138">CC385+CE385+CG385+CI385+CK385+CM385+CO385+CQ385</f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103"/>
      <c r="CR385" s="33">
        <f t="shared" ref="CR385:CR390" si="139">CT385+CV385+CX385+CZ385+DB385+DD385</f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8">
        <f t="shared" ref="DE385:DE390" si="140">DG385+DI385+DK385+DM385+DO385</f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 t="shared" ref="DP385:DP390" si="141">DR385+DT385+DV385+DX385</f>
        <v>0</v>
      </c>
      <c r="DQ385" s="31"/>
      <c r="DR385" s="30"/>
      <c r="DS385" s="31"/>
      <c r="DT385" s="30"/>
      <c r="DU385" s="31"/>
      <c r="DV385" s="30"/>
      <c r="DW385" s="31"/>
      <c r="DX385" s="103"/>
      <c r="DY385" s="33">
        <f>EA385+EC385+EE385+EG385+EI385+EK385+EM385+EO385</f>
        <v>0</v>
      </c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108">
        <f t="shared" si="128"/>
        <v>0</v>
      </c>
      <c r="EQ385" s="31"/>
      <c r="ER385" s="30"/>
      <c r="ES385" s="31"/>
      <c r="ET385" s="30"/>
      <c r="EU385" s="31"/>
      <c r="EV385" s="30"/>
      <c r="EW385" s="30"/>
      <c r="EX385" s="30"/>
      <c r="EY385" s="30"/>
      <c r="EZ385" s="30"/>
      <c r="FA385" s="30"/>
      <c r="FB385" s="30"/>
      <c r="FC385" s="31"/>
      <c r="FD385" s="30"/>
      <c r="FE385" s="30"/>
      <c r="FF385" s="30"/>
      <c r="FG385" s="30"/>
      <c r="FH385" s="30"/>
      <c r="FI385" s="31"/>
      <c r="FJ385" s="32"/>
    </row>
    <row r="386" spans="1:166" s="1" customFormat="1" ht="15" hidden="1" customHeight="1" x14ac:dyDescent="0.3">
      <c r="A386" s="5">
        <f t="shared" si="89"/>
        <v>2</v>
      </c>
      <c r="B386" s="15">
        <v>6829</v>
      </c>
      <c r="C386" s="8" t="s">
        <v>152</v>
      </c>
      <c r="D386" s="16">
        <v>2007</v>
      </c>
      <c r="E386" s="17">
        <f t="shared" si="115"/>
        <v>0</v>
      </c>
      <c r="F386" s="55"/>
      <c r="G386" s="55"/>
      <c r="H386" s="55"/>
      <c r="I386" s="55"/>
      <c r="J386" s="28">
        <f t="shared" si="131"/>
        <v>0</v>
      </c>
      <c r="K386" s="29"/>
      <c r="L386" s="30"/>
      <c r="M386" s="31"/>
      <c r="N386" s="30"/>
      <c r="O386" s="31"/>
      <c r="P386" s="32"/>
      <c r="Q386" s="28">
        <f t="shared" si="132"/>
        <v>0</v>
      </c>
      <c r="R386" s="29"/>
      <c r="S386" s="32"/>
      <c r="T386" s="28">
        <f t="shared" si="133"/>
        <v>0</v>
      </c>
      <c r="U386" s="29"/>
      <c r="V386" s="30"/>
      <c r="W386" s="31"/>
      <c r="X386" s="32"/>
      <c r="Y386" s="33">
        <f t="shared" si="134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135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>
        <f t="shared" si="136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>
        <f t="shared" si="137"/>
        <v>0</v>
      </c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103"/>
      <c r="CA386" s="33">
        <f t="shared" si="138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103"/>
      <c r="CR386" s="33">
        <f t="shared" si="139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8">
        <f t="shared" si="140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>
        <f t="shared" si="141"/>
        <v>0</v>
      </c>
      <c r="DQ386" s="31"/>
      <c r="DR386" s="30"/>
      <c r="DS386" s="31"/>
      <c r="DT386" s="30"/>
      <c r="DU386" s="31"/>
      <c r="DV386" s="30"/>
      <c r="DW386" s="31"/>
      <c r="DX386" s="103"/>
      <c r="DY386" s="33">
        <f>EA386+EC386+EE386+EG386+EI386+EK386+EM386+EO386</f>
        <v>0</v>
      </c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108">
        <f t="shared" si="128"/>
        <v>0</v>
      </c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0"/>
      <c r="FG386" s="30"/>
      <c r="FH386" s="30"/>
      <c r="FI386" s="31"/>
      <c r="FJ386" s="32"/>
    </row>
    <row r="387" spans="1:166" s="1" customFormat="1" ht="15" hidden="1" customHeight="1" x14ac:dyDescent="0.3">
      <c r="A387" s="5">
        <f t="shared" si="89"/>
        <v>3</v>
      </c>
      <c r="B387" s="15">
        <v>3739</v>
      </c>
      <c r="C387" s="8" t="s">
        <v>83</v>
      </c>
      <c r="D387" s="16">
        <v>2001</v>
      </c>
      <c r="E387" s="17">
        <f t="shared" si="115"/>
        <v>0</v>
      </c>
      <c r="F387" s="55"/>
      <c r="G387" s="55"/>
      <c r="H387" s="55"/>
      <c r="I387" s="55"/>
      <c r="J387" s="28">
        <f t="shared" si="131"/>
        <v>0</v>
      </c>
      <c r="K387" s="29"/>
      <c r="L387" s="30"/>
      <c r="M387" s="31"/>
      <c r="N387" s="30"/>
      <c r="O387" s="31"/>
      <c r="P387" s="32"/>
      <c r="Q387" s="28">
        <f t="shared" si="132"/>
        <v>0</v>
      </c>
      <c r="R387" s="29"/>
      <c r="S387" s="32"/>
      <c r="T387" s="28">
        <f t="shared" si="133"/>
        <v>0</v>
      </c>
      <c r="U387" s="29"/>
      <c r="V387" s="30"/>
      <c r="W387" s="31"/>
      <c r="X387" s="32"/>
      <c r="Y387" s="33">
        <f t="shared" si="134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135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>
        <f t="shared" si="136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>
        <f t="shared" si="137"/>
        <v>0</v>
      </c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103"/>
      <c r="CA387" s="33">
        <f t="shared" si="138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103"/>
      <c r="CR387" s="33">
        <f t="shared" si="139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8">
        <f t="shared" si="140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>
        <f t="shared" si="141"/>
        <v>0</v>
      </c>
      <c r="DQ387" s="31"/>
      <c r="DR387" s="30"/>
      <c r="DS387" s="31"/>
      <c r="DT387" s="30"/>
      <c r="DU387" s="31"/>
      <c r="DV387" s="30"/>
      <c r="DW387" s="31"/>
      <c r="DX387" s="103"/>
      <c r="DY387" s="33">
        <f>EA387+EC387+EE387+EG387+EI387+EK387+EM387+EO387</f>
        <v>0</v>
      </c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08">
        <f t="shared" si="128"/>
        <v>0</v>
      </c>
      <c r="EQ387" s="31"/>
      <c r="ER387" s="30"/>
      <c r="ES387" s="31"/>
      <c r="ET387" s="30"/>
      <c r="EU387" s="31"/>
      <c r="EV387" s="30"/>
      <c r="EW387" s="30"/>
      <c r="EX387" s="30"/>
      <c r="EY387" s="30"/>
      <c r="EZ387" s="30"/>
      <c r="FA387" s="30"/>
      <c r="FB387" s="30"/>
      <c r="FC387" s="31"/>
      <c r="FD387" s="30"/>
      <c r="FE387" s="30"/>
      <c r="FF387" s="30"/>
      <c r="FG387" s="30"/>
      <c r="FH387" s="30"/>
      <c r="FI387" s="31"/>
      <c r="FJ387" s="32"/>
    </row>
    <row r="388" spans="1:166" s="1" customFormat="1" ht="15" hidden="1" customHeight="1" x14ac:dyDescent="0.3">
      <c r="A388" s="5">
        <f t="shared" si="89"/>
        <v>4</v>
      </c>
      <c r="B388" s="15">
        <v>570</v>
      </c>
      <c r="C388" s="8" t="s">
        <v>620</v>
      </c>
      <c r="D388" s="16">
        <v>2012</v>
      </c>
      <c r="E388" s="17">
        <f t="shared" si="115"/>
        <v>0</v>
      </c>
      <c r="F388" s="55" t="s">
        <v>602</v>
      </c>
      <c r="G388" s="65"/>
      <c r="H388" s="55" t="s">
        <v>619</v>
      </c>
      <c r="I388" s="55" t="s">
        <v>603</v>
      </c>
      <c r="J388" s="28">
        <f t="shared" si="131"/>
        <v>0</v>
      </c>
      <c r="K388" s="29"/>
      <c r="L388" s="30"/>
      <c r="M388" s="31"/>
      <c r="N388" s="30"/>
      <c r="O388" s="31"/>
      <c r="P388" s="32"/>
      <c r="Q388" s="28">
        <f t="shared" si="132"/>
        <v>0</v>
      </c>
      <c r="R388" s="29"/>
      <c r="S388" s="32"/>
      <c r="T388" s="28">
        <f t="shared" si="133"/>
        <v>0</v>
      </c>
      <c r="U388" s="29"/>
      <c r="V388" s="30"/>
      <c r="W388" s="31"/>
      <c r="X388" s="32"/>
      <c r="Y388" s="33">
        <f t="shared" si="134"/>
        <v>0</v>
      </c>
      <c r="Z388" s="86"/>
      <c r="AA388" s="35"/>
      <c r="AB388" s="86"/>
      <c r="AC388" s="35"/>
      <c r="AD388" s="86"/>
      <c r="AE388" s="35"/>
      <c r="AF388" s="86"/>
      <c r="AG388" s="35"/>
      <c r="AH388" s="86"/>
      <c r="AI388" s="35"/>
      <c r="AJ388" s="86"/>
      <c r="AK388" s="35"/>
      <c r="AL388" s="86"/>
      <c r="AM388" s="35"/>
      <c r="AN388" s="86"/>
      <c r="AO388" s="87"/>
      <c r="AP388" s="33">
        <f t="shared" si="135"/>
        <v>0</v>
      </c>
      <c r="AQ388" s="86"/>
      <c r="AR388" s="35"/>
      <c r="AS388" s="86"/>
      <c r="AT388" s="35"/>
      <c r="AU388" s="86"/>
      <c r="AV388" s="35"/>
      <c r="AW388" s="86"/>
      <c r="AX388" s="35"/>
      <c r="AY388" s="86"/>
      <c r="AZ388" s="35"/>
      <c r="BA388" s="86"/>
      <c r="BB388" s="75"/>
      <c r="BC388" s="33">
        <f t="shared" si="136"/>
        <v>0</v>
      </c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>
        <f t="shared" si="137"/>
        <v>0</v>
      </c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103"/>
      <c r="CA388" s="33">
        <f t="shared" si="138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103"/>
      <c r="CR388" s="33">
        <f t="shared" si="139"/>
        <v>0</v>
      </c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8">
        <f t="shared" si="140"/>
        <v>0</v>
      </c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>
        <f t="shared" si="141"/>
        <v>0</v>
      </c>
      <c r="DQ388" s="31"/>
      <c r="DR388" s="30"/>
      <c r="DS388" s="31"/>
      <c r="DT388" s="30"/>
      <c r="DU388" s="31"/>
      <c r="DV388" s="30"/>
      <c r="DW388" s="31"/>
      <c r="DX388" s="103"/>
      <c r="DY388" s="33">
        <f>EA388+EC388+EE388+EG388+EK388+EM388+EO388</f>
        <v>0</v>
      </c>
      <c r="DZ388" s="31"/>
      <c r="EA388" s="30"/>
      <c r="EB388" s="31"/>
      <c r="EC388" s="30"/>
      <c r="ED388" s="31"/>
      <c r="EE388" s="30"/>
      <c r="EF388" s="31"/>
      <c r="EG388" s="30"/>
      <c r="EH388" s="91">
        <v>7</v>
      </c>
      <c r="EI388" s="58" t="s">
        <v>287</v>
      </c>
      <c r="EJ388" s="31"/>
      <c r="EK388" s="30"/>
      <c r="EL388" s="31"/>
      <c r="EM388" s="30"/>
      <c r="EN388" s="31"/>
      <c r="EO388" s="32"/>
      <c r="EP388" s="108">
        <f t="shared" si="128"/>
        <v>0</v>
      </c>
      <c r="EQ388" s="31"/>
      <c r="ER388" s="30"/>
      <c r="ES388" s="31"/>
      <c r="ET388" s="30"/>
      <c r="EU388" s="31"/>
      <c r="EV388" s="30"/>
      <c r="EW388" s="31"/>
      <c r="EX388" s="30"/>
      <c r="EY388" s="89"/>
      <c r="EZ388" s="31"/>
      <c r="FA388" s="31"/>
      <c r="FB388" s="30"/>
      <c r="FC388" s="31"/>
      <c r="FD388" s="30"/>
      <c r="FE388" s="30"/>
      <c r="FF388" s="30"/>
      <c r="FG388" s="30"/>
      <c r="FH388" s="30"/>
      <c r="FI388" s="31"/>
      <c r="FJ388" s="32"/>
    </row>
    <row r="389" spans="1:166" s="1" customFormat="1" ht="15" hidden="1" customHeight="1" x14ac:dyDescent="0.3">
      <c r="A389" s="5">
        <f t="shared" si="89"/>
        <v>5</v>
      </c>
      <c r="B389" s="15">
        <v>3850</v>
      </c>
      <c r="C389" s="8" t="s">
        <v>107</v>
      </c>
      <c r="D389" s="16">
        <v>2003</v>
      </c>
      <c r="E389" s="17">
        <f t="shared" si="115"/>
        <v>0</v>
      </c>
      <c r="F389" s="55"/>
      <c r="G389" s="55"/>
      <c r="H389" s="55"/>
      <c r="I389" s="55"/>
      <c r="J389" s="28">
        <f t="shared" si="131"/>
        <v>0</v>
      </c>
      <c r="K389" s="29"/>
      <c r="L389" s="30"/>
      <c r="M389" s="31"/>
      <c r="N389" s="30"/>
      <c r="O389" s="31"/>
      <c r="P389" s="32"/>
      <c r="Q389" s="28">
        <f t="shared" si="132"/>
        <v>0</v>
      </c>
      <c r="R389" s="29"/>
      <c r="S389" s="32"/>
      <c r="T389" s="28">
        <f t="shared" si="133"/>
        <v>0</v>
      </c>
      <c r="U389" s="29"/>
      <c r="V389" s="30"/>
      <c r="W389" s="31"/>
      <c r="X389" s="32"/>
      <c r="Y389" s="33">
        <f t="shared" si="134"/>
        <v>0</v>
      </c>
      <c r="Z389" s="86"/>
      <c r="AA389" s="35"/>
      <c r="AB389" s="86"/>
      <c r="AC389" s="35"/>
      <c r="AD389" s="86"/>
      <c r="AE389" s="35"/>
      <c r="AF389" s="86"/>
      <c r="AG389" s="35"/>
      <c r="AH389" s="86"/>
      <c r="AI389" s="35"/>
      <c r="AJ389" s="86"/>
      <c r="AK389" s="35"/>
      <c r="AL389" s="86"/>
      <c r="AM389" s="35"/>
      <c r="AN389" s="86"/>
      <c r="AO389" s="87"/>
      <c r="AP389" s="33">
        <f t="shared" si="135"/>
        <v>0</v>
      </c>
      <c r="AQ389" s="86"/>
      <c r="AR389" s="35"/>
      <c r="AS389" s="86"/>
      <c r="AT389" s="35"/>
      <c r="AU389" s="86"/>
      <c r="AV389" s="35"/>
      <c r="AW389" s="86"/>
      <c r="AX389" s="35"/>
      <c r="AY389" s="86"/>
      <c r="AZ389" s="35"/>
      <c r="BA389" s="86"/>
      <c r="BB389" s="75"/>
      <c r="BC389" s="33">
        <f t="shared" si="136"/>
        <v>0</v>
      </c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>
        <f t="shared" si="137"/>
        <v>0</v>
      </c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103"/>
      <c r="CA389" s="33">
        <f t="shared" si="138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103"/>
      <c r="CR389" s="33">
        <f t="shared" si="139"/>
        <v>0</v>
      </c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8">
        <f t="shared" si="140"/>
        <v>0</v>
      </c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>
        <f t="shared" si="141"/>
        <v>0</v>
      </c>
      <c r="DQ389" s="31"/>
      <c r="DR389" s="30"/>
      <c r="DS389" s="31"/>
      <c r="DT389" s="30"/>
      <c r="DU389" s="31"/>
      <c r="DV389" s="30"/>
      <c r="DW389" s="31"/>
      <c r="DX389" s="103"/>
      <c r="DY389" s="33">
        <f>EA389+EC389+EE389+EG389+EI389+EK389+EM389+EO389</f>
        <v>0</v>
      </c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32"/>
      <c r="EP389" s="108">
        <f t="shared" si="128"/>
        <v>0</v>
      </c>
      <c r="EQ389" s="31"/>
      <c r="ER389" s="30"/>
      <c r="ES389" s="31"/>
      <c r="ET389" s="30"/>
      <c r="EU389" s="31"/>
      <c r="EV389" s="30"/>
      <c r="EW389" s="30"/>
      <c r="EX389" s="30"/>
      <c r="EY389" s="30"/>
      <c r="EZ389" s="30"/>
      <c r="FA389" s="30"/>
      <c r="FB389" s="30"/>
      <c r="FC389" s="31"/>
      <c r="FD389" s="30"/>
      <c r="FE389" s="30"/>
      <c r="FF389" s="30"/>
      <c r="FG389" s="30"/>
      <c r="FH389" s="30"/>
      <c r="FI389" s="31"/>
      <c r="FJ389" s="32"/>
    </row>
    <row r="390" spans="1:166" s="1" customFormat="1" ht="15" hidden="1" customHeight="1" x14ac:dyDescent="0.3">
      <c r="A390" s="5">
        <f t="shared" si="89"/>
        <v>6</v>
      </c>
      <c r="B390" s="15">
        <v>7469</v>
      </c>
      <c r="C390" s="8" t="s">
        <v>243</v>
      </c>
      <c r="D390" s="16">
        <v>2006</v>
      </c>
      <c r="E390" s="17">
        <f t="shared" si="115"/>
        <v>0</v>
      </c>
      <c r="F390" s="55"/>
      <c r="G390" s="55"/>
      <c r="H390" s="55"/>
      <c r="I390" s="55"/>
      <c r="J390" s="28">
        <f t="shared" si="131"/>
        <v>0</v>
      </c>
      <c r="K390" s="29"/>
      <c r="L390" s="30"/>
      <c r="M390" s="31"/>
      <c r="N390" s="30"/>
      <c r="O390" s="31"/>
      <c r="P390" s="32"/>
      <c r="Q390" s="28">
        <f t="shared" si="132"/>
        <v>0</v>
      </c>
      <c r="R390" s="29"/>
      <c r="S390" s="32"/>
      <c r="T390" s="28">
        <f t="shared" si="133"/>
        <v>0</v>
      </c>
      <c r="U390" s="29"/>
      <c r="V390" s="30"/>
      <c r="W390" s="31"/>
      <c r="X390" s="32"/>
      <c r="Y390" s="33">
        <f t="shared" si="134"/>
        <v>0</v>
      </c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>
        <f t="shared" si="135"/>
        <v>0</v>
      </c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>
        <f t="shared" si="136"/>
        <v>0</v>
      </c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>
        <f t="shared" si="137"/>
        <v>0</v>
      </c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103"/>
      <c r="CA390" s="33">
        <f t="shared" si="138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103"/>
      <c r="CR390" s="33">
        <f t="shared" si="139"/>
        <v>0</v>
      </c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8">
        <f t="shared" si="140"/>
        <v>0</v>
      </c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>
        <f t="shared" si="141"/>
        <v>0</v>
      </c>
      <c r="DQ390" s="31"/>
      <c r="DR390" s="30"/>
      <c r="DS390" s="31"/>
      <c r="DT390" s="30"/>
      <c r="DU390" s="31"/>
      <c r="DV390" s="30"/>
      <c r="DW390" s="31"/>
      <c r="DX390" s="103"/>
      <c r="DY390" s="33">
        <f>EA390+EC390+EE390+EG390+EI390+EK390+EM390+EO390</f>
        <v>0</v>
      </c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08">
        <f t="shared" si="128"/>
        <v>0</v>
      </c>
      <c r="EQ390" s="31"/>
      <c r="ER390" s="30"/>
      <c r="ES390" s="31"/>
      <c r="ET390" s="30"/>
      <c r="EU390" s="31"/>
      <c r="EV390" s="30"/>
      <c r="EW390" s="30"/>
      <c r="EX390" s="30"/>
      <c r="EY390" s="30"/>
      <c r="EZ390" s="30"/>
      <c r="FA390" s="30"/>
      <c r="FB390" s="30"/>
      <c r="FC390" s="31"/>
      <c r="FD390" s="30"/>
      <c r="FE390" s="30"/>
      <c r="FF390" s="30"/>
      <c r="FG390" s="30"/>
      <c r="FH390" s="30"/>
      <c r="FI390" s="31"/>
      <c r="FJ390" s="32"/>
    </row>
    <row r="391" spans="1:166" s="1" customFormat="1" ht="15" hidden="1" customHeight="1" x14ac:dyDescent="0.3">
      <c r="A391" s="5"/>
      <c r="B391" s="15">
        <v>9349</v>
      </c>
      <c r="C391" s="8" t="s">
        <v>354</v>
      </c>
      <c r="D391" s="16">
        <v>2010</v>
      </c>
      <c r="E391" s="17">
        <f t="shared" si="115"/>
        <v>0</v>
      </c>
      <c r="F391" s="55"/>
      <c r="G391" s="55"/>
      <c r="H391" s="55"/>
      <c r="I391" s="55"/>
      <c r="J391" s="28"/>
      <c r="K391" s="29"/>
      <c r="L391" s="30"/>
      <c r="M391" s="31"/>
      <c r="N391" s="30"/>
      <c r="O391" s="31"/>
      <c r="P391" s="32"/>
      <c r="Q391" s="28"/>
      <c r="R391" s="29"/>
      <c r="S391" s="32"/>
      <c r="T391" s="28"/>
      <c r="U391" s="29"/>
      <c r="V391" s="30"/>
      <c r="W391" s="31"/>
      <c r="X391" s="32"/>
      <c r="Y391" s="33"/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/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/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/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103"/>
      <c r="CA391" s="33"/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103"/>
      <c r="CR391" s="33"/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8"/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/>
      <c r="DQ391" s="31"/>
      <c r="DR391" s="30"/>
      <c r="DS391" s="31"/>
      <c r="DT391" s="30"/>
      <c r="DU391" s="31"/>
      <c r="DV391" s="30"/>
      <c r="DW391" s="31"/>
      <c r="DX391" s="103"/>
      <c r="DY391" s="33"/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08">
        <f t="shared" si="128"/>
        <v>0</v>
      </c>
      <c r="EQ391" s="31"/>
      <c r="ER391" s="30"/>
      <c r="ES391" s="31"/>
      <c r="ET391" s="30"/>
      <c r="EU391" s="31"/>
      <c r="EV391" s="30"/>
      <c r="EW391" s="31"/>
      <c r="EX391" s="30"/>
      <c r="EY391" s="31"/>
      <c r="EZ391" s="30"/>
      <c r="FA391" s="31"/>
      <c r="FB391" s="30"/>
      <c r="FC391" s="31"/>
      <c r="FD391" s="30"/>
      <c r="FE391" s="31"/>
      <c r="FF391" s="30"/>
      <c r="FG391" s="89"/>
      <c r="FH391" s="30"/>
      <c r="FI391" s="31"/>
      <c r="FJ391" s="32"/>
    </row>
    <row r="392" spans="1:166" s="1" customFormat="1" ht="15" hidden="1" customHeight="1" x14ac:dyDescent="0.3">
      <c r="A392" s="5">
        <f t="shared" si="89"/>
        <v>1</v>
      </c>
      <c r="B392" s="15">
        <v>5571</v>
      </c>
      <c r="C392" s="8" t="s">
        <v>15</v>
      </c>
      <c r="D392" s="16">
        <v>2005</v>
      </c>
      <c r="E392" s="17">
        <f t="shared" si="115"/>
        <v>0</v>
      </c>
      <c r="F392" s="55"/>
      <c r="G392" s="55"/>
      <c r="H392" s="55"/>
      <c r="I392" s="55"/>
      <c r="J392" s="28">
        <f t="shared" ref="J392:J399" si="142">L392+N392+P392</f>
        <v>0</v>
      </c>
      <c r="K392" s="29"/>
      <c r="L392" s="30"/>
      <c r="M392" s="31"/>
      <c r="N392" s="30"/>
      <c r="O392" s="31"/>
      <c r="P392" s="32"/>
      <c r="Q392" s="28">
        <f t="shared" ref="Q392:Q399" si="143">S392</f>
        <v>0</v>
      </c>
      <c r="R392" s="29"/>
      <c r="S392" s="32"/>
      <c r="T392" s="28">
        <f t="shared" ref="T392:T399" si="144">V392+X392</f>
        <v>0</v>
      </c>
      <c r="U392" s="29"/>
      <c r="V392" s="30"/>
      <c r="W392" s="31"/>
      <c r="X392" s="32"/>
      <c r="Y392" s="33">
        <f t="shared" ref="Y392:Y399" si="145">AA392+AC392+AE392+AG392+AI392+AK392+AM392+AO392</f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 t="shared" ref="AP392:AP399" si="146">AR392+AT392+AV392+AX392+AZ392+BB392</f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>
        <f t="shared" ref="BC392:BC399" si="147">BE392+BG392+BI392+BK392+BM392</f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>
        <f t="shared" ref="BN392:BN399" si="148">BP392+BR392+BT392+BV392+BX392+BZ392</f>
        <v>0</v>
      </c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103"/>
      <c r="CA392" s="33">
        <f t="shared" ref="CA392:CA399" si="149">CC392+CE392+CG392+CI392+CK392+CM392+CO392+CQ392</f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103"/>
      <c r="CR392" s="33">
        <f t="shared" ref="CR392:CR399" si="150">CT392+CV392+CX392+CZ392+DB392+DD392</f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8">
        <f t="shared" ref="DE392:DE399" si="151">DG392+DI392+DK392+DM392+DO392</f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>
        <f t="shared" ref="DP392:DP399" si="152">DR392+DT392+DV392+DX392</f>
        <v>0</v>
      </c>
      <c r="DQ392" s="31"/>
      <c r="DR392" s="30"/>
      <c r="DS392" s="31"/>
      <c r="DT392" s="30"/>
      <c r="DU392" s="31"/>
      <c r="DV392" s="30"/>
      <c r="DW392" s="31"/>
      <c r="DX392" s="103"/>
      <c r="DY392" s="33">
        <f t="shared" ref="DY392:DY399" si="153">EA392+EC392+EE392+EG392+EI392+EK392+EM392+EO392</f>
        <v>0</v>
      </c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108">
        <f t="shared" si="128"/>
        <v>0</v>
      </c>
      <c r="EQ392" s="31"/>
      <c r="ER392" s="30"/>
      <c r="ES392" s="31"/>
      <c r="ET392" s="30"/>
      <c r="EU392" s="31"/>
      <c r="EV392" s="30"/>
      <c r="EW392" s="30"/>
      <c r="EX392" s="30"/>
      <c r="EY392" s="30"/>
      <c r="EZ392" s="30"/>
      <c r="FA392" s="30"/>
      <c r="FB392" s="30"/>
      <c r="FC392" s="31"/>
      <c r="FD392" s="30"/>
      <c r="FE392" s="30"/>
      <c r="FF392" s="30"/>
      <c r="FG392" s="30"/>
      <c r="FH392" s="30"/>
      <c r="FI392" s="31"/>
      <c r="FJ392" s="32"/>
    </row>
    <row r="393" spans="1:166" s="1" customFormat="1" ht="15" hidden="1" customHeight="1" x14ac:dyDescent="0.3">
      <c r="A393" s="5">
        <f t="shared" si="89"/>
        <v>2</v>
      </c>
      <c r="B393" s="15">
        <v>5091</v>
      </c>
      <c r="C393" s="8" t="s">
        <v>93</v>
      </c>
      <c r="D393" s="16">
        <v>2006</v>
      </c>
      <c r="E393" s="17">
        <f t="shared" si="115"/>
        <v>0</v>
      </c>
      <c r="F393" s="55"/>
      <c r="G393" s="55"/>
      <c r="H393" s="55"/>
      <c r="I393" s="55"/>
      <c r="J393" s="28">
        <f t="shared" si="142"/>
        <v>0</v>
      </c>
      <c r="K393" s="29"/>
      <c r="L393" s="30"/>
      <c r="M393" s="31"/>
      <c r="N393" s="30"/>
      <c r="O393" s="31"/>
      <c r="P393" s="32"/>
      <c r="Q393" s="28">
        <f t="shared" si="143"/>
        <v>0</v>
      </c>
      <c r="R393" s="29"/>
      <c r="S393" s="32"/>
      <c r="T393" s="28">
        <f t="shared" si="144"/>
        <v>0</v>
      </c>
      <c r="U393" s="29"/>
      <c r="V393" s="30"/>
      <c r="W393" s="31"/>
      <c r="X393" s="32"/>
      <c r="Y393" s="33">
        <f t="shared" si="145"/>
        <v>0</v>
      </c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>
        <f t="shared" si="146"/>
        <v>0</v>
      </c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>
        <f t="shared" si="147"/>
        <v>0</v>
      </c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>
        <f t="shared" si="148"/>
        <v>0</v>
      </c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103"/>
      <c r="CA393" s="33">
        <f t="shared" si="149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103"/>
      <c r="CR393" s="33">
        <f t="shared" si="150"/>
        <v>0</v>
      </c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8">
        <f t="shared" si="151"/>
        <v>0</v>
      </c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>
        <f t="shared" si="152"/>
        <v>0</v>
      </c>
      <c r="DQ393" s="31"/>
      <c r="DR393" s="30"/>
      <c r="DS393" s="31"/>
      <c r="DT393" s="30"/>
      <c r="DU393" s="31"/>
      <c r="DV393" s="30"/>
      <c r="DW393" s="31"/>
      <c r="DX393" s="103"/>
      <c r="DY393" s="33">
        <f t="shared" si="153"/>
        <v>0</v>
      </c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108">
        <f t="shared" si="128"/>
        <v>0</v>
      </c>
      <c r="EQ393" s="31"/>
      <c r="ER393" s="30"/>
      <c r="ES393" s="31"/>
      <c r="ET393" s="30"/>
      <c r="EU393" s="31"/>
      <c r="EV393" s="30"/>
      <c r="EW393" s="30"/>
      <c r="EX393" s="30"/>
      <c r="EY393" s="30"/>
      <c r="EZ393" s="30"/>
      <c r="FA393" s="30"/>
      <c r="FB393" s="30"/>
      <c r="FC393" s="31"/>
      <c r="FD393" s="30"/>
      <c r="FE393" s="30"/>
      <c r="FF393" s="30"/>
      <c r="FG393" s="30"/>
      <c r="FH393" s="30"/>
      <c r="FI393" s="31"/>
      <c r="FJ393" s="32"/>
    </row>
    <row r="394" spans="1:166" s="1" customFormat="1" ht="15" hidden="1" customHeight="1" x14ac:dyDescent="0.3">
      <c r="A394" s="5">
        <f t="shared" si="89"/>
        <v>3</v>
      </c>
      <c r="B394" s="15">
        <v>7148</v>
      </c>
      <c r="C394" s="8" t="s">
        <v>334</v>
      </c>
      <c r="D394" s="16">
        <v>2008</v>
      </c>
      <c r="E394" s="17">
        <f t="shared" si="115"/>
        <v>0</v>
      </c>
      <c r="F394" s="55"/>
      <c r="G394" s="55"/>
      <c r="H394" s="55"/>
      <c r="I394" s="55"/>
      <c r="J394" s="28">
        <f t="shared" si="142"/>
        <v>0</v>
      </c>
      <c r="K394" s="29"/>
      <c r="L394" s="30"/>
      <c r="M394" s="31"/>
      <c r="N394" s="30"/>
      <c r="O394" s="31"/>
      <c r="P394" s="32"/>
      <c r="Q394" s="28">
        <f t="shared" si="143"/>
        <v>0</v>
      </c>
      <c r="R394" s="29"/>
      <c r="S394" s="32"/>
      <c r="T394" s="28">
        <f t="shared" si="144"/>
        <v>0</v>
      </c>
      <c r="U394" s="29"/>
      <c r="V394" s="30"/>
      <c r="W394" s="31"/>
      <c r="X394" s="32"/>
      <c r="Y394" s="33">
        <f t="shared" si="145"/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si="146"/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>
        <f t="shared" si="147"/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>
        <f t="shared" si="148"/>
        <v>0</v>
      </c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103"/>
      <c r="CA394" s="33">
        <f t="shared" si="149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103"/>
      <c r="CR394" s="33">
        <f t="shared" si="150"/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8">
        <f t="shared" si="151"/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>
        <f t="shared" si="152"/>
        <v>0</v>
      </c>
      <c r="DQ394" s="31"/>
      <c r="DR394" s="30"/>
      <c r="DS394" s="31"/>
      <c r="DT394" s="30"/>
      <c r="DU394" s="31"/>
      <c r="DV394" s="30"/>
      <c r="DW394" s="31"/>
      <c r="DX394" s="103"/>
      <c r="DY394" s="33">
        <f t="shared" si="153"/>
        <v>0</v>
      </c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108">
        <f t="shared" si="128"/>
        <v>0</v>
      </c>
      <c r="EQ394" s="31"/>
      <c r="ER394" s="30"/>
      <c r="ES394" s="31"/>
      <c r="ET394" s="30"/>
      <c r="EU394" s="31"/>
      <c r="EV394" s="30"/>
      <c r="EW394" s="30"/>
      <c r="EX394" s="30"/>
      <c r="EY394" s="30"/>
      <c r="EZ394" s="30"/>
      <c r="FA394" s="30"/>
      <c r="FB394" s="30"/>
      <c r="FC394" s="31"/>
      <c r="FD394" s="30"/>
      <c r="FE394" s="30"/>
      <c r="FF394" s="30"/>
      <c r="FG394" s="30"/>
      <c r="FH394" s="30"/>
      <c r="FI394" s="31"/>
      <c r="FJ394" s="32"/>
    </row>
    <row r="395" spans="1:166" s="1" customFormat="1" ht="15" hidden="1" customHeight="1" x14ac:dyDescent="0.3">
      <c r="A395" s="5">
        <f t="shared" si="89"/>
        <v>4</v>
      </c>
      <c r="B395" s="15">
        <v>5752</v>
      </c>
      <c r="C395" s="8" t="s">
        <v>294</v>
      </c>
      <c r="D395" s="16">
        <v>2005</v>
      </c>
      <c r="E395" s="17">
        <f t="shared" si="115"/>
        <v>0</v>
      </c>
      <c r="F395" s="55"/>
      <c r="G395" s="55"/>
      <c r="H395" s="55"/>
      <c r="I395" s="55"/>
      <c r="J395" s="28">
        <f t="shared" si="142"/>
        <v>0</v>
      </c>
      <c r="K395" s="29"/>
      <c r="L395" s="30"/>
      <c r="M395" s="31"/>
      <c r="N395" s="30"/>
      <c r="O395" s="31"/>
      <c r="P395" s="32"/>
      <c r="Q395" s="28">
        <f t="shared" si="143"/>
        <v>0</v>
      </c>
      <c r="R395" s="29"/>
      <c r="S395" s="32"/>
      <c r="T395" s="28">
        <f t="shared" si="144"/>
        <v>0</v>
      </c>
      <c r="U395" s="29"/>
      <c r="V395" s="30"/>
      <c r="W395" s="31"/>
      <c r="X395" s="32"/>
      <c r="Y395" s="33">
        <f t="shared" si="145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146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>
        <f t="shared" si="147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>
        <f t="shared" si="148"/>
        <v>0</v>
      </c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103"/>
      <c r="CA395" s="33">
        <f t="shared" si="149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103"/>
      <c r="CR395" s="33">
        <f t="shared" si="150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8">
        <f t="shared" si="151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>
        <f t="shared" si="152"/>
        <v>0</v>
      </c>
      <c r="DQ395" s="31"/>
      <c r="DR395" s="30"/>
      <c r="DS395" s="31"/>
      <c r="DT395" s="30"/>
      <c r="DU395" s="31"/>
      <c r="DV395" s="30"/>
      <c r="DW395" s="31"/>
      <c r="DX395" s="103"/>
      <c r="DY395" s="33">
        <f t="shared" si="153"/>
        <v>0</v>
      </c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108">
        <f t="shared" si="128"/>
        <v>0</v>
      </c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0"/>
      <c r="FG395" s="30"/>
      <c r="FH395" s="30"/>
      <c r="FI395" s="31"/>
      <c r="FJ395" s="32"/>
    </row>
    <row r="396" spans="1:166" s="1" customFormat="1" ht="15" hidden="1" customHeight="1" x14ac:dyDescent="0.3">
      <c r="A396" s="5">
        <f t="shared" si="89"/>
        <v>5</v>
      </c>
      <c r="B396" s="15">
        <v>9401</v>
      </c>
      <c r="C396" s="8" t="s">
        <v>301</v>
      </c>
      <c r="D396" s="16">
        <v>2007</v>
      </c>
      <c r="E396" s="17">
        <f t="shared" si="115"/>
        <v>0</v>
      </c>
      <c r="F396" s="55"/>
      <c r="G396" s="55"/>
      <c r="H396" s="55"/>
      <c r="I396" s="55"/>
      <c r="J396" s="28">
        <f t="shared" si="142"/>
        <v>0</v>
      </c>
      <c r="K396" s="29"/>
      <c r="L396" s="30"/>
      <c r="M396" s="31"/>
      <c r="N396" s="30"/>
      <c r="O396" s="31"/>
      <c r="P396" s="32"/>
      <c r="Q396" s="28">
        <f t="shared" si="143"/>
        <v>0</v>
      </c>
      <c r="R396" s="29"/>
      <c r="S396" s="32"/>
      <c r="T396" s="28">
        <f t="shared" si="144"/>
        <v>0</v>
      </c>
      <c r="U396" s="29"/>
      <c r="V396" s="30"/>
      <c r="W396" s="31"/>
      <c r="X396" s="32"/>
      <c r="Y396" s="33">
        <f t="shared" si="145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146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>
        <f t="shared" si="147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 t="shared" si="148"/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103"/>
      <c r="CA396" s="33">
        <f t="shared" si="149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103"/>
      <c r="CR396" s="33">
        <f t="shared" si="150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8">
        <f t="shared" si="151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 t="shared" si="152"/>
        <v>0</v>
      </c>
      <c r="DQ396" s="31"/>
      <c r="DR396" s="30"/>
      <c r="DS396" s="31"/>
      <c r="DT396" s="30"/>
      <c r="DU396" s="31"/>
      <c r="DV396" s="30"/>
      <c r="DW396" s="31"/>
      <c r="DX396" s="103"/>
      <c r="DY396" s="33">
        <f t="shared" si="153"/>
        <v>0</v>
      </c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108">
        <f t="shared" si="128"/>
        <v>0</v>
      </c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0"/>
      <c r="FG396" s="30"/>
      <c r="FH396" s="30"/>
      <c r="FI396" s="31"/>
      <c r="FJ396" s="32"/>
    </row>
    <row r="397" spans="1:166" s="1" customFormat="1" ht="15" hidden="1" customHeight="1" x14ac:dyDescent="0.3">
      <c r="A397" s="5">
        <f t="shared" si="89"/>
        <v>6</v>
      </c>
      <c r="B397" s="15">
        <v>6601</v>
      </c>
      <c r="C397" s="8" t="s">
        <v>289</v>
      </c>
      <c r="D397" s="16">
        <v>2006</v>
      </c>
      <c r="E397" s="17">
        <f t="shared" si="115"/>
        <v>0</v>
      </c>
      <c r="F397" s="55"/>
      <c r="G397" s="55"/>
      <c r="H397" s="55"/>
      <c r="I397" s="55"/>
      <c r="J397" s="28">
        <f t="shared" si="142"/>
        <v>0</v>
      </c>
      <c r="K397" s="29"/>
      <c r="L397" s="30"/>
      <c r="M397" s="31"/>
      <c r="N397" s="30"/>
      <c r="O397" s="31"/>
      <c r="P397" s="32"/>
      <c r="Q397" s="28">
        <f t="shared" si="143"/>
        <v>0</v>
      </c>
      <c r="R397" s="29"/>
      <c r="S397" s="32"/>
      <c r="T397" s="28">
        <f t="shared" si="144"/>
        <v>0</v>
      </c>
      <c r="U397" s="29"/>
      <c r="V397" s="30"/>
      <c r="W397" s="31"/>
      <c r="X397" s="32"/>
      <c r="Y397" s="33">
        <f t="shared" si="145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146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>
        <f t="shared" si="147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>
        <f t="shared" si="148"/>
        <v>0</v>
      </c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103"/>
      <c r="CA397" s="33">
        <f t="shared" si="149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103"/>
      <c r="CR397" s="33">
        <f t="shared" si="150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8">
        <f t="shared" si="151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>
        <f t="shared" si="152"/>
        <v>0</v>
      </c>
      <c r="DQ397" s="31"/>
      <c r="DR397" s="30"/>
      <c r="DS397" s="31"/>
      <c r="DT397" s="30"/>
      <c r="DU397" s="31"/>
      <c r="DV397" s="30"/>
      <c r="DW397" s="31"/>
      <c r="DX397" s="103"/>
      <c r="DY397" s="33">
        <f t="shared" si="153"/>
        <v>0</v>
      </c>
      <c r="DZ397" s="31"/>
      <c r="EA397" s="30"/>
      <c r="EB397" s="31"/>
      <c r="EC397" s="30"/>
      <c r="ED397" s="31"/>
      <c r="EE397" s="30"/>
      <c r="EF397" s="30"/>
      <c r="EG397" s="30"/>
      <c r="EH397" s="30"/>
      <c r="EI397" s="30"/>
      <c r="EJ397" s="30"/>
      <c r="EK397" s="30"/>
      <c r="EL397" s="31"/>
      <c r="EM397" s="30"/>
      <c r="EN397" s="31"/>
      <c r="EO397" s="32"/>
      <c r="EP397" s="108">
        <f t="shared" si="128"/>
        <v>0</v>
      </c>
      <c r="EQ397" s="31"/>
      <c r="ER397" s="30"/>
      <c r="ES397" s="31"/>
      <c r="ET397" s="30"/>
      <c r="EU397" s="31"/>
      <c r="EV397" s="30"/>
      <c r="EW397" s="30"/>
      <c r="EX397" s="30"/>
      <c r="EY397" s="30"/>
      <c r="EZ397" s="30"/>
      <c r="FA397" s="30"/>
      <c r="FB397" s="30"/>
      <c r="FC397" s="31"/>
      <c r="FD397" s="30"/>
      <c r="FE397" s="30"/>
      <c r="FF397" s="30"/>
      <c r="FG397" s="30"/>
      <c r="FH397" s="30"/>
      <c r="FI397" s="31"/>
      <c r="FJ397" s="32"/>
    </row>
    <row r="398" spans="1:166" s="1" customFormat="1" ht="15" hidden="1" customHeight="1" x14ac:dyDescent="0.3">
      <c r="A398" s="5">
        <f t="shared" si="89"/>
        <v>7</v>
      </c>
      <c r="B398" s="15">
        <v>217</v>
      </c>
      <c r="C398" s="8" t="s">
        <v>85</v>
      </c>
      <c r="D398" s="16">
        <v>2005</v>
      </c>
      <c r="E398" s="17">
        <f t="shared" si="115"/>
        <v>0</v>
      </c>
      <c r="F398" s="55"/>
      <c r="G398" s="55"/>
      <c r="H398" s="55"/>
      <c r="I398" s="55"/>
      <c r="J398" s="28">
        <f t="shared" si="142"/>
        <v>0</v>
      </c>
      <c r="K398" s="29"/>
      <c r="L398" s="30"/>
      <c r="M398" s="31"/>
      <c r="N398" s="30"/>
      <c r="O398" s="31"/>
      <c r="P398" s="32"/>
      <c r="Q398" s="28">
        <f t="shared" si="143"/>
        <v>0</v>
      </c>
      <c r="R398" s="29"/>
      <c r="S398" s="32"/>
      <c r="T398" s="28">
        <f t="shared" si="144"/>
        <v>0</v>
      </c>
      <c r="U398" s="29"/>
      <c r="V398" s="30"/>
      <c r="W398" s="31"/>
      <c r="X398" s="32"/>
      <c r="Y398" s="33">
        <f t="shared" si="145"/>
        <v>0</v>
      </c>
      <c r="Z398" s="92"/>
      <c r="AA398" s="35"/>
      <c r="AB398" s="92"/>
      <c r="AC398" s="35"/>
      <c r="AD398" s="92"/>
      <c r="AE398" s="35"/>
      <c r="AF398" s="92"/>
      <c r="AG398" s="35"/>
      <c r="AH398" s="92"/>
      <c r="AI398" s="35"/>
      <c r="AJ398" s="92"/>
      <c r="AK398" s="35"/>
      <c r="AL398" s="92"/>
      <c r="AM398" s="35"/>
      <c r="AN398" s="92"/>
      <c r="AO398" s="93"/>
      <c r="AP398" s="33">
        <f t="shared" si="146"/>
        <v>0</v>
      </c>
      <c r="AQ398" s="92"/>
      <c r="AR398" s="35"/>
      <c r="AS398" s="92"/>
      <c r="AT398" s="35"/>
      <c r="AU398" s="92"/>
      <c r="AV398" s="35"/>
      <c r="AW398" s="92"/>
      <c r="AX398" s="35"/>
      <c r="AY398" s="92"/>
      <c r="AZ398" s="35"/>
      <c r="BA398" s="92"/>
      <c r="BB398" s="75"/>
      <c r="BC398" s="33">
        <f t="shared" si="147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 t="shared" si="148"/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103"/>
      <c r="CA398" s="33">
        <f t="shared" si="149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103"/>
      <c r="CR398" s="33">
        <f t="shared" si="150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8">
        <f t="shared" si="151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 t="shared" si="152"/>
        <v>0</v>
      </c>
      <c r="DQ398" s="31"/>
      <c r="DR398" s="30"/>
      <c r="DS398" s="31"/>
      <c r="DT398" s="30"/>
      <c r="DU398" s="31"/>
      <c r="DV398" s="30"/>
      <c r="DW398" s="31"/>
      <c r="DX398" s="103"/>
      <c r="DY398" s="33">
        <f t="shared" si="153"/>
        <v>0</v>
      </c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108">
        <f t="shared" si="128"/>
        <v>0</v>
      </c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0"/>
      <c r="FG398" s="30"/>
      <c r="FH398" s="30"/>
      <c r="FI398" s="31"/>
      <c r="FJ398" s="32"/>
    </row>
    <row r="399" spans="1:166" s="1" customFormat="1" ht="15" hidden="1" customHeight="1" x14ac:dyDescent="0.3">
      <c r="A399" s="5">
        <f t="shared" si="89"/>
        <v>8</v>
      </c>
      <c r="B399" s="15">
        <v>1226</v>
      </c>
      <c r="C399" s="8" t="s">
        <v>89</v>
      </c>
      <c r="D399" s="16">
        <v>1998</v>
      </c>
      <c r="E399" s="17">
        <f t="shared" si="115"/>
        <v>0</v>
      </c>
      <c r="F399" s="55"/>
      <c r="G399" s="55"/>
      <c r="H399" s="55"/>
      <c r="I399" s="55"/>
      <c r="J399" s="28">
        <f t="shared" si="142"/>
        <v>0</v>
      </c>
      <c r="K399" s="29"/>
      <c r="L399" s="30"/>
      <c r="M399" s="31"/>
      <c r="N399" s="30"/>
      <c r="O399" s="31"/>
      <c r="P399" s="32"/>
      <c r="Q399" s="28">
        <f t="shared" si="143"/>
        <v>0</v>
      </c>
      <c r="R399" s="29"/>
      <c r="S399" s="32"/>
      <c r="T399" s="28">
        <f t="shared" si="144"/>
        <v>0</v>
      </c>
      <c r="U399" s="29"/>
      <c r="V399" s="30"/>
      <c r="W399" s="31"/>
      <c r="X399" s="32"/>
      <c r="Y399" s="33">
        <f t="shared" si="145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86"/>
      <c r="AM399" s="35"/>
      <c r="AN399" s="86"/>
      <c r="AO399" s="87"/>
      <c r="AP399" s="33">
        <f t="shared" si="146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>
        <f t="shared" si="147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>
        <f t="shared" si="148"/>
        <v>0</v>
      </c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103"/>
      <c r="CA399" s="33">
        <f t="shared" si="149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103"/>
      <c r="CR399" s="33">
        <f t="shared" si="150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8">
        <f t="shared" si="151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>
        <f t="shared" si="152"/>
        <v>0</v>
      </c>
      <c r="DQ399" s="31"/>
      <c r="DR399" s="30"/>
      <c r="DS399" s="31"/>
      <c r="DT399" s="30"/>
      <c r="DU399" s="31"/>
      <c r="DV399" s="30"/>
      <c r="DW399" s="31"/>
      <c r="DX399" s="103"/>
      <c r="DY399" s="33">
        <f t="shared" si="153"/>
        <v>0</v>
      </c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108">
        <f t="shared" si="128"/>
        <v>0</v>
      </c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0"/>
      <c r="FG399" s="30"/>
      <c r="FH399" s="30"/>
      <c r="FI399" s="31"/>
      <c r="FJ399" s="32"/>
    </row>
    <row r="400" spans="1:166" s="1" customFormat="1" ht="15" hidden="1" customHeight="1" x14ac:dyDescent="0.3">
      <c r="A400" s="5"/>
      <c r="B400" s="15">
        <v>9676</v>
      </c>
      <c r="C400" s="8" t="s">
        <v>353</v>
      </c>
      <c r="D400" s="16">
        <v>2010</v>
      </c>
      <c r="E400" s="17">
        <f t="shared" si="115"/>
        <v>0</v>
      </c>
      <c r="F400" s="55"/>
      <c r="G400" s="55"/>
      <c r="H400" s="55"/>
      <c r="I400" s="55"/>
      <c r="J400" s="28"/>
      <c r="K400" s="29"/>
      <c r="L400" s="30"/>
      <c r="M400" s="31"/>
      <c r="N400" s="30"/>
      <c r="O400" s="31"/>
      <c r="P400" s="32"/>
      <c r="Q400" s="28"/>
      <c r="R400" s="29"/>
      <c r="S400" s="32"/>
      <c r="T400" s="28"/>
      <c r="U400" s="29"/>
      <c r="V400" s="30"/>
      <c r="W400" s="31"/>
      <c r="X400" s="32"/>
      <c r="Y400" s="33"/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/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/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/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103"/>
      <c r="CA400" s="33"/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103"/>
      <c r="CR400" s="33"/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8"/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/>
      <c r="DQ400" s="31"/>
      <c r="DR400" s="30"/>
      <c r="DS400" s="31"/>
      <c r="DT400" s="30"/>
      <c r="DU400" s="31"/>
      <c r="DV400" s="30"/>
      <c r="DW400" s="31"/>
      <c r="DX400" s="103"/>
      <c r="DY400" s="33"/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108">
        <f t="shared" si="128"/>
        <v>0</v>
      </c>
      <c r="EQ400" s="31"/>
      <c r="ER400" s="30"/>
      <c r="ES400" s="31"/>
      <c r="ET400" s="30"/>
      <c r="EU400" s="31"/>
      <c r="EV400" s="30"/>
      <c r="EW400" s="31"/>
      <c r="EX400" s="30"/>
      <c r="EY400" s="31"/>
      <c r="EZ400" s="30"/>
      <c r="FA400" s="31"/>
      <c r="FB400" s="30"/>
      <c r="FC400" s="31"/>
      <c r="FD400" s="30"/>
      <c r="FE400" s="31"/>
      <c r="FF400" s="30"/>
      <c r="FG400" s="89"/>
      <c r="FH400" s="30"/>
      <c r="FI400" s="31"/>
      <c r="FJ400" s="32"/>
    </row>
    <row r="401" spans="1:166" s="1" customFormat="1" ht="15" hidden="1" customHeight="1" x14ac:dyDescent="0.3">
      <c r="A401" s="5">
        <f t="shared" si="89"/>
        <v>1</v>
      </c>
      <c r="B401" s="15">
        <v>3822</v>
      </c>
      <c r="C401" s="8" t="s">
        <v>260</v>
      </c>
      <c r="D401" s="16">
        <v>2003</v>
      </c>
      <c r="E401" s="17">
        <f t="shared" si="115"/>
        <v>0</v>
      </c>
      <c r="F401" s="55" t="s">
        <v>389</v>
      </c>
      <c r="G401" s="55"/>
      <c r="H401" s="55" t="s">
        <v>391</v>
      </c>
      <c r="I401" s="55"/>
      <c r="J401" s="28">
        <f t="shared" ref="J401:J419" si="154">L401+N401+P401</f>
        <v>0</v>
      </c>
      <c r="K401" s="29"/>
      <c r="L401" s="30"/>
      <c r="M401" s="31"/>
      <c r="N401" s="30"/>
      <c r="O401" s="31"/>
      <c r="P401" s="32"/>
      <c r="Q401" s="28">
        <f t="shared" ref="Q401:Q419" si="155">S401</f>
        <v>0</v>
      </c>
      <c r="R401" s="29"/>
      <c r="S401" s="32"/>
      <c r="T401" s="28">
        <f t="shared" ref="T401:T419" si="156">V401+X401</f>
        <v>0</v>
      </c>
      <c r="U401" s="29"/>
      <c r="V401" s="30"/>
      <c r="W401" s="31"/>
      <c r="X401" s="32"/>
      <c r="Y401" s="33">
        <f t="shared" ref="Y401:Y419" si="157">AA401+AC401+AE401+AG401+AI401+AK401+AM401+AO401</f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ref="AP401:AP419" si="158">AR401+AT401+AV401+AX401+AZ401+BB401</f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>
        <f>BE401+BG401+BI401+BK401</f>
        <v>0</v>
      </c>
      <c r="BD401" s="31"/>
      <c r="BE401" s="30"/>
      <c r="BF401" s="31"/>
      <c r="BG401" s="30"/>
      <c r="BH401" s="31"/>
      <c r="BI401" s="30"/>
      <c r="BJ401" s="31"/>
      <c r="BK401" s="30"/>
      <c r="BL401" s="58">
        <v>9</v>
      </c>
      <c r="BM401" s="79" t="s">
        <v>287</v>
      </c>
      <c r="BN401" s="33">
        <f t="shared" ref="BN401:BN419" si="159">BP401+BR401+BT401+BV401+BX401+BZ401</f>
        <v>0</v>
      </c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103"/>
      <c r="CA401" s="33">
        <f>CC401+CE401+CG401+CI401+CK401+CM401+CO401</f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58">
        <v>9</v>
      </c>
      <c r="CQ401" s="106" t="s">
        <v>287</v>
      </c>
      <c r="CR401" s="33">
        <f t="shared" ref="CR401:CR419" si="160">CT401+CV401+CX401+CZ401+DB401+DD401</f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8">
        <f t="shared" ref="DE401:DE419" si="161">DG401+DI401+DK401+DM401+DO401</f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>
        <f t="shared" ref="DP401:DP419" si="162">DR401+DT401+DV401+DX401</f>
        <v>0</v>
      </c>
      <c r="DQ401" s="31"/>
      <c r="DR401" s="30"/>
      <c r="DS401" s="31"/>
      <c r="DT401" s="30"/>
      <c r="DU401" s="31"/>
      <c r="DV401" s="30"/>
      <c r="DW401" s="31"/>
      <c r="DX401" s="103"/>
      <c r="DY401" s="33">
        <f t="shared" ref="DY401:DY419" si="163">EA401+EC401+EE401+EG401+EI401+EK401+EM401+EO401</f>
        <v>0</v>
      </c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108">
        <f t="shared" si="128"/>
        <v>0</v>
      </c>
      <c r="EQ401" s="31"/>
      <c r="ER401" s="30"/>
      <c r="ES401" s="31"/>
      <c r="ET401" s="30"/>
      <c r="EU401" s="31"/>
      <c r="EV401" s="30"/>
      <c r="EW401" s="30"/>
      <c r="EX401" s="30"/>
      <c r="EY401" s="30"/>
      <c r="EZ401" s="30"/>
      <c r="FA401" s="30"/>
      <c r="FB401" s="30"/>
      <c r="FC401" s="31"/>
      <c r="FD401" s="30"/>
      <c r="FE401" s="30"/>
      <c r="FF401" s="30"/>
      <c r="FG401" s="30"/>
      <c r="FH401" s="30"/>
      <c r="FI401" s="31"/>
      <c r="FJ401" s="32"/>
    </row>
    <row r="402" spans="1:166" s="1" customFormat="1" ht="15" hidden="1" customHeight="1" x14ac:dyDescent="0.3">
      <c r="A402" s="5">
        <f t="shared" si="89"/>
        <v>2</v>
      </c>
      <c r="B402" s="15">
        <v>3440</v>
      </c>
      <c r="C402" s="8" t="s">
        <v>261</v>
      </c>
      <c r="D402" s="16">
        <v>2001</v>
      </c>
      <c r="E402" s="17">
        <f t="shared" si="115"/>
        <v>0</v>
      </c>
      <c r="F402" s="55"/>
      <c r="G402" s="55"/>
      <c r="H402" s="55"/>
      <c r="I402" s="55"/>
      <c r="J402" s="28">
        <f t="shared" si="154"/>
        <v>0</v>
      </c>
      <c r="K402" s="29"/>
      <c r="L402" s="30"/>
      <c r="M402" s="31"/>
      <c r="N402" s="30"/>
      <c r="O402" s="31"/>
      <c r="P402" s="32"/>
      <c r="Q402" s="28">
        <f t="shared" si="155"/>
        <v>0</v>
      </c>
      <c r="R402" s="29"/>
      <c r="S402" s="32"/>
      <c r="T402" s="28">
        <f t="shared" si="156"/>
        <v>0</v>
      </c>
      <c r="U402" s="29"/>
      <c r="V402" s="30"/>
      <c r="W402" s="31"/>
      <c r="X402" s="32"/>
      <c r="Y402" s="33">
        <f t="shared" si="157"/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86"/>
      <c r="AM402" s="35"/>
      <c r="AN402" s="86"/>
      <c r="AO402" s="87"/>
      <c r="AP402" s="33">
        <f t="shared" si="158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>
        <f t="shared" ref="BC402:BC419" si="164">BE402+BG402+BI402+BK402+BM402</f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>
        <f t="shared" si="159"/>
        <v>0</v>
      </c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103"/>
      <c r="CA402" s="33">
        <f t="shared" ref="CA402:CA419" si="165">CC402+CE402+CG402+CI402+CK402+CM402+CO402+CQ402</f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103"/>
      <c r="CR402" s="33">
        <f t="shared" si="160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8">
        <f t="shared" si="161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>
        <f t="shared" si="162"/>
        <v>0</v>
      </c>
      <c r="DQ402" s="31"/>
      <c r="DR402" s="30"/>
      <c r="DS402" s="31"/>
      <c r="DT402" s="30"/>
      <c r="DU402" s="31"/>
      <c r="DV402" s="30"/>
      <c r="DW402" s="31"/>
      <c r="DX402" s="103"/>
      <c r="DY402" s="33">
        <f t="shared" si="163"/>
        <v>0</v>
      </c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108">
        <f t="shared" si="128"/>
        <v>0</v>
      </c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0"/>
      <c r="FG402" s="30"/>
      <c r="FH402" s="30"/>
      <c r="FI402" s="31"/>
      <c r="FJ402" s="32"/>
    </row>
    <row r="403" spans="1:166" s="1" customFormat="1" ht="15" hidden="1" customHeight="1" x14ac:dyDescent="0.3">
      <c r="A403" s="5">
        <f t="shared" si="89"/>
        <v>3</v>
      </c>
      <c r="B403" s="15">
        <v>6114</v>
      </c>
      <c r="C403" s="8" t="s">
        <v>126</v>
      </c>
      <c r="D403" s="16">
        <v>2007</v>
      </c>
      <c r="E403" s="17">
        <f t="shared" si="115"/>
        <v>0</v>
      </c>
      <c r="F403" s="55"/>
      <c r="G403" s="55"/>
      <c r="H403" s="55"/>
      <c r="I403" s="55"/>
      <c r="J403" s="28">
        <f t="shared" si="154"/>
        <v>0</v>
      </c>
      <c r="K403" s="29"/>
      <c r="L403" s="30"/>
      <c r="M403" s="31"/>
      <c r="N403" s="30"/>
      <c r="O403" s="31"/>
      <c r="P403" s="32"/>
      <c r="Q403" s="28">
        <f t="shared" si="155"/>
        <v>0</v>
      </c>
      <c r="R403" s="29"/>
      <c r="S403" s="32"/>
      <c r="T403" s="28">
        <f t="shared" si="156"/>
        <v>0</v>
      </c>
      <c r="U403" s="29"/>
      <c r="V403" s="30"/>
      <c r="W403" s="31"/>
      <c r="X403" s="32"/>
      <c r="Y403" s="33">
        <f t="shared" si="157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86"/>
      <c r="AM403" s="35"/>
      <c r="AN403" s="86"/>
      <c r="AO403" s="87"/>
      <c r="AP403" s="33">
        <f t="shared" si="158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>
        <f t="shared" si="164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 t="shared" si="159"/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103"/>
      <c r="CA403" s="33">
        <f t="shared" si="165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103"/>
      <c r="CR403" s="33">
        <f t="shared" si="160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8">
        <f t="shared" si="161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 t="shared" si="162"/>
        <v>0</v>
      </c>
      <c r="DQ403" s="31"/>
      <c r="DR403" s="30"/>
      <c r="DS403" s="31"/>
      <c r="DT403" s="30"/>
      <c r="DU403" s="31"/>
      <c r="DV403" s="30"/>
      <c r="DW403" s="31"/>
      <c r="DX403" s="103"/>
      <c r="DY403" s="33">
        <f t="shared" si="163"/>
        <v>0</v>
      </c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108">
        <f t="shared" si="128"/>
        <v>0</v>
      </c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0"/>
      <c r="FG403" s="30"/>
      <c r="FH403" s="30"/>
      <c r="FI403" s="31"/>
      <c r="FJ403" s="32"/>
    </row>
    <row r="404" spans="1:166" s="1" customFormat="1" ht="15" hidden="1" customHeight="1" x14ac:dyDescent="0.3">
      <c r="A404" s="5">
        <f t="shared" si="89"/>
        <v>4</v>
      </c>
      <c r="B404" s="15">
        <v>5533</v>
      </c>
      <c r="C404" s="8" t="s">
        <v>242</v>
      </c>
      <c r="D404" s="16">
        <v>2005</v>
      </c>
      <c r="E404" s="17">
        <f t="shared" si="115"/>
        <v>0</v>
      </c>
      <c r="F404" s="55"/>
      <c r="G404" s="55"/>
      <c r="H404" s="55"/>
      <c r="I404" s="55"/>
      <c r="J404" s="28">
        <f t="shared" si="154"/>
        <v>0</v>
      </c>
      <c r="K404" s="29"/>
      <c r="L404" s="30"/>
      <c r="M404" s="31"/>
      <c r="N404" s="30"/>
      <c r="O404" s="31"/>
      <c r="P404" s="32"/>
      <c r="Q404" s="28">
        <f t="shared" si="155"/>
        <v>0</v>
      </c>
      <c r="R404" s="29"/>
      <c r="S404" s="32"/>
      <c r="T404" s="28">
        <f t="shared" si="156"/>
        <v>0</v>
      </c>
      <c r="U404" s="29"/>
      <c r="V404" s="30"/>
      <c r="W404" s="31"/>
      <c r="X404" s="32"/>
      <c r="Y404" s="33">
        <f t="shared" si="157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86"/>
      <c r="AM404" s="35"/>
      <c r="AN404" s="86"/>
      <c r="AO404" s="87"/>
      <c r="AP404" s="33">
        <f t="shared" si="158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>
        <f t="shared" si="164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>
        <f t="shared" si="159"/>
        <v>0</v>
      </c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103"/>
      <c r="CA404" s="33">
        <f t="shared" si="165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103"/>
      <c r="CR404" s="33">
        <f t="shared" si="160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8">
        <f t="shared" si="161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>
        <f t="shared" si="162"/>
        <v>0</v>
      </c>
      <c r="DQ404" s="31"/>
      <c r="DR404" s="30"/>
      <c r="DS404" s="31"/>
      <c r="DT404" s="30"/>
      <c r="DU404" s="31"/>
      <c r="DV404" s="30"/>
      <c r="DW404" s="31"/>
      <c r="DX404" s="103"/>
      <c r="DY404" s="33">
        <f t="shared" si="163"/>
        <v>0</v>
      </c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108">
        <f t="shared" si="128"/>
        <v>0</v>
      </c>
      <c r="EQ404" s="31"/>
      <c r="ER404" s="30"/>
      <c r="ES404" s="31"/>
      <c r="ET404" s="30"/>
      <c r="EU404" s="31"/>
      <c r="EV404" s="30"/>
      <c r="EW404" s="30"/>
      <c r="EX404" s="30"/>
      <c r="EY404" s="30"/>
      <c r="EZ404" s="30"/>
      <c r="FA404" s="30"/>
      <c r="FB404" s="30"/>
      <c r="FC404" s="31"/>
      <c r="FD404" s="30"/>
      <c r="FE404" s="30"/>
      <c r="FF404" s="30"/>
      <c r="FG404" s="30"/>
      <c r="FH404" s="30"/>
      <c r="FI404" s="31"/>
      <c r="FJ404" s="32"/>
    </row>
    <row r="405" spans="1:166" s="1" customFormat="1" ht="15" hidden="1" customHeight="1" x14ac:dyDescent="0.3">
      <c r="A405" s="5">
        <f t="shared" si="89"/>
        <v>5</v>
      </c>
      <c r="B405" s="15">
        <v>9652</v>
      </c>
      <c r="C405" s="8" t="s">
        <v>293</v>
      </c>
      <c r="D405" s="16">
        <v>2007</v>
      </c>
      <c r="E405" s="17">
        <f t="shared" si="115"/>
        <v>0</v>
      </c>
      <c r="F405" s="55"/>
      <c r="G405" s="55"/>
      <c r="H405" s="55"/>
      <c r="I405" s="55"/>
      <c r="J405" s="28">
        <f t="shared" si="154"/>
        <v>0</v>
      </c>
      <c r="K405" s="29"/>
      <c r="L405" s="30"/>
      <c r="M405" s="31"/>
      <c r="N405" s="30"/>
      <c r="O405" s="31"/>
      <c r="P405" s="32"/>
      <c r="Q405" s="28">
        <f t="shared" si="155"/>
        <v>0</v>
      </c>
      <c r="R405" s="29"/>
      <c r="S405" s="32"/>
      <c r="T405" s="28">
        <f t="shared" si="156"/>
        <v>0</v>
      </c>
      <c r="U405" s="29"/>
      <c r="V405" s="30"/>
      <c r="W405" s="31"/>
      <c r="X405" s="32"/>
      <c r="Y405" s="33">
        <f t="shared" si="157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86"/>
      <c r="AM405" s="35"/>
      <c r="AN405" s="86"/>
      <c r="AO405" s="87"/>
      <c r="AP405" s="33">
        <f t="shared" si="158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>
        <f t="shared" si="164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>
        <f t="shared" si="159"/>
        <v>0</v>
      </c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103"/>
      <c r="CA405" s="33">
        <f t="shared" si="165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103"/>
      <c r="CR405" s="33">
        <f t="shared" si="160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108">
        <f t="shared" si="161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>
        <f t="shared" si="162"/>
        <v>0</v>
      </c>
      <c r="DQ405" s="31"/>
      <c r="DR405" s="30"/>
      <c r="DS405" s="31"/>
      <c r="DT405" s="30"/>
      <c r="DU405" s="31"/>
      <c r="DV405" s="30"/>
      <c r="DW405" s="31"/>
      <c r="DX405" s="103"/>
      <c r="DY405" s="33">
        <f t="shared" si="163"/>
        <v>0</v>
      </c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108">
        <f t="shared" si="128"/>
        <v>0</v>
      </c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0"/>
      <c r="FG405" s="30"/>
      <c r="FH405" s="30"/>
      <c r="FI405" s="31"/>
      <c r="FJ405" s="32"/>
    </row>
    <row r="406" spans="1:166" s="1" customFormat="1" ht="15" hidden="1" customHeight="1" x14ac:dyDescent="0.3">
      <c r="A406" s="5">
        <f t="shared" si="89"/>
        <v>6</v>
      </c>
      <c r="B406" s="15">
        <v>1</v>
      </c>
      <c r="C406" s="8" t="s">
        <v>71</v>
      </c>
      <c r="D406" s="16">
        <v>2006</v>
      </c>
      <c r="E406" s="17">
        <f t="shared" si="115"/>
        <v>0</v>
      </c>
      <c r="F406" s="55"/>
      <c r="G406" s="55"/>
      <c r="H406" s="55"/>
      <c r="I406" s="55"/>
      <c r="J406" s="28">
        <f t="shared" si="154"/>
        <v>0</v>
      </c>
      <c r="K406" s="29"/>
      <c r="L406" s="30"/>
      <c r="M406" s="31"/>
      <c r="N406" s="30"/>
      <c r="O406" s="31"/>
      <c r="P406" s="32"/>
      <c r="Q406" s="28">
        <f t="shared" si="155"/>
        <v>0</v>
      </c>
      <c r="R406" s="29"/>
      <c r="S406" s="32"/>
      <c r="T406" s="28">
        <f t="shared" si="156"/>
        <v>0</v>
      </c>
      <c r="U406" s="29"/>
      <c r="V406" s="30"/>
      <c r="W406" s="31"/>
      <c r="X406" s="32"/>
      <c r="Y406" s="33">
        <f t="shared" si="157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158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>
        <f t="shared" si="164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>
        <f t="shared" si="159"/>
        <v>0</v>
      </c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103"/>
      <c r="CA406" s="33">
        <f t="shared" si="165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103"/>
      <c r="CR406" s="33">
        <f t="shared" si="160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8">
        <f t="shared" si="161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>
        <f t="shared" si="162"/>
        <v>0</v>
      </c>
      <c r="DQ406" s="31"/>
      <c r="DR406" s="30"/>
      <c r="DS406" s="31"/>
      <c r="DT406" s="30"/>
      <c r="DU406" s="31"/>
      <c r="DV406" s="30"/>
      <c r="DW406" s="31"/>
      <c r="DX406" s="103"/>
      <c r="DY406" s="33">
        <f t="shared" si="163"/>
        <v>0</v>
      </c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108">
        <f t="shared" si="128"/>
        <v>0</v>
      </c>
      <c r="EQ406" s="31"/>
      <c r="ER406" s="30"/>
      <c r="ES406" s="31"/>
      <c r="ET406" s="30"/>
      <c r="EU406" s="31"/>
      <c r="EV406" s="30"/>
      <c r="EW406" s="30"/>
      <c r="EX406" s="30"/>
      <c r="EY406" s="30"/>
      <c r="EZ406" s="30"/>
      <c r="FA406" s="30"/>
      <c r="FB406" s="30"/>
      <c r="FC406" s="31"/>
      <c r="FD406" s="30"/>
      <c r="FE406" s="30"/>
      <c r="FF406" s="30"/>
      <c r="FG406" s="30"/>
      <c r="FH406" s="30"/>
      <c r="FI406" s="31"/>
      <c r="FJ406" s="32"/>
    </row>
    <row r="407" spans="1:166" s="1" customFormat="1" ht="15" hidden="1" customHeight="1" x14ac:dyDescent="0.3">
      <c r="A407" s="5">
        <f t="shared" si="89"/>
        <v>7</v>
      </c>
      <c r="B407" s="15">
        <v>6668</v>
      </c>
      <c r="C407" s="8" t="s">
        <v>120</v>
      </c>
      <c r="D407" s="16">
        <v>2006</v>
      </c>
      <c r="E407" s="17">
        <f t="shared" si="115"/>
        <v>0</v>
      </c>
      <c r="F407" s="55"/>
      <c r="G407" s="55"/>
      <c r="H407" s="55"/>
      <c r="I407" s="55"/>
      <c r="J407" s="28">
        <f t="shared" si="154"/>
        <v>0</v>
      </c>
      <c r="K407" s="29"/>
      <c r="L407" s="30"/>
      <c r="M407" s="31"/>
      <c r="N407" s="30"/>
      <c r="O407" s="31"/>
      <c r="P407" s="32"/>
      <c r="Q407" s="28">
        <f t="shared" si="155"/>
        <v>0</v>
      </c>
      <c r="R407" s="29"/>
      <c r="S407" s="32"/>
      <c r="T407" s="28">
        <f t="shared" si="156"/>
        <v>0</v>
      </c>
      <c r="U407" s="29"/>
      <c r="V407" s="30"/>
      <c r="W407" s="31"/>
      <c r="X407" s="32"/>
      <c r="Y407" s="33">
        <f t="shared" si="157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158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>
        <f t="shared" si="164"/>
        <v>0</v>
      </c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>
        <f t="shared" si="159"/>
        <v>0</v>
      </c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103"/>
      <c r="CA407" s="33">
        <f t="shared" si="165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103"/>
      <c r="CR407" s="33">
        <f t="shared" si="160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8">
        <f t="shared" si="161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>
        <f t="shared" si="162"/>
        <v>0</v>
      </c>
      <c r="DQ407" s="31"/>
      <c r="DR407" s="30"/>
      <c r="DS407" s="31"/>
      <c r="DT407" s="30"/>
      <c r="DU407" s="31"/>
      <c r="DV407" s="30"/>
      <c r="DW407" s="31"/>
      <c r="DX407" s="103"/>
      <c r="DY407" s="33">
        <f t="shared" si="163"/>
        <v>0</v>
      </c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108">
        <f t="shared" si="128"/>
        <v>0</v>
      </c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0"/>
      <c r="FG407" s="30"/>
      <c r="FH407" s="30"/>
      <c r="FI407" s="31"/>
      <c r="FJ407" s="32"/>
    </row>
    <row r="408" spans="1:166" s="1" customFormat="1" ht="15" hidden="1" customHeight="1" x14ac:dyDescent="0.3">
      <c r="A408" s="5">
        <f t="shared" si="89"/>
        <v>8</v>
      </c>
      <c r="B408" s="15">
        <v>5097</v>
      </c>
      <c r="C408" s="8" t="s">
        <v>94</v>
      </c>
      <c r="D408" s="16">
        <v>2005</v>
      </c>
      <c r="E408" s="17">
        <f t="shared" si="115"/>
        <v>0</v>
      </c>
      <c r="F408" s="55"/>
      <c r="G408" s="55"/>
      <c r="H408" s="55"/>
      <c r="I408" s="55"/>
      <c r="J408" s="28">
        <f t="shared" si="154"/>
        <v>0</v>
      </c>
      <c r="K408" s="29"/>
      <c r="L408" s="30"/>
      <c r="M408" s="31"/>
      <c r="N408" s="30"/>
      <c r="O408" s="31"/>
      <c r="P408" s="32"/>
      <c r="Q408" s="28">
        <f t="shared" si="155"/>
        <v>0</v>
      </c>
      <c r="R408" s="29"/>
      <c r="S408" s="32"/>
      <c r="T408" s="28">
        <f t="shared" si="156"/>
        <v>0</v>
      </c>
      <c r="U408" s="29"/>
      <c r="V408" s="30"/>
      <c r="W408" s="31"/>
      <c r="X408" s="32"/>
      <c r="Y408" s="33">
        <f t="shared" si="157"/>
        <v>0</v>
      </c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>
        <f t="shared" si="158"/>
        <v>0</v>
      </c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>
        <f t="shared" si="164"/>
        <v>0</v>
      </c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>
        <f t="shared" si="159"/>
        <v>0</v>
      </c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103"/>
      <c r="CA408" s="33">
        <f t="shared" si="165"/>
        <v>0</v>
      </c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103"/>
      <c r="CR408" s="33">
        <f t="shared" si="160"/>
        <v>0</v>
      </c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8">
        <f t="shared" si="161"/>
        <v>0</v>
      </c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>
        <f t="shared" si="162"/>
        <v>0</v>
      </c>
      <c r="DQ408" s="31"/>
      <c r="DR408" s="30"/>
      <c r="DS408" s="31"/>
      <c r="DT408" s="30"/>
      <c r="DU408" s="31"/>
      <c r="DV408" s="30"/>
      <c r="DW408" s="31"/>
      <c r="DX408" s="103"/>
      <c r="DY408" s="33">
        <f t="shared" si="163"/>
        <v>0</v>
      </c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108">
        <f t="shared" ref="EP408:EP422" si="166">ER408+ET408+EV408+EX408+EZ408+FB408+FD408+FF408+FH408+FJ408</f>
        <v>0</v>
      </c>
      <c r="EQ408" s="31"/>
      <c r="ER408" s="30"/>
      <c r="ES408" s="31"/>
      <c r="ET408" s="30"/>
      <c r="EU408" s="31"/>
      <c r="EV408" s="30"/>
      <c r="EW408" s="30"/>
      <c r="EX408" s="30"/>
      <c r="EY408" s="30"/>
      <c r="EZ408" s="30"/>
      <c r="FA408" s="30"/>
      <c r="FB408" s="30"/>
      <c r="FC408" s="31"/>
      <c r="FD408" s="30"/>
      <c r="FE408" s="30"/>
      <c r="FF408" s="30"/>
      <c r="FG408" s="30"/>
      <c r="FH408" s="30"/>
      <c r="FI408" s="31"/>
      <c r="FJ408" s="32"/>
    </row>
    <row r="409" spans="1:166" s="1" customFormat="1" ht="15" hidden="1" customHeight="1" x14ac:dyDescent="0.3">
      <c r="A409" s="5">
        <f t="shared" si="89"/>
        <v>9</v>
      </c>
      <c r="B409" s="15">
        <v>5446</v>
      </c>
      <c r="C409" s="8" t="s">
        <v>177</v>
      </c>
      <c r="D409" s="16">
        <v>2007</v>
      </c>
      <c r="E409" s="17">
        <f t="shared" si="115"/>
        <v>0</v>
      </c>
      <c r="F409" s="55"/>
      <c r="G409" s="55"/>
      <c r="H409" s="55"/>
      <c r="I409" s="55"/>
      <c r="J409" s="28">
        <f t="shared" si="154"/>
        <v>0</v>
      </c>
      <c r="K409" s="29"/>
      <c r="L409" s="30"/>
      <c r="M409" s="31"/>
      <c r="N409" s="30"/>
      <c r="O409" s="31"/>
      <c r="P409" s="32"/>
      <c r="Q409" s="28">
        <f t="shared" si="155"/>
        <v>0</v>
      </c>
      <c r="R409" s="29"/>
      <c r="S409" s="32"/>
      <c r="T409" s="28">
        <f t="shared" si="156"/>
        <v>0</v>
      </c>
      <c r="U409" s="29"/>
      <c r="V409" s="30"/>
      <c r="W409" s="31"/>
      <c r="X409" s="32"/>
      <c r="Y409" s="33">
        <f t="shared" si="157"/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si="158"/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>
        <f t="shared" si="164"/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>
        <f t="shared" si="159"/>
        <v>0</v>
      </c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103"/>
      <c r="CA409" s="33">
        <f t="shared" si="165"/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103"/>
      <c r="CR409" s="33">
        <f t="shared" si="160"/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8">
        <f t="shared" si="161"/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>
        <f t="shared" si="162"/>
        <v>0</v>
      </c>
      <c r="DQ409" s="31"/>
      <c r="DR409" s="30"/>
      <c r="DS409" s="31"/>
      <c r="DT409" s="30"/>
      <c r="DU409" s="31"/>
      <c r="DV409" s="30"/>
      <c r="DW409" s="31"/>
      <c r="DX409" s="103"/>
      <c r="DY409" s="33">
        <f t="shared" si="163"/>
        <v>0</v>
      </c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108">
        <f t="shared" si="166"/>
        <v>0</v>
      </c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0"/>
      <c r="FG409" s="30"/>
      <c r="FH409" s="30"/>
      <c r="FI409" s="31"/>
      <c r="FJ409" s="32"/>
    </row>
    <row r="410" spans="1:166" s="1" customFormat="1" ht="15" hidden="1" customHeight="1" x14ac:dyDescent="0.3">
      <c r="A410" s="5">
        <f t="shared" si="89"/>
        <v>10</v>
      </c>
      <c r="B410" s="15">
        <v>6364</v>
      </c>
      <c r="C410" s="8" t="s">
        <v>149</v>
      </c>
      <c r="D410" s="16">
        <v>2008</v>
      </c>
      <c r="E410" s="17">
        <f t="shared" si="115"/>
        <v>0</v>
      </c>
      <c r="F410" s="55"/>
      <c r="G410" s="55"/>
      <c r="H410" s="55"/>
      <c r="I410" s="55"/>
      <c r="J410" s="28">
        <f t="shared" si="154"/>
        <v>0</v>
      </c>
      <c r="K410" s="29"/>
      <c r="L410" s="30"/>
      <c r="M410" s="31"/>
      <c r="N410" s="30"/>
      <c r="O410" s="31"/>
      <c r="P410" s="32"/>
      <c r="Q410" s="28">
        <f t="shared" si="155"/>
        <v>0</v>
      </c>
      <c r="R410" s="29"/>
      <c r="S410" s="32"/>
      <c r="T410" s="28">
        <f t="shared" si="156"/>
        <v>0</v>
      </c>
      <c r="U410" s="29"/>
      <c r="V410" s="30"/>
      <c r="W410" s="31"/>
      <c r="X410" s="32"/>
      <c r="Y410" s="33">
        <f t="shared" si="157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86"/>
      <c r="AM410" s="35"/>
      <c r="AN410" s="86"/>
      <c r="AO410" s="87"/>
      <c r="AP410" s="33">
        <f t="shared" si="158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>
        <f t="shared" si="164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 t="shared" si="159"/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103"/>
      <c r="CA410" s="33">
        <f t="shared" si="165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103"/>
      <c r="CR410" s="33">
        <f t="shared" si="160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8">
        <f t="shared" si="161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 t="shared" si="162"/>
        <v>0</v>
      </c>
      <c r="DQ410" s="31"/>
      <c r="DR410" s="30"/>
      <c r="DS410" s="31"/>
      <c r="DT410" s="30"/>
      <c r="DU410" s="31"/>
      <c r="DV410" s="30"/>
      <c r="DW410" s="31"/>
      <c r="DX410" s="103"/>
      <c r="DY410" s="33">
        <f t="shared" si="163"/>
        <v>0</v>
      </c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108">
        <f t="shared" si="166"/>
        <v>0</v>
      </c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0"/>
      <c r="FG410" s="30"/>
      <c r="FH410" s="30"/>
      <c r="FI410" s="31"/>
      <c r="FJ410" s="32"/>
    </row>
    <row r="411" spans="1:166" s="1" customFormat="1" ht="15" hidden="1" customHeight="1" x14ac:dyDescent="0.3">
      <c r="A411" s="5">
        <f t="shared" si="89"/>
        <v>11</v>
      </c>
      <c r="B411" s="15">
        <v>5993</v>
      </c>
      <c r="C411" s="8" t="s">
        <v>256</v>
      </c>
      <c r="D411" s="16">
        <v>2006</v>
      </c>
      <c r="E411" s="17">
        <f t="shared" si="115"/>
        <v>0</v>
      </c>
      <c r="F411" s="55"/>
      <c r="G411" s="55"/>
      <c r="H411" s="55"/>
      <c r="I411" s="55"/>
      <c r="J411" s="28">
        <f t="shared" si="154"/>
        <v>0</v>
      </c>
      <c r="K411" s="29"/>
      <c r="L411" s="30"/>
      <c r="M411" s="31"/>
      <c r="N411" s="30"/>
      <c r="O411" s="31"/>
      <c r="P411" s="32"/>
      <c r="Q411" s="28">
        <f t="shared" si="155"/>
        <v>0</v>
      </c>
      <c r="R411" s="29"/>
      <c r="S411" s="32"/>
      <c r="T411" s="28">
        <f t="shared" si="156"/>
        <v>0</v>
      </c>
      <c r="U411" s="29"/>
      <c r="V411" s="30"/>
      <c r="W411" s="31"/>
      <c r="X411" s="32"/>
      <c r="Y411" s="33">
        <f t="shared" si="157"/>
        <v>0</v>
      </c>
      <c r="Z411" s="86"/>
      <c r="AA411" s="35"/>
      <c r="AB411" s="86"/>
      <c r="AC411" s="35"/>
      <c r="AD411" s="86"/>
      <c r="AE411" s="35"/>
      <c r="AF411" s="86"/>
      <c r="AG411" s="35"/>
      <c r="AH411" s="86"/>
      <c r="AI411" s="35"/>
      <c r="AJ411" s="86"/>
      <c r="AK411" s="35"/>
      <c r="AL411" s="86"/>
      <c r="AM411" s="35"/>
      <c r="AN411" s="86"/>
      <c r="AO411" s="87"/>
      <c r="AP411" s="33">
        <f t="shared" si="158"/>
        <v>0</v>
      </c>
      <c r="AQ411" s="86"/>
      <c r="AR411" s="35"/>
      <c r="AS411" s="86"/>
      <c r="AT411" s="35"/>
      <c r="AU411" s="86"/>
      <c r="AV411" s="35"/>
      <c r="AW411" s="86"/>
      <c r="AX411" s="35"/>
      <c r="AY411" s="86"/>
      <c r="AZ411" s="35"/>
      <c r="BA411" s="86"/>
      <c r="BB411" s="75"/>
      <c r="BC411" s="33">
        <f t="shared" si="164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>
        <f t="shared" si="159"/>
        <v>0</v>
      </c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103"/>
      <c r="CA411" s="33">
        <f t="shared" si="165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103"/>
      <c r="CR411" s="33">
        <f t="shared" si="160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8">
        <f t="shared" si="161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>
        <f t="shared" si="162"/>
        <v>0</v>
      </c>
      <c r="DQ411" s="31"/>
      <c r="DR411" s="30"/>
      <c r="DS411" s="31"/>
      <c r="DT411" s="30"/>
      <c r="DU411" s="31"/>
      <c r="DV411" s="30"/>
      <c r="DW411" s="31"/>
      <c r="DX411" s="103"/>
      <c r="DY411" s="33">
        <f t="shared" si="163"/>
        <v>0</v>
      </c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108">
        <f t="shared" si="166"/>
        <v>0</v>
      </c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0"/>
      <c r="FG411" s="30"/>
      <c r="FH411" s="30"/>
      <c r="FI411" s="31"/>
      <c r="FJ411" s="32"/>
    </row>
    <row r="412" spans="1:166" s="1" customFormat="1" ht="15" hidden="1" customHeight="1" x14ac:dyDescent="0.3">
      <c r="A412" s="5">
        <f t="shared" si="89"/>
        <v>12</v>
      </c>
      <c r="B412" s="15">
        <v>4542</v>
      </c>
      <c r="C412" s="8" t="s">
        <v>245</v>
      </c>
      <c r="D412" s="16">
        <v>2005</v>
      </c>
      <c r="E412" s="17">
        <f t="shared" si="115"/>
        <v>0</v>
      </c>
      <c r="F412" s="55"/>
      <c r="G412" s="55"/>
      <c r="H412" s="55"/>
      <c r="I412" s="55"/>
      <c r="J412" s="28">
        <f t="shared" si="154"/>
        <v>0</v>
      </c>
      <c r="K412" s="29"/>
      <c r="L412" s="30"/>
      <c r="M412" s="31"/>
      <c r="N412" s="30"/>
      <c r="O412" s="31"/>
      <c r="P412" s="32"/>
      <c r="Q412" s="28">
        <f t="shared" si="155"/>
        <v>0</v>
      </c>
      <c r="R412" s="29"/>
      <c r="S412" s="32"/>
      <c r="T412" s="28">
        <f t="shared" si="156"/>
        <v>0</v>
      </c>
      <c r="U412" s="29"/>
      <c r="V412" s="30"/>
      <c r="W412" s="31"/>
      <c r="X412" s="32"/>
      <c r="Y412" s="33">
        <f t="shared" si="157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158"/>
        <v>0</v>
      </c>
      <c r="AQ412" s="86"/>
      <c r="AR412" s="35"/>
      <c r="AS412" s="86"/>
      <c r="AT412" s="35"/>
      <c r="AU412" s="86"/>
      <c r="AV412" s="35"/>
      <c r="AW412" s="86"/>
      <c r="AX412" s="35"/>
      <c r="AY412" s="86"/>
      <c r="AZ412" s="35"/>
      <c r="BA412" s="86"/>
      <c r="BB412" s="75"/>
      <c r="BC412" s="33">
        <f t="shared" si="164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>
        <f t="shared" si="159"/>
        <v>0</v>
      </c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103"/>
      <c r="CA412" s="33">
        <f t="shared" si="165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103"/>
      <c r="CR412" s="33">
        <f t="shared" si="160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8">
        <f t="shared" si="161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>
        <f t="shared" si="162"/>
        <v>0</v>
      </c>
      <c r="DQ412" s="31"/>
      <c r="DR412" s="30"/>
      <c r="DS412" s="31"/>
      <c r="DT412" s="30"/>
      <c r="DU412" s="31"/>
      <c r="DV412" s="30"/>
      <c r="DW412" s="31"/>
      <c r="DX412" s="103"/>
      <c r="DY412" s="33">
        <f t="shared" si="163"/>
        <v>0</v>
      </c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108">
        <f t="shared" si="166"/>
        <v>0</v>
      </c>
      <c r="EQ412" s="31"/>
      <c r="ER412" s="30"/>
      <c r="ES412" s="31"/>
      <c r="ET412" s="30"/>
      <c r="EU412" s="31"/>
      <c r="EV412" s="30"/>
      <c r="EW412" s="30"/>
      <c r="EX412" s="30"/>
      <c r="EY412" s="30"/>
      <c r="EZ412" s="30"/>
      <c r="FA412" s="30"/>
      <c r="FB412" s="30"/>
      <c r="FC412" s="31"/>
      <c r="FD412" s="30"/>
      <c r="FE412" s="30"/>
      <c r="FF412" s="30"/>
      <c r="FG412" s="30"/>
      <c r="FH412" s="30"/>
      <c r="FI412" s="31"/>
      <c r="FJ412" s="32"/>
    </row>
    <row r="413" spans="1:166" s="1" customFormat="1" ht="15" hidden="1" customHeight="1" x14ac:dyDescent="0.3">
      <c r="A413" s="5">
        <f t="shared" si="89"/>
        <v>13</v>
      </c>
      <c r="B413" s="15">
        <v>7216</v>
      </c>
      <c r="C413" s="8" t="s">
        <v>174</v>
      </c>
      <c r="D413" s="16">
        <v>2007</v>
      </c>
      <c r="E413" s="17">
        <f t="shared" si="115"/>
        <v>0</v>
      </c>
      <c r="F413" s="55"/>
      <c r="G413" s="55"/>
      <c r="H413" s="55"/>
      <c r="I413" s="55"/>
      <c r="J413" s="28">
        <f t="shared" si="154"/>
        <v>0</v>
      </c>
      <c r="K413" s="29"/>
      <c r="L413" s="30"/>
      <c r="M413" s="31"/>
      <c r="N413" s="30"/>
      <c r="O413" s="31"/>
      <c r="P413" s="32"/>
      <c r="Q413" s="28">
        <f t="shared" si="155"/>
        <v>0</v>
      </c>
      <c r="R413" s="29"/>
      <c r="S413" s="32"/>
      <c r="T413" s="28">
        <f t="shared" si="156"/>
        <v>0</v>
      </c>
      <c r="U413" s="29"/>
      <c r="V413" s="30"/>
      <c r="W413" s="31"/>
      <c r="X413" s="32"/>
      <c r="Y413" s="33">
        <f t="shared" si="157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158"/>
        <v>0</v>
      </c>
      <c r="AQ413" s="86"/>
      <c r="AR413" s="35"/>
      <c r="AS413" s="86"/>
      <c r="AT413" s="35"/>
      <c r="AU413" s="86"/>
      <c r="AV413" s="35"/>
      <c r="AW413" s="86"/>
      <c r="AX413" s="35"/>
      <c r="AY413" s="86"/>
      <c r="AZ413" s="35"/>
      <c r="BA413" s="86"/>
      <c r="BB413" s="75"/>
      <c r="BC413" s="33">
        <f t="shared" si="164"/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>
        <f t="shared" si="159"/>
        <v>0</v>
      </c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103"/>
      <c r="CA413" s="33">
        <f t="shared" si="165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103"/>
      <c r="CR413" s="33">
        <f t="shared" si="160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8">
        <f t="shared" si="161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>
        <f t="shared" si="162"/>
        <v>0</v>
      </c>
      <c r="DQ413" s="31"/>
      <c r="DR413" s="30"/>
      <c r="DS413" s="31"/>
      <c r="DT413" s="30"/>
      <c r="DU413" s="31"/>
      <c r="DV413" s="30"/>
      <c r="DW413" s="31"/>
      <c r="DX413" s="103"/>
      <c r="DY413" s="33">
        <f t="shared" si="163"/>
        <v>0</v>
      </c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108">
        <f t="shared" si="166"/>
        <v>0</v>
      </c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0"/>
      <c r="FG413" s="30"/>
      <c r="FH413" s="30"/>
      <c r="FI413" s="31"/>
      <c r="FJ413" s="32"/>
    </row>
    <row r="414" spans="1:166" s="1" customFormat="1" ht="15" hidden="1" customHeight="1" x14ac:dyDescent="0.3">
      <c r="A414" s="5">
        <f t="shared" si="89"/>
        <v>14</v>
      </c>
      <c r="B414" s="15">
        <v>717</v>
      </c>
      <c r="C414" s="8" t="s">
        <v>121</v>
      </c>
      <c r="D414" s="16">
        <v>1998</v>
      </c>
      <c r="E414" s="17">
        <f t="shared" ref="E414:E440" si="167">J414+Q414+T414+Y414+AP414+BC414+BN414+CA414+CR414+DE414+DP414+DY414+EP414</f>
        <v>0</v>
      </c>
      <c r="F414" s="55"/>
      <c r="G414" s="55"/>
      <c r="H414" s="55"/>
      <c r="I414" s="55"/>
      <c r="J414" s="28">
        <f t="shared" si="154"/>
        <v>0</v>
      </c>
      <c r="K414" s="29"/>
      <c r="L414" s="30"/>
      <c r="M414" s="31"/>
      <c r="N414" s="30"/>
      <c r="O414" s="31"/>
      <c r="P414" s="32"/>
      <c r="Q414" s="28">
        <f t="shared" si="155"/>
        <v>0</v>
      </c>
      <c r="R414" s="29"/>
      <c r="S414" s="32"/>
      <c r="T414" s="28">
        <f t="shared" si="156"/>
        <v>0</v>
      </c>
      <c r="U414" s="29"/>
      <c r="V414" s="30"/>
      <c r="W414" s="31"/>
      <c r="X414" s="32"/>
      <c r="Y414" s="33">
        <f t="shared" si="157"/>
        <v>0</v>
      </c>
      <c r="Z414" s="92"/>
      <c r="AA414" s="35"/>
      <c r="AB414" s="92"/>
      <c r="AC414" s="35"/>
      <c r="AD414" s="92"/>
      <c r="AE414" s="35"/>
      <c r="AF414" s="92"/>
      <c r="AG414" s="35"/>
      <c r="AH414" s="92"/>
      <c r="AI414" s="35"/>
      <c r="AJ414" s="92"/>
      <c r="AK414" s="35"/>
      <c r="AL414" s="92"/>
      <c r="AM414" s="35"/>
      <c r="AN414" s="92"/>
      <c r="AO414" s="93"/>
      <c r="AP414" s="33">
        <f t="shared" si="158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>
        <f t="shared" si="164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>
        <f t="shared" si="159"/>
        <v>0</v>
      </c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103"/>
      <c r="CA414" s="33">
        <f t="shared" si="165"/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103"/>
      <c r="CR414" s="33">
        <f t="shared" si="160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8">
        <f t="shared" si="161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>
        <f t="shared" si="162"/>
        <v>0</v>
      </c>
      <c r="DQ414" s="31"/>
      <c r="DR414" s="30"/>
      <c r="DS414" s="31"/>
      <c r="DT414" s="30"/>
      <c r="DU414" s="31"/>
      <c r="DV414" s="30"/>
      <c r="DW414" s="31"/>
      <c r="DX414" s="103"/>
      <c r="DY414" s="33">
        <f t="shared" si="163"/>
        <v>0</v>
      </c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108">
        <f t="shared" si="166"/>
        <v>0</v>
      </c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0"/>
      <c r="FG414" s="30"/>
      <c r="FH414" s="30"/>
      <c r="FI414" s="31"/>
      <c r="FJ414" s="32"/>
    </row>
    <row r="415" spans="1:166" s="1" customFormat="1" ht="15" hidden="1" customHeight="1" x14ac:dyDescent="0.3">
      <c r="A415" s="5">
        <f t="shared" si="89"/>
        <v>15</v>
      </c>
      <c r="B415" s="15">
        <v>4054</v>
      </c>
      <c r="C415" s="8" t="s">
        <v>95</v>
      </c>
      <c r="D415" s="16">
        <v>2003</v>
      </c>
      <c r="E415" s="17">
        <f t="shared" si="167"/>
        <v>0</v>
      </c>
      <c r="F415" s="55"/>
      <c r="G415" s="55"/>
      <c r="H415" s="55"/>
      <c r="I415" s="55"/>
      <c r="J415" s="28">
        <f t="shared" si="154"/>
        <v>0</v>
      </c>
      <c r="K415" s="29"/>
      <c r="L415" s="30"/>
      <c r="M415" s="31"/>
      <c r="N415" s="30"/>
      <c r="O415" s="31"/>
      <c r="P415" s="32"/>
      <c r="Q415" s="28">
        <f t="shared" si="155"/>
        <v>0</v>
      </c>
      <c r="R415" s="29"/>
      <c r="S415" s="32"/>
      <c r="T415" s="28">
        <f t="shared" si="156"/>
        <v>0</v>
      </c>
      <c r="U415" s="29"/>
      <c r="V415" s="30"/>
      <c r="W415" s="31"/>
      <c r="X415" s="32"/>
      <c r="Y415" s="33">
        <f t="shared" si="157"/>
        <v>0</v>
      </c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>
        <f t="shared" si="158"/>
        <v>0</v>
      </c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>
        <f t="shared" si="164"/>
        <v>0</v>
      </c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>
        <f t="shared" si="159"/>
        <v>0</v>
      </c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103"/>
      <c r="CA415" s="33">
        <f t="shared" si="165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103"/>
      <c r="CR415" s="33">
        <f t="shared" si="160"/>
        <v>0</v>
      </c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8">
        <f t="shared" si="161"/>
        <v>0</v>
      </c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>
        <f t="shared" si="162"/>
        <v>0</v>
      </c>
      <c r="DQ415" s="31"/>
      <c r="DR415" s="30"/>
      <c r="DS415" s="31"/>
      <c r="DT415" s="30"/>
      <c r="DU415" s="31"/>
      <c r="DV415" s="30"/>
      <c r="DW415" s="31"/>
      <c r="DX415" s="103"/>
      <c r="DY415" s="33">
        <f t="shared" si="163"/>
        <v>0</v>
      </c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108">
        <f t="shared" si="166"/>
        <v>0</v>
      </c>
      <c r="EQ415" s="31"/>
      <c r="ER415" s="30"/>
      <c r="ES415" s="31"/>
      <c r="ET415" s="30"/>
      <c r="EU415" s="31"/>
      <c r="EV415" s="30"/>
      <c r="EW415" s="30"/>
      <c r="EX415" s="30"/>
      <c r="EY415" s="30"/>
      <c r="EZ415" s="30"/>
      <c r="FA415" s="30"/>
      <c r="FB415" s="30"/>
      <c r="FC415" s="31"/>
      <c r="FD415" s="30"/>
      <c r="FE415" s="30"/>
      <c r="FF415" s="30"/>
      <c r="FG415" s="30"/>
      <c r="FH415" s="30"/>
      <c r="FI415" s="31"/>
      <c r="FJ415" s="32"/>
    </row>
    <row r="416" spans="1:166" s="1" customFormat="1" ht="15" hidden="1" customHeight="1" x14ac:dyDescent="0.3">
      <c r="A416" s="5">
        <f t="shared" si="89"/>
        <v>16</v>
      </c>
      <c r="B416" s="15">
        <v>9366</v>
      </c>
      <c r="C416" s="8" t="s">
        <v>340</v>
      </c>
      <c r="D416" s="16">
        <v>2008</v>
      </c>
      <c r="E416" s="17">
        <f t="shared" si="167"/>
        <v>0</v>
      </c>
      <c r="F416" s="55"/>
      <c r="G416" s="55"/>
      <c r="H416" s="55"/>
      <c r="I416" s="55"/>
      <c r="J416" s="28">
        <f t="shared" si="154"/>
        <v>0</v>
      </c>
      <c r="K416" s="29"/>
      <c r="L416" s="30"/>
      <c r="M416" s="31"/>
      <c r="N416" s="30"/>
      <c r="O416" s="31"/>
      <c r="P416" s="32"/>
      <c r="Q416" s="28">
        <f t="shared" si="155"/>
        <v>0</v>
      </c>
      <c r="R416" s="29"/>
      <c r="S416" s="32"/>
      <c r="T416" s="28">
        <f t="shared" si="156"/>
        <v>0</v>
      </c>
      <c r="U416" s="29"/>
      <c r="V416" s="30"/>
      <c r="W416" s="31"/>
      <c r="X416" s="32"/>
      <c r="Y416" s="33">
        <f t="shared" si="157"/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si="158"/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>
        <f t="shared" si="164"/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>
        <f t="shared" si="159"/>
        <v>0</v>
      </c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103"/>
      <c r="CA416" s="33">
        <f t="shared" si="165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103"/>
      <c r="CR416" s="33">
        <f t="shared" si="160"/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8">
        <f t="shared" si="161"/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>
        <f t="shared" si="162"/>
        <v>0</v>
      </c>
      <c r="DQ416" s="31"/>
      <c r="DR416" s="30"/>
      <c r="DS416" s="31"/>
      <c r="DT416" s="30"/>
      <c r="DU416" s="31"/>
      <c r="DV416" s="30"/>
      <c r="DW416" s="31"/>
      <c r="DX416" s="103"/>
      <c r="DY416" s="33">
        <f t="shared" si="163"/>
        <v>0</v>
      </c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108">
        <f t="shared" si="166"/>
        <v>0</v>
      </c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0"/>
      <c r="FG416" s="30"/>
      <c r="FH416" s="30"/>
      <c r="FI416" s="31"/>
      <c r="FJ416" s="32"/>
    </row>
    <row r="417" spans="1:166" s="1" customFormat="1" ht="15" hidden="1" customHeight="1" x14ac:dyDescent="0.3">
      <c r="A417" s="5">
        <f t="shared" si="89"/>
        <v>17</v>
      </c>
      <c r="B417" s="15">
        <v>6639</v>
      </c>
      <c r="C417" s="8" t="s">
        <v>312</v>
      </c>
      <c r="D417" s="16">
        <v>2008</v>
      </c>
      <c r="E417" s="17">
        <f t="shared" si="167"/>
        <v>0</v>
      </c>
      <c r="F417" s="55"/>
      <c r="G417" s="55"/>
      <c r="H417" s="55"/>
      <c r="I417" s="55"/>
      <c r="J417" s="28">
        <f t="shared" si="154"/>
        <v>0</v>
      </c>
      <c r="K417" s="29"/>
      <c r="L417" s="30"/>
      <c r="M417" s="31"/>
      <c r="N417" s="30"/>
      <c r="O417" s="31"/>
      <c r="P417" s="32"/>
      <c r="Q417" s="28">
        <f t="shared" si="155"/>
        <v>0</v>
      </c>
      <c r="R417" s="29"/>
      <c r="S417" s="32"/>
      <c r="T417" s="28">
        <f t="shared" si="156"/>
        <v>0</v>
      </c>
      <c r="U417" s="29"/>
      <c r="V417" s="30"/>
      <c r="W417" s="31"/>
      <c r="X417" s="32"/>
      <c r="Y417" s="33">
        <f t="shared" si="157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158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>
        <f t="shared" si="164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>
        <f t="shared" si="159"/>
        <v>0</v>
      </c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103"/>
      <c r="CA417" s="33">
        <f t="shared" si="165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103"/>
      <c r="CR417" s="33">
        <f t="shared" si="160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8">
        <f t="shared" si="161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>
        <f t="shared" si="162"/>
        <v>0</v>
      </c>
      <c r="DQ417" s="31"/>
      <c r="DR417" s="30"/>
      <c r="DS417" s="31"/>
      <c r="DT417" s="30"/>
      <c r="DU417" s="31"/>
      <c r="DV417" s="30"/>
      <c r="DW417" s="31"/>
      <c r="DX417" s="103"/>
      <c r="DY417" s="33">
        <f t="shared" si="163"/>
        <v>0</v>
      </c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108">
        <f t="shared" si="166"/>
        <v>0</v>
      </c>
      <c r="EQ417" s="31"/>
      <c r="ER417" s="30"/>
      <c r="ES417" s="31"/>
      <c r="ET417" s="30"/>
      <c r="EU417" s="31"/>
      <c r="EV417" s="30"/>
      <c r="EW417" s="30"/>
      <c r="EX417" s="30"/>
      <c r="EY417" s="30"/>
      <c r="EZ417" s="30"/>
      <c r="FA417" s="30"/>
      <c r="FB417" s="30"/>
      <c r="FC417" s="31"/>
      <c r="FD417" s="30"/>
      <c r="FE417" s="30"/>
      <c r="FF417" s="30"/>
      <c r="FG417" s="30"/>
      <c r="FH417" s="30"/>
      <c r="FI417" s="31"/>
      <c r="FJ417" s="32"/>
    </row>
    <row r="418" spans="1:166" s="1" customFormat="1" ht="15" hidden="1" customHeight="1" x14ac:dyDescent="0.3">
      <c r="A418" s="5">
        <f t="shared" si="89"/>
        <v>18</v>
      </c>
      <c r="B418" s="15">
        <v>6109</v>
      </c>
      <c r="C418" s="8" t="s">
        <v>155</v>
      </c>
      <c r="D418" s="16">
        <v>2007</v>
      </c>
      <c r="E418" s="17">
        <f t="shared" si="167"/>
        <v>0</v>
      </c>
      <c r="F418" s="55"/>
      <c r="G418" s="55"/>
      <c r="H418" s="55"/>
      <c r="I418" s="55"/>
      <c r="J418" s="28">
        <f t="shared" si="154"/>
        <v>0</v>
      </c>
      <c r="K418" s="29"/>
      <c r="L418" s="30"/>
      <c r="M418" s="31"/>
      <c r="N418" s="30"/>
      <c r="O418" s="31"/>
      <c r="P418" s="32"/>
      <c r="Q418" s="28">
        <f t="shared" si="155"/>
        <v>0</v>
      </c>
      <c r="R418" s="29"/>
      <c r="S418" s="32"/>
      <c r="T418" s="28">
        <f t="shared" si="156"/>
        <v>0</v>
      </c>
      <c r="U418" s="29"/>
      <c r="V418" s="30"/>
      <c r="W418" s="31"/>
      <c r="X418" s="32"/>
      <c r="Y418" s="33">
        <f t="shared" si="157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158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>
        <f t="shared" si="164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>
        <f t="shared" si="159"/>
        <v>0</v>
      </c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103"/>
      <c r="CA418" s="33">
        <f t="shared" si="165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103"/>
      <c r="CR418" s="33">
        <f t="shared" si="160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8">
        <f t="shared" si="161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>
        <f t="shared" si="162"/>
        <v>0</v>
      </c>
      <c r="DQ418" s="31"/>
      <c r="DR418" s="30"/>
      <c r="DS418" s="31"/>
      <c r="DT418" s="30"/>
      <c r="DU418" s="31"/>
      <c r="DV418" s="30"/>
      <c r="DW418" s="31"/>
      <c r="DX418" s="103"/>
      <c r="DY418" s="33">
        <f t="shared" si="163"/>
        <v>0</v>
      </c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108">
        <f t="shared" si="166"/>
        <v>0</v>
      </c>
      <c r="EQ418" s="31"/>
      <c r="ER418" s="30"/>
      <c r="ES418" s="31"/>
      <c r="ET418" s="30"/>
      <c r="EU418" s="31"/>
      <c r="EV418" s="30"/>
      <c r="EW418" s="30"/>
      <c r="EX418" s="30"/>
      <c r="EY418" s="30"/>
      <c r="EZ418" s="30"/>
      <c r="FA418" s="30"/>
      <c r="FB418" s="30"/>
      <c r="FC418" s="31"/>
      <c r="FD418" s="30"/>
      <c r="FE418" s="30"/>
      <c r="FF418" s="30"/>
      <c r="FG418" s="30"/>
      <c r="FH418" s="30"/>
      <c r="FI418" s="31"/>
      <c r="FJ418" s="32"/>
    </row>
    <row r="419" spans="1:166" s="1" customFormat="1" ht="15" hidden="1" customHeight="1" x14ac:dyDescent="0.3">
      <c r="A419" s="5">
        <f t="shared" si="89"/>
        <v>19</v>
      </c>
      <c r="B419" s="15">
        <v>129</v>
      </c>
      <c r="C419" s="8" t="s">
        <v>279</v>
      </c>
      <c r="D419" s="16">
        <v>1985</v>
      </c>
      <c r="E419" s="17">
        <f t="shared" si="167"/>
        <v>0</v>
      </c>
      <c r="F419" s="55"/>
      <c r="G419" s="55"/>
      <c r="H419" s="55"/>
      <c r="I419" s="55"/>
      <c r="J419" s="28">
        <f t="shared" si="154"/>
        <v>0</v>
      </c>
      <c r="K419" s="29"/>
      <c r="L419" s="30"/>
      <c r="M419" s="31"/>
      <c r="N419" s="30"/>
      <c r="O419" s="31"/>
      <c r="P419" s="32"/>
      <c r="Q419" s="28">
        <f t="shared" si="155"/>
        <v>0</v>
      </c>
      <c r="R419" s="29"/>
      <c r="S419" s="32"/>
      <c r="T419" s="28">
        <f t="shared" si="156"/>
        <v>0</v>
      </c>
      <c r="U419" s="29"/>
      <c r="V419" s="30"/>
      <c r="W419" s="31"/>
      <c r="X419" s="32"/>
      <c r="Y419" s="33">
        <f t="shared" si="157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158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>
        <f t="shared" si="164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>
        <f t="shared" si="159"/>
        <v>0</v>
      </c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103"/>
      <c r="CA419" s="33">
        <f t="shared" si="165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103"/>
      <c r="CR419" s="33">
        <f t="shared" si="160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8">
        <f t="shared" si="161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>
        <f t="shared" si="162"/>
        <v>0</v>
      </c>
      <c r="DQ419" s="31"/>
      <c r="DR419" s="30"/>
      <c r="DS419" s="31"/>
      <c r="DT419" s="30"/>
      <c r="DU419" s="31"/>
      <c r="DV419" s="30"/>
      <c r="DW419" s="31"/>
      <c r="DX419" s="103"/>
      <c r="DY419" s="33">
        <f t="shared" si="163"/>
        <v>0</v>
      </c>
      <c r="DZ419" s="31"/>
      <c r="EA419" s="30"/>
      <c r="EB419" s="31"/>
      <c r="EC419" s="30"/>
      <c r="ED419" s="31"/>
      <c r="EE419" s="30"/>
      <c r="EF419" s="30"/>
      <c r="EG419" s="30"/>
      <c r="EH419" s="30"/>
      <c r="EI419" s="30"/>
      <c r="EJ419" s="30"/>
      <c r="EK419" s="30"/>
      <c r="EL419" s="31"/>
      <c r="EM419" s="30"/>
      <c r="EN419" s="31"/>
      <c r="EO419" s="32"/>
      <c r="EP419" s="108">
        <f t="shared" si="166"/>
        <v>0</v>
      </c>
      <c r="EQ419" s="31"/>
      <c r="ER419" s="30"/>
      <c r="ES419" s="31"/>
      <c r="ET419" s="30"/>
      <c r="EU419" s="31"/>
      <c r="EV419" s="30"/>
      <c r="EW419" s="30"/>
      <c r="EX419" s="30"/>
      <c r="EY419" s="30"/>
      <c r="EZ419" s="30"/>
      <c r="FA419" s="30"/>
      <c r="FB419" s="30"/>
      <c r="FC419" s="31"/>
      <c r="FD419" s="30"/>
      <c r="FE419" s="30"/>
      <c r="FF419" s="30"/>
      <c r="FG419" s="30"/>
      <c r="FH419" s="30"/>
      <c r="FI419" s="31"/>
      <c r="FJ419" s="32"/>
    </row>
    <row r="420" spans="1:166" s="1" customFormat="1" ht="15" hidden="1" customHeight="1" x14ac:dyDescent="0.3">
      <c r="A420" s="5"/>
      <c r="B420" s="15">
        <v>7379</v>
      </c>
      <c r="C420" s="8" t="s">
        <v>197</v>
      </c>
      <c r="D420" s="16">
        <v>2009</v>
      </c>
      <c r="E420" s="17">
        <f t="shared" si="167"/>
        <v>0</v>
      </c>
      <c r="F420" s="55"/>
      <c r="G420" s="55"/>
      <c r="H420" s="55"/>
      <c r="I420" s="55"/>
      <c r="J420" s="28"/>
      <c r="K420" s="29"/>
      <c r="L420" s="30"/>
      <c r="M420" s="31"/>
      <c r="N420" s="30"/>
      <c r="O420" s="31"/>
      <c r="P420" s="32"/>
      <c r="Q420" s="28"/>
      <c r="R420" s="29"/>
      <c r="S420" s="32"/>
      <c r="T420" s="28"/>
      <c r="U420" s="29"/>
      <c r="V420" s="30"/>
      <c r="W420" s="31"/>
      <c r="X420" s="32"/>
      <c r="Y420" s="33"/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/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/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/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103"/>
      <c r="CA420" s="33"/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103"/>
      <c r="CR420" s="33"/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8"/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/>
      <c r="DQ420" s="31"/>
      <c r="DR420" s="30"/>
      <c r="DS420" s="31"/>
      <c r="DT420" s="30"/>
      <c r="DU420" s="31"/>
      <c r="DV420" s="30"/>
      <c r="DW420" s="31"/>
      <c r="DX420" s="103"/>
      <c r="DY420" s="33"/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108">
        <f t="shared" si="166"/>
        <v>0</v>
      </c>
      <c r="EQ420" s="31"/>
      <c r="ER420" s="30"/>
      <c r="ES420" s="31"/>
      <c r="ET420" s="30"/>
      <c r="EU420" s="31"/>
      <c r="EV420" s="30"/>
      <c r="EW420" s="31"/>
      <c r="EX420" s="30"/>
      <c r="EY420" s="31"/>
      <c r="EZ420" s="30"/>
      <c r="FA420" s="31"/>
      <c r="FB420" s="30"/>
      <c r="FC420" s="31"/>
      <c r="FD420" s="30"/>
      <c r="FE420" s="31"/>
      <c r="FF420" s="30"/>
      <c r="FG420" s="89"/>
      <c r="FH420" s="30"/>
      <c r="FI420" s="31"/>
      <c r="FJ420" s="32"/>
    </row>
    <row r="421" spans="1:166" s="1" customFormat="1" ht="15" hidden="1" customHeight="1" x14ac:dyDescent="0.3">
      <c r="A421" s="5">
        <f t="shared" si="89"/>
        <v>1</v>
      </c>
      <c r="B421" s="15">
        <v>7218</v>
      </c>
      <c r="C421" s="8" t="s">
        <v>173</v>
      </c>
      <c r="D421" s="16">
        <v>2008</v>
      </c>
      <c r="E421" s="17">
        <f t="shared" si="167"/>
        <v>0</v>
      </c>
      <c r="F421" s="55"/>
      <c r="G421" s="55"/>
      <c r="H421" s="55"/>
      <c r="I421" s="55"/>
      <c r="J421" s="28">
        <f>L421+N421+P421</f>
        <v>0</v>
      </c>
      <c r="K421" s="29"/>
      <c r="L421" s="30"/>
      <c r="M421" s="31"/>
      <c r="N421" s="30"/>
      <c r="O421" s="31"/>
      <c r="P421" s="32"/>
      <c r="Q421" s="28">
        <f>S421</f>
        <v>0</v>
      </c>
      <c r="R421" s="29"/>
      <c r="S421" s="32"/>
      <c r="T421" s="28">
        <f>V421+X421</f>
        <v>0</v>
      </c>
      <c r="U421" s="29"/>
      <c r="V421" s="30"/>
      <c r="W421" s="31"/>
      <c r="X421" s="32"/>
      <c r="Y421" s="33">
        <f>AA421+AC421+AE421+AG421+AI421+AK421+AM421+AO421</f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>AR421+AT421+AV421+AX421+AZ421+BB421</f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>
        <f>BE421+BG421+BI421+BK421+BM421</f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>
        <f>BP421+BR421+BT421+BV421+BX421+BZ421</f>
        <v>0</v>
      </c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103"/>
      <c r="CA421" s="33">
        <f>CC421+CE421+CG421+CI421+CK421+CM421+CO421+CQ421</f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103"/>
      <c r="CR421" s="33">
        <f>CT421+CV421+CX421+CZ421+DB421+DD421</f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8">
        <f>DG421+DI421+DK421+DM421+DO421</f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>
        <f>DR421+DT421+DV421+DX421</f>
        <v>0</v>
      </c>
      <c r="DQ421" s="31"/>
      <c r="DR421" s="30"/>
      <c r="DS421" s="31"/>
      <c r="DT421" s="30"/>
      <c r="DU421" s="31"/>
      <c r="DV421" s="30"/>
      <c r="DW421" s="31"/>
      <c r="DX421" s="103"/>
      <c r="DY421" s="33">
        <f>EA421+EC421+EE421+EG421+EI421+EK421+EM421+EO421</f>
        <v>0</v>
      </c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108">
        <f t="shared" si="166"/>
        <v>0</v>
      </c>
      <c r="EQ421" s="31"/>
      <c r="ER421" s="30"/>
      <c r="ES421" s="31"/>
      <c r="ET421" s="30"/>
      <c r="EU421" s="31"/>
      <c r="EV421" s="30"/>
      <c r="EW421" s="30"/>
      <c r="EX421" s="30"/>
      <c r="EY421" s="30"/>
      <c r="EZ421" s="30"/>
      <c r="FA421" s="30"/>
      <c r="FB421" s="30"/>
      <c r="FC421" s="31"/>
      <c r="FD421" s="30"/>
      <c r="FE421" s="30"/>
      <c r="FF421" s="30"/>
      <c r="FG421" s="30"/>
      <c r="FH421" s="30"/>
      <c r="FI421" s="31"/>
      <c r="FJ421" s="32"/>
    </row>
    <row r="422" spans="1:166" s="1" customFormat="1" ht="15" hidden="1" customHeight="1" x14ac:dyDescent="0.3">
      <c r="A422" s="5">
        <f t="shared" si="89"/>
        <v>2</v>
      </c>
      <c r="B422" s="15">
        <v>2515</v>
      </c>
      <c r="C422" s="8" t="s">
        <v>87</v>
      </c>
      <c r="D422" s="16">
        <v>2000</v>
      </c>
      <c r="E422" s="17">
        <f t="shared" si="167"/>
        <v>0</v>
      </c>
      <c r="F422" s="55"/>
      <c r="G422" s="55"/>
      <c r="H422" s="55"/>
      <c r="I422" s="55"/>
      <c r="J422" s="28">
        <f>L422+N422+P422</f>
        <v>0</v>
      </c>
      <c r="K422" s="29"/>
      <c r="L422" s="30"/>
      <c r="M422" s="31"/>
      <c r="N422" s="30"/>
      <c r="O422" s="31"/>
      <c r="P422" s="32"/>
      <c r="Q422" s="28">
        <f>S422</f>
        <v>0</v>
      </c>
      <c r="R422" s="29"/>
      <c r="S422" s="32"/>
      <c r="T422" s="28">
        <f>V422+X422</f>
        <v>0</v>
      </c>
      <c r="U422" s="29"/>
      <c r="V422" s="30"/>
      <c r="W422" s="31"/>
      <c r="X422" s="32"/>
      <c r="Y422" s="33">
        <f>AA422+AC422+AE422+AG422+AI422+AK422+AM422+AO422</f>
        <v>0</v>
      </c>
      <c r="Z422" s="86"/>
      <c r="AA422" s="35"/>
      <c r="AB422" s="86"/>
      <c r="AC422" s="35"/>
      <c r="AD422" s="86"/>
      <c r="AE422" s="35"/>
      <c r="AF422" s="86"/>
      <c r="AG422" s="35"/>
      <c r="AH422" s="86"/>
      <c r="AI422" s="35"/>
      <c r="AJ422" s="86"/>
      <c r="AK422" s="35"/>
      <c r="AL422" s="86"/>
      <c r="AM422" s="35"/>
      <c r="AN422" s="86"/>
      <c r="AO422" s="87"/>
      <c r="AP422" s="33">
        <f>AR422+AT422+AV422+AX422+AZ422+BB422</f>
        <v>0</v>
      </c>
      <c r="AQ422" s="86"/>
      <c r="AR422" s="35"/>
      <c r="AS422" s="86"/>
      <c r="AT422" s="35"/>
      <c r="AU422" s="86"/>
      <c r="AV422" s="35"/>
      <c r="AW422" s="86"/>
      <c r="AX422" s="35"/>
      <c r="AY422" s="86"/>
      <c r="AZ422" s="35"/>
      <c r="BA422" s="86"/>
      <c r="BB422" s="75"/>
      <c r="BC422" s="33">
        <f>BE422+BG422+BI422+BK422+BM422</f>
        <v>0</v>
      </c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>
        <f>BP422+BR422+BT422+BV422+BX422+BZ422</f>
        <v>0</v>
      </c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103"/>
      <c r="CA422" s="33">
        <f>CC422+CE422+CG422+CI422+CK422+CM422+CO422+CQ422</f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103"/>
      <c r="CR422" s="33">
        <f>CT422+CV422+CX422+CZ422+DB422+DD422</f>
        <v>0</v>
      </c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8">
        <f>DG422+DI422+DK422+DM422+DO422</f>
        <v>0</v>
      </c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>
        <f>DR422+DT422+DV422+DX422</f>
        <v>0</v>
      </c>
      <c r="DQ422" s="31"/>
      <c r="DR422" s="30"/>
      <c r="DS422" s="31"/>
      <c r="DT422" s="30"/>
      <c r="DU422" s="31"/>
      <c r="DV422" s="30"/>
      <c r="DW422" s="31"/>
      <c r="DX422" s="103"/>
      <c r="DY422" s="33">
        <f>EA422+EC422+EE422+EG422+EI422+EK422+EM422+EO422</f>
        <v>0</v>
      </c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108">
        <f t="shared" si="166"/>
        <v>0</v>
      </c>
      <c r="EQ422" s="31"/>
      <c r="ER422" s="30"/>
      <c r="ES422" s="31"/>
      <c r="ET422" s="30"/>
      <c r="EU422" s="31"/>
      <c r="EV422" s="30"/>
      <c r="EW422" s="30"/>
      <c r="EX422" s="30"/>
      <c r="EY422" s="30"/>
      <c r="EZ422" s="30"/>
      <c r="FA422" s="30"/>
      <c r="FB422" s="30"/>
      <c r="FC422" s="31"/>
      <c r="FD422" s="30"/>
      <c r="FE422" s="30"/>
      <c r="FF422" s="30"/>
      <c r="FG422" s="30"/>
      <c r="FH422" s="30"/>
      <c r="FI422" s="31"/>
      <c r="FJ422" s="32"/>
    </row>
    <row r="423" spans="1:166" s="1" customFormat="1" ht="15" customHeight="1" x14ac:dyDescent="0.3">
      <c r="A423" s="115"/>
      <c r="B423" s="116">
        <v>7246</v>
      </c>
      <c r="C423" s="117" t="s">
        <v>203</v>
      </c>
      <c r="D423" s="118">
        <v>2010</v>
      </c>
      <c r="E423" s="119">
        <f t="shared" si="167"/>
        <v>0</v>
      </c>
      <c r="F423" s="120" t="s">
        <v>400</v>
      </c>
      <c r="G423" s="55"/>
      <c r="H423" s="55" t="s">
        <v>401</v>
      </c>
      <c r="I423" s="55"/>
      <c r="J423" s="28"/>
      <c r="K423" s="29"/>
      <c r="L423" s="30"/>
      <c r="M423" s="31"/>
      <c r="N423" s="30"/>
      <c r="O423" s="31"/>
      <c r="P423" s="32"/>
      <c r="Q423" s="28"/>
      <c r="R423" s="29"/>
      <c r="S423" s="32"/>
      <c r="T423" s="28"/>
      <c r="U423" s="29"/>
      <c r="V423" s="30"/>
      <c r="W423" s="31"/>
      <c r="X423" s="32"/>
      <c r="Y423" s="33"/>
      <c r="Z423" s="86"/>
      <c r="AA423" s="35"/>
      <c r="AB423" s="86"/>
      <c r="AC423" s="35"/>
      <c r="AD423" s="86"/>
      <c r="AE423" s="35"/>
      <c r="AF423" s="86"/>
      <c r="AG423" s="35"/>
      <c r="AH423" s="86"/>
      <c r="AI423" s="35"/>
      <c r="AJ423" s="86"/>
      <c r="AK423" s="35"/>
      <c r="AL423" s="86"/>
      <c r="AM423" s="35"/>
      <c r="AN423" s="86"/>
      <c r="AO423" s="87"/>
      <c r="AP423" s="33"/>
      <c r="AQ423" s="86"/>
      <c r="AR423" s="35"/>
      <c r="AS423" s="86"/>
      <c r="AT423" s="35"/>
      <c r="AU423" s="86"/>
      <c r="AV423" s="35"/>
      <c r="AW423" s="86"/>
      <c r="AX423" s="35"/>
      <c r="AY423" s="86"/>
      <c r="AZ423" s="35"/>
      <c r="BA423" s="86"/>
      <c r="BB423" s="75"/>
      <c r="BC423" s="33"/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/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103"/>
      <c r="CA423" s="33"/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103"/>
      <c r="CR423" s="33"/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8"/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/>
      <c r="DQ423" s="31"/>
      <c r="DR423" s="30"/>
      <c r="DS423" s="31"/>
      <c r="DT423" s="30"/>
      <c r="DU423" s="31"/>
      <c r="DV423" s="30"/>
      <c r="DW423" s="31"/>
      <c r="DX423" s="103"/>
      <c r="DY423" s="33"/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121">
        <f>ER423+ET423+EV423+EX423+EZ423+FB423+FD423+FH423+FJ423</f>
        <v>0</v>
      </c>
      <c r="EQ423" s="31"/>
      <c r="ER423" s="30"/>
      <c r="ES423" s="31"/>
      <c r="ET423" s="30"/>
      <c r="EU423" s="31"/>
      <c r="EV423" s="30"/>
      <c r="EW423" s="31"/>
      <c r="EX423" s="30"/>
      <c r="EY423" s="31"/>
      <c r="EZ423" s="30"/>
      <c r="FA423" s="31"/>
      <c r="FB423" s="30"/>
      <c r="FC423" s="31"/>
      <c r="FD423" s="30"/>
      <c r="FE423" s="58">
        <v>9</v>
      </c>
      <c r="FF423" s="58" t="s">
        <v>287</v>
      </c>
      <c r="FG423" s="89"/>
      <c r="FH423" s="30"/>
      <c r="FI423" s="31"/>
      <c r="FJ423" s="32"/>
    </row>
    <row r="424" spans="1:166" s="1" customFormat="1" ht="15" hidden="1" customHeight="1" x14ac:dyDescent="0.3">
      <c r="A424" s="5">
        <f t="shared" si="89"/>
        <v>1</v>
      </c>
      <c r="B424" s="15">
        <v>5766</v>
      </c>
      <c r="C424" s="8" t="s">
        <v>244</v>
      </c>
      <c r="D424" s="16">
        <v>2006</v>
      </c>
      <c r="E424" s="17">
        <f t="shared" si="167"/>
        <v>0</v>
      </c>
      <c r="F424" s="55"/>
      <c r="G424" s="55"/>
      <c r="H424" s="55"/>
      <c r="I424" s="55"/>
      <c r="J424" s="28">
        <f>L424+N424+P424</f>
        <v>0</v>
      </c>
      <c r="K424" s="29"/>
      <c r="L424" s="30"/>
      <c r="M424" s="31"/>
      <c r="N424" s="30"/>
      <c r="O424" s="31"/>
      <c r="P424" s="32"/>
      <c r="Q424" s="28">
        <f>S424</f>
        <v>0</v>
      </c>
      <c r="R424" s="29"/>
      <c r="S424" s="32"/>
      <c r="T424" s="28">
        <f>V424+X424</f>
        <v>0</v>
      </c>
      <c r="U424" s="29"/>
      <c r="V424" s="30"/>
      <c r="W424" s="31"/>
      <c r="X424" s="32"/>
      <c r="Y424" s="33">
        <f>AA424+AC424+AE424+AG424+AI424+AK424+AM424+AO424</f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86"/>
      <c r="AM424" s="35"/>
      <c r="AN424" s="86"/>
      <c r="AO424" s="87"/>
      <c r="AP424" s="33">
        <f>AR424+AT424+AV424+AX424+AZ424+BB424</f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>
        <f>BE424+BG424+BI424+BK424+BM424</f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>BP424+BR424+BT424+BV424+BX424+BZ424</f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103"/>
      <c r="CA424" s="33">
        <f>CC424+CE424+CG424+CI424+CK424+CM424+CO424+CQ424</f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103"/>
      <c r="CR424" s="33">
        <f>CT424+CV424+CX424+CZ424+DB424+DD424</f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8">
        <f>DG424+DI424+DK424+DM424+DO424</f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>DR424+DT424+DV424+DX424</f>
        <v>0</v>
      </c>
      <c r="DQ424" s="31"/>
      <c r="DR424" s="30"/>
      <c r="DS424" s="31"/>
      <c r="DT424" s="30"/>
      <c r="DU424" s="31"/>
      <c r="DV424" s="30"/>
      <c r="DW424" s="31"/>
      <c r="DX424" s="103"/>
      <c r="DY424" s="33">
        <f>EA424+EC424+EE424+EG424+EI424+EK424+EM424+EO424</f>
        <v>0</v>
      </c>
      <c r="DZ424" s="31"/>
      <c r="EA424" s="30"/>
      <c r="EB424" s="31"/>
      <c r="EC424" s="30"/>
      <c r="ED424" s="31"/>
      <c r="EE424" s="30"/>
      <c r="EF424" s="30"/>
      <c r="EG424" s="30"/>
      <c r="EH424" s="30"/>
      <c r="EI424" s="30"/>
      <c r="EJ424" s="30"/>
      <c r="EK424" s="30"/>
      <c r="EL424" s="31"/>
      <c r="EM424" s="30"/>
      <c r="EN424" s="31"/>
      <c r="EO424" s="32"/>
      <c r="EP424" s="108">
        <f t="shared" ref="EP424:EP440" si="168">ER424+ET424+EV424+EX424+EZ424+FB424+FD424+FF424+FH424+FJ424</f>
        <v>0</v>
      </c>
      <c r="EQ424" s="31"/>
      <c r="ER424" s="30"/>
      <c r="ES424" s="31"/>
      <c r="ET424" s="30"/>
      <c r="EU424" s="31"/>
      <c r="EV424" s="30"/>
      <c r="EW424" s="30"/>
      <c r="EX424" s="30"/>
      <c r="EY424" s="30"/>
      <c r="EZ424" s="30"/>
      <c r="FA424" s="30"/>
      <c r="FB424" s="30"/>
      <c r="FC424" s="31"/>
      <c r="FD424" s="30"/>
      <c r="FE424" s="30"/>
      <c r="FF424" s="30"/>
      <c r="FG424" s="30"/>
      <c r="FH424" s="30"/>
      <c r="FI424" s="31"/>
      <c r="FJ424" s="32"/>
    </row>
    <row r="425" spans="1:166" s="1" customFormat="1" ht="15" hidden="1" customHeight="1" x14ac:dyDescent="0.3">
      <c r="A425" s="5">
        <f t="shared" si="89"/>
        <v>2</v>
      </c>
      <c r="B425" s="15">
        <v>5972</v>
      </c>
      <c r="C425" s="8" t="s">
        <v>129</v>
      </c>
      <c r="D425" s="16">
        <v>2008</v>
      </c>
      <c r="E425" s="17">
        <f t="shared" si="167"/>
        <v>0</v>
      </c>
      <c r="F425" s="55"/>
      <c r="G425" s="55"/>
      <c r="H425" s="55"/>
      <c r="I425" s="55"/>
      <c r="J425" s="28">
        <f>L425+N425+P425</f>
        <v>0</v>
      </c>
      <c r="K425" s="29"/>
      <c r="L425" s="30"/>
      <c r="M425" s="31"/>
      <c r="N425" s="30"/>
      <c r="O425" s="31"/>
      <c r="P425" s="32"/>
      <c r="Q425" s="28">
        <f>S425</f>
        <v>0</v>
      </c>
      <c r="R425" s="29"/>
      <c r="S425" s="32"/>
      <c r="T425" s="28">
        <f>V425+X425</f>
        <v>0</v>
      </c>
      <c r="U425" s="29"/>
      <c r="V425" s="30"/>
      <c r="W425" s="31"/>
      <c r="X425" s="32"/>
      <c r="Y425" s="33">
        <f>AA425+AC425+AE425+AG425+AI425+AK425+AM425+AO425</f>
        <v>0</v>
      </c>
      <c r="Z425" s="86"/>
      <c r="AA425" s="35"/>
      <c r="AB425" s="86"/>
      <c r="AC425" s="35"/>
      <c r="AD425" s="86"/>
      <c r="AE425" s="35"/>
      <c r="AF425" s="86"/>
      <c r="AG425" s="35"/>
      <c r="AH425" s="86"/>
      <c r="AI425" s="35"/>
      <c r="AJ425" s="86"/>
      <c r="AK425" s="35"/>
      <c r="AL425" s="86"/>
      <c r="AM425" s="35"/>
      <c r="AN425" s="86"/>
      <c r="AO425" s="87"/>
      <c r="AP425" s="33">
        <f>AR425+AT425+AV425+AX425+AZ425+BB425</f>
        <v>0</v>
      </c>
      <c r="AQ425" s="86"/>
      <c r="AR425" s="35"/>
      <c r="AS425" s="86"/>
      <c r="AT425" s="35"/>
      <c r="AU425" s="86"/>
      <c r="AV425" s="35"/>
      <c r="AW425" s="86"/>
      <c r="AX425" s="35"/>
      <c r="AY425" s="86"/>
      <c r="AZ425" s="35"/>
      <c r="BA425" s="86"/>
      <c r="BB425" s="75"/>
      <c r="BC425" s="33">
        <f>BE425+BG425+BI425+BK425+BM425</f>
        <v>0</v>
      </c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>
        <f>BP425+BR425+BT425+BV425+BX425+BZ425</f>
        <v>0</v>
      </c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103"/>
      <c r="CA425" s="33">
        <f>CC425+CE425+CG425+CI425+CK425+CM425+CO425+CQ425</f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103"/>
      <c r="CR425" s="33">
        <f>CT425+CV425+CX425+CZ425+DB425+DD425</f>
        <v>0</v>
      </c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31"/>
      <c r="DD425" s="32"/>
      <c r="DE425" s="108">
        <f>DG425+DI425+DK425+DM425+DO425</f>
        <v>0</v>
      </c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>
        <f>DR425+DT425+DV425+DX425</f>
        <v>0</v>
      </c>
      <c r="DQ425" s="31"/>
      <c r="DR425" s="30"/>
      <c r="DS425" s="31"/>
      <c r="DT425" s="30"/>
      <c r="DU425" s="31"/>
      <c r="DV425" s="30"/>
      <c r="DW425" s="31"/>
      <c r="DX425" s="103"/>
      <c r="DY425" s="33">
        <f>EA425+EC425+EE425+EG425+EI425+EK425+EM425+EO425</f>
        <v>0</v>
      </c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108">
        <f t="shared" si="168"/>
        <v>0</v>
      </c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0"/>
      <c r="FG425" s="30"/>
      <c r="FH425" s="30"/>
      <c r="FI425" s="31"/>
      <c r="FJ425" s="32"/>
    </row>
    <row r="426" spans="1:166" s="1" customFormat="1" ht="15" hidden="1" customHeight="1" x14ac:dyDescent="0.3">
      <c r="A426" s="5"/>
      <c r="B426" s="15">
        <v>9600</v>
      </c>
      <c r="C426" s="8" t="s">
        <v>361</v>
      </c>
      <c r="D426" s="16">
        <v>2010</v>
      </c>
      <c r="E426" s="17">
        <f t="shared" si="167"/>
        <v>0</v>
      </c>
      <c r="F426" s="55"/>
      <c r="G426" s="55"/>
      <c r="H426" s="55"/>
      <c r="I426" s="55"/>
      <c r="J426" s="28"/>
      <c r="K426" s="29"/>
      <c r="L426" s="30"/>
      <c r="M426" s="31"/>
      <c r="N426" s="30"/>
      <c r="O426" s="31"/>
      <c r="P426" s="32"/>
      <c r="Q426" s="28"/>
      <c r="R426" s="29"/>
      <c r="S426" s="32"/>
      <c r="T426" s="28"/>
      <c r="U426" s="29"/>
      <c r="V426" s="30"/>
      <c r="W426" s="31"/>
      <c r="X426" s="32"/>
      <c r="Y426" s="33"/>
      <c r="Z426" s="92"/>
      <c r="AA426" s="35"/>
      <c r="AB426" s="92"/>
      <c r="AC426" s="35"/>
      <c r="AD426" s="92"/>
      <c r="AE426" s="35"/>
      <c r="AF426" s="92"/>
      <c r="AG426" s="35"/>
      <c r="AH426" s="92"/>
      <c r="AI426" s="35"/>
      <c r="AJ426" s="92"/>
      <c r="AK426" s="35"/>
      <c r="AL426" s="92"/>
      <c r="AM426" s="35"/>
      <c r="AN426" s="92"/>
      <c r="AO426" s="93"/>
      <c r="AP426" s="33"/>
      <c r="AQ426" s="92"/>
      <c r="AR426" s="35"/>
      <c r="AS426" s="92"/>
      <c r="AT426" s="35"/>
      <c r="AU426" s="92"/>
      <c r="AV426" s="35"/>
      <c r="AW426" s="92"/>
      <c r="AX426" s="35"/>
      <c r="AY426" s="92"/>
      <c r="AZ426" s="35"/>
      <c r="BA426" s="92"/>
      <c r="BB426" s="75"/>
      <c r="BC426" s="33"/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/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103"/>
      <c r="CA426" s="33"/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103"/>
      <c r="CR426" s="33"/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8"/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/>
      <c r="DQ426" s="31"/>
      <c r="DR426" s="30"/>
      <c r="DS426" s="31"/>
      <c r="DT426" s="30"/>
      <c r="DU426" s="31"/>
      <c r="DV426" s="30"/>
      <c r="DW426" s="31"/>
      <c r="DX426" s="103"/>
      <c r="DY426" s="33"/>
      <c r="DZ426" s="31"/>
      <c r="EA426" s="30"/>
      <c r="EB426" s="31"/>
      <c r="EC426" s="30"/>
      <c r="ED426" s="31"/>
      <c r="EE426" s="30"/>
      <c r="EF426" s="30"/>
      <c r="EG426" s="30"/>
      <c r="EH426" s="30"/>
      <c r="EI426" s="30"/>
      <c r="EJ426" s="30"/>
      <c r="EK426" s="30"/>
      <c r="EL426" s="31"/>
      <c r="EM426" s="30"/>
      <c r="EN426" s="31"/>
      <c r="EO426" s="32"/>
      <c r="EP426" s="108">
        <f t="shared" si="168"/>
        <v>0</v>
      </c>
      <c r="EQ426" s="31"/>
      <c r="ER426" s="30"/>
      <c r="ES426" s="31"/>
      <c r="ET426" s="30"/>
      <c r="EU426" s="31"/>
      <c r="EV426" s="30"/>
      <c r="EW426" s="31"/>
      <c r="EX426" s="30"/>
      <c r="EY426" s="31"/>
      <c r="EZ426" s="30"/>
      <c r="FA426" s="31"/>
      <c r="FB426" s="30"/>
      <c r="FC426" s="31"/>
      <c r="FD426" s="30"/>
      <c r="FE426" s="31"/>
      <c r="FF426" s="30"/>
      <c r="FG426" s="89"/>
      <c r="FH426" s="30"/>
      <c r="FI426" s="31"/>
      <c r="FJ426" s="32"/>
    </row>
    <row r="427" spans="1:166" s="1" customFormat="1" ht="15" hidden="1" customHeight="1" x14ac:dyDescent="0.3">
      <c r="A427" s="5"/>
      <c r="B427" s="15">
        <v>9807</v>
      </c>
      <c r="C427" s="8" t="s">
        <v>376</v>
      </c>
      <c r="D427" s="16">
        <v>2010</v>
      </c>
      <c r="E427" s="17">
        <f t="shared" si="167"/>
        <v>0</v>
      </c>
      <c r="F427" s="55"/>
      <c r="G427" s="55"/>
      <c r="H427" s="55"/>
      <c r="I427" s="55"/>
      <c r="J427" s="28"/>
      <c r="K427" s="29"/>
      <c r="L427" s="30"/>
      <c r="M427" s="31"/>
      <c r="N427" s="30"/>
      <c r="O427" s="31"/>
      <c r="P427" s="32"/>
      <c r="Q427" s="28"/>
      <c r="R427" s="29"/>
      <c r="S427" s="32"/>
      <c r="T427" s="28"/>
      <c r="U427" s="29"/>
      <c r="V427" s="30"/>
      <c r="W427" s="31"/>
      <c r="X427" s="32"/>
      <c r="Y427" s="33"/>
      <c r="Z427" s="92"/>
      <c r="AA427" s="35"/>
      <c r="AB427" s="92"/>
      <c r="AC427" s="35"/>
      <c r="AD427" s="92"/>
      <c r="AE427" s="35"/>
      <c r="AF427" s="92"/>
      <c r="AG427" s="35"/>
      <c r="AH427" s="92"/>
      <c r="AI427" s="35"/>
      <c r="AJ427" s="92"/>
      <c r="AK427" s="35"/>
      <c r="AL427" s="92"/>
      <c r="AM427" s="35"/>
      <c r="AN427" s="92"/>
      <c r="AO427" s="93"/>
      <c r="AP427" s="33"/>
      <c r="AQ427" s="92"/>
      <c r="AR427" s="35"/>
      <c r="AS427" s="92"/>
      <c r="AT427" s="35"/>
      <c r="AU427" s="92"/>
      <c r="AV427" s="35"/>
      <c r="AW427" s="92"/>
      <c r="AX427" s="35"/>
      <c r="AY427" s="92"/>
      <c r="AZ427" s="35"/>
      <c r="BA427" s="92"/>
      <c r="BB427" s="75"/>
      <c r="BC427" s="33"/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/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103"/>
      <c r="CA427" s="33"/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103"/>
      <c r="CR427" s="33"/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8"/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/>
      <c r="DQ427" s="31"/>
      <c r="DR427" s="30"/>
      <c r="DS427" s="31"/>
      <c r="DT427" s="30"/>
      <c r="DU427" s="31"/>
      <c r="DV427" s="30"/>
      <c r="DW427" s="31"/>
      <c r="DX427" s="103"/>
      <c r="DY427" s="33"/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108">
        <f t="shared" si="168"/>
        <v>0</v>
      </c>
      <c r="EQ427" s="31"/>
      <c r="ER427" s="30"/>
      <c r="ES427" s="31"/>
      <c r="ET427" s="30"/>
      <c r="EU427" s="31"/>
      <c r="EV427" s="30"/>
      <c r="EW427" s="31"/>
      <c r="EX427" s="30"/>
      <c r="EY427" s="31"/>
      <c r="EZ427" s="30"/>
      <c r="FA427" s="31"/>
      <c r="FB427" s="30"/>
      <c r="FC427" s="31"/>
      <c r="FD427" s="30"/>
      <c r="FE427" s="31"/>
      <c r="FF427" s="30"/>
      <c r="FG427" s="89"/>
      <c r="FH427" s="30"/>
      <c r="FI427" s="31"/>
      <c r="FJ427" s="32"/>
    </row>
    <row r="428" spans="1:166" s="1" customFormat="1" ht="15" hidden="1" customHeight="1" x14ac:dyDescent="0.3">
      <c r="A428" s="5"/>
      <c r="B428" s="15">
        <v>7409</v>
      </c>
      <c r="C428" s="8" t="s">
        <v>223</v>
      </c>
      <c r="D428" s="16">
        <v>2009</v>
      </c>
      <c r="E428" s="17">
        <f t="shared" si="167"/>
        <v>0</v>
      </c>
      <c r="F428" s="55"/>
      <c r="G428" s="55"/>
      <c r="H428" s="55"/>
      <c r="I428" s="55"/>
      <c r="J428" s="28"/>
      <c r="K428" s="29"/>
      <c r="L428" s="30"/>
      <c r="M428" s="31"/>
      <c r="N428" s="30"/>
      <c r="O428" s="31"/>
      <c r="P428" s="32"/>
      <c r="Q428" s="28"/>
      <c r="R428" s="29"/>
      <c r="S428" s="32"/>
      <c r="T428" s="28"/>
      <c r="U428" s="29"/>
      <c r="V428" s="30"/>
      <c r="W428" s="31"/>
      <c r="X428" s="32"/>
      <c r="Y428" s="33"/>
      <c r="Z428" s="92"/>
      <c r="AA428" s="35"/>
      <c r="AB428" s="92"/>
      <c r="AC428" s="35"/>
      <c r="AD428" s="92"/>
      <c r="AE428" s="35"/>
      <c r="AF428" s="92"/>
      <c r="AG428" s="35"/>
      <c r="AH428" s="92"/>
      <c r="AI428" s="35"/>
      <c r="AJ428" s="92"/>
      <c r="AK428" s="35"/>
      <c r="AL428" s="92"/>
      <c r="AM428" s="35"/>
      <c r="AN428" s="92"/>
      <c r="AO428" s="93"/>
      <c r="AP428" s="33"/>
      <c r="AQ428" s="92"/>
      <c r="AR428" s="35"/>
      <c r="AS428" s="92"/>
      <c r="AT428" s="35"/>
      <c r="AU428" s="92"/>
      <c r="AV428" s="35"/>
      <c r="AW428" s="92"/>
      <c r="AX428" s="35"/>
      <c r="AY428" s="92"/>
      <c r="AZ428" s="35"/>
      <c r="BA428" s="92"/>
      <c r="BB428" s="75"/>
      <c r="BC428" s="33"/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/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103"/>
      <c r="CA428" s="33"/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103"/>
      <c r="CR428" s="33"/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8"/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/>
      <c r="DQ428" s="31"/>
      <c r="DR428" s="30"/>
      <c r="DS428" s="31"/>
      <c r="DT428" s="30"/>
      <c r="DU428" s="31"/>
      <c r="DV428" s="30"/>
      <c r="DW428" s="31"/>
      <c r="DX428" s="103"/>
      <c r="DY428" s="33"/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108">
        <f t="shared" si="168"/>
        <v>0</v>
      </c>
      <c r="EQ428" s="31"/>
      <c r="ER428" s="30"/>
      <c r="ES428" s="31"/>
      <c r="ET428" s="30"/>
      <c r="EU428" s="31"/>
      <c r="EV428" s="30"/>
      <c r="EW428" s="31"/>
      <c r="EX428" s="30"/>
      <c r="EY428" s="31"/>
      <c r="EZ428" s="30"/>
      <c r="FA428" s="31"/>
      <c r="FB428" s="30"/>
      <c r="FC428" s="31"/>
      <c r="FD428" s="30"/>
      <c r="FE428" s="31"/>
      <c r="FF428" s="30"/>
      <c r="FG428" s="89"/>
      <c r="FH428" s="30"/>
      <c r="FI428" s="31"/>
      <c r="FJ428" s="32"/>
    </row>
    <row r="429" spans="1:166" s="1" customFormat="1" ht="15" hidden="1" customHeight="1" x14ac:dyDescent="0.3">
      <c r="A429" s="5">
        <f t="shared" ref="A429:A433" si="169">A428+1</f>
        <v>1</v>
      </c>
      <c r="B429" s="15">
        <v>9849</v>
      </c>
      <c r="C429" s="8" t="s">
        <v>615</v>
      </c>
      <c r="D429" s="16">
        <v>2012</v>
      </c>
      <c r="E429" s="17">
        <f t="shared" si="167"/>
        <v>0</v>
      </c>
      <c r="F429" s="55" t="s">
        <v>398</v>
      </c>
      <c r="G429" s="65"/>
      <c r="H429" s="55" t="s">
        <v>441</v>
      </c>
      <c r="I429" s="55" t="s">
        <v>440</v>
      </c>
      <c r="J429" s="28">
        <f>L429+N429+P429</f>
        <v>0</v>
      </c>
      <c r="K429" s="29"/>
      <c r="L429" s="30"/>
      <c r="M429" s="31"/>
      <c r="N429" s="30"/>
      <c r="O429" s="31"/>
      <c r="P429" s="32"/>
      <c r="Q429" s="28">
        <f>S429</f>
        <v>0</v>
      </c>
      <c r="R429" s="29"/>
      <c r="S429" s="32"/>
      <c r="T429" s="28">
        <f>V429+X429</f>
        <v>0</v>
      </c>
      <c r="U429" s="29"/>
      <c r="V429" s="30"/>
      <c r="W429" s="31"/>
      <c r="X429" s="32"/>
      <c r="Y429" s="33">
        <f>AA429+AC429+AE429+AG429+AI429+AK429+AM429+AO429</f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92"/>
      <c r="AM429" s="35"/>
      <c r="AN429" s="92"/>
      <c r="AO429" s="93"/>
      <c r="AP429" s="33">
        <f>AR429+AT429+AV429+AX429+AZ429+BB429</f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>
        <f>BE429+BG429+BI429+BK429+BM429</f>
        <v>0</v>
      </c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>
        <f>BP429+BR429+BT429+BV429+BX429+BZ429</f>
        <v>0</v>
      </c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103"/>
      <c r="CA429" s="33">
        <f>CC429+CE429+CG429+CI429+CK429+CM429+CO429+CQ429</f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103"/>
      <c r="CR429" s="33">
        <f>CT429+CV429+CX429+CZ429+DB429+DD429</f>
        <v>0</v>
      </c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4">
        <f>DG429+DI429+DK429+DM429+DO429</f>
        <v>0</v>
      </c>
      <c r="DF429" s="97"/>
      <c r="DG429" s="98"/>
      <c r="DH429" s="97"/>
      <c r="DI429" s="98"/>
      <c r="DJ429" s="97"/>
      <c r="DK429" s="98"/>
      <c r="DL429" s="97"/>
      <c r="DM429" s="98"/>
      <c r="DN429" s="97"/>
      <c r="DO429" s="99"/>
      <c r="DP429" s="100">
        <f>DR429+DT429+DV429+DX429</f>
        <v>0</v>
      </c>
      <c r="DQ429" s="97"/>
      <c r="DR429" s="98"/>
      <c r="DS429" s="97"/>
      <c r="DT429" s="98"/>
      <c r="DU429" s="97"/>
      <c r="DV429" s="98"/>
      <c r="DW429" s="97"/>
      <c r="DX429" s="98"/>
      <c r="DY429" s="33">
        <f>EA429+EC429+EE429+EG429+EK429+EM429</f>
        <v>0</v>
      </c>
      <c r="DZ429" s="31"/>
      <c r="EA429" s="30"/>
      <c r="EB429" s="31"/>
      <c r="EC429" s="30"/>
      <c r="ED429" s="31"/>
      <c r="EE429" s="30"/>
      <c r="EF429" s="31"/>
      <c r="EG429" s="30"/>
      <c r="EH429" s="91">
        <v>8</v>
      </c>
      <c r="EI429" s="58" t="s">
        <v>287</v>
      </c>
      <c r="EJ429" s="31"/>
      <c r="EK429" s="30"/>
      <c r="EL429" s="31"/>
      <c r="EM429" s="30"/>
      <c r="EN429" s="58">
        <v>9</v>
      </c>
      <c r="EO429" s="79" t="s">
        <v>287</v>
      </c>
      <c r="EP429" s="108">
        <f t="shared" si="168"/>
        <v>0</v>
      </c>
      <c r="EQ429" s="31"/>
      <c r="ER429" s="30"/>
      <c r="ES429" s="31"/>
      <c r="ET429" s="30"/>
      <c r="EU429" s="31"/>
      <c r="EV429" s="30"/>
      <c r="EW429" s="31"/>
      <c r="EX429" s="30"/>
      <c r="EY429" s="89"/>
      <c r="EZ429" s="31"/>
      <c r="FA429" s="31"/>
      <c r="FB429" s="103"/>
      <c r="FC429" s="31"/>
      <c r="FD429" s="30"/>
      <c r="FE429" s="30"/>
      <c r="FF429" s="30"/>
      <c r="FG429" s="30"/>
      <c r="FH429" s="30"/>
      <c r="FI429" s="31"/>
      <c r="FJ429" s="42"/>
    </row>
    <row r="430" spans="1:166" s="1" customFormat="1" ht="15" hidden="1" customHeight="1" x14ac:dyDescent="0.3">
      <c r="A430" s="5"/>
      <c r="B430" s="15">
        <v>7431</v>
      </c>
      <c r="C430" s="8" t="s">
        <v>221</v>
      </c>
      <c r="D430" s="16">
        <v>2009</v>
      </c>
      <c r="E430" s="17">
        <f t="shared" si="167"/>
        <v>0</v>
      </c>
      <c r="F430" s="55"/>
      <c r="G430" s="55"/>
      <c r="H430" s="55"/>
      <c r="I430" s="55"/>
      <c r="J430" s="28"/>
      <c r="K430" s="29"/>
      <c r="L430" s="30"/>
      <c r="M430" s="31"/>
      <c r="N430" s="30"/>
      <c r="O430" s="31"/>
      <c r="P430" s="32"/>
      <c r="Q430" s="28"/>
      <c r="R430" s="29"/>
      <c r="S430" s="32"/>
      <c r="T430" s="28"/>
      <c r="U430" s="29"/>
      <c r="V430" s="30"/>
      <c r="W430" s="31"/>
      <c r="X430" s="32"/>
      <c r="Y430" s="33"/>
      <c r="Z430" s="92"/>
      <c r="AA430" s="35"/>
      <c r="AB430" s="92"/>
      <c r="AC430" s="35"/>
      <c r="AD430" s="92"/>
      <c r="AE430" s="35"/>
      <c r="AF430" s="92"/>
      <c r="AG430" s="35"/>
      <c r="AH430" s="92"/>
      <c r="AI430" s="35"/>
      <c r="AJ430" s="92"/>
      <c r="AK430" s="35"/>
      <c r="AL430" s="92"/>
      <c r="AM430" s="35"/>
      <c r="AN430" s="92"/>
      <c r="AO430" s="93"/>
      <c r="AP430" s="33"/>
      <c r="AQ430" s="92"/>
      <c r="AR430" s="35"/>
      <c r="AS430" s="92"/>
      <c r="AT430" s="35"/>
      <c r="AU430" s="92"/>
      <c r="AV430" s="35"/>
      <c r="AW430" s="92"/>
      <c r="AX430" s="35"/>
      <c r="AY430" s="92"/>
      <c r="AZ430" s="35"/>
      <c r="BA430" s="92"/>
      <c r="BB430" s="75"/>
      <c r="BC430" s="33"/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/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103"/>
      <c r="CA430" s="33"/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103"/>
      <c r="CR430" s="33"/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8"/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/>
      <c r="DQ430" s="31"/>
      <c r="DR430" s="30"/>
      <c r="DS430" s="31"/>
      <c r="DT430" s="30"/>
      <c r="DU430" s="31"/>
      <c r="DV430" s="30"/>
      <c r="DW430" s="31"/>
      <c r="DX430" s="103"/>
      <c r="DY430" s="33"/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08">
        <f t="shared" si="168"/>
        <v>0</v>
      </c>
      <c r="EQ430" s="31"/>
      <c r="ER430" s="30"/>
      <c r="ES430" s="31"/>
      <c r="ET430" s="30"/>
      <c r="EU430" s="31"/>
      <c r="EV430" s="30"/>
      <c r="EW430" s="31"/>
      <c r="EX430" s="30"/>
      <c r="EY430" s="31"/>
      <c r="EZ430" s="30"/>
      <c r="FA430" s="31"/>
      <c r="FB430" s="103"/>
      <c r="FC430" s="31"/>
      <c r="FD430" s="30"/>
      <c r="FE430" s="31"/>
      <c r="FF430" s="30"/>
      <c r="FG430" s="89"/>
      <c r="FH430" s="30"/>
      <c r="FI430" s="31"/>
      <c r="FJ430" s="32"/>
    </row>
    <row r="431" spans="1:166" s="1" customFormat="1" ht="15" hidden="1" customHeight="1" x14ac:dyDescent="0.3">
      <c r="A431" s="5"/>
      <c r="B431" s="15">
        <v>7207</v>
      </c>
      <c r="C431" s="8" t="s">
        <v>226</v>
      </c>
      <c r="D431" s="16">
        <v>2009</v>
      </c>
      <c r="E431" s="17">
        <f t="shared" si="167"/>
        <v>0</v>
      </c>
      <c r="F431" s="55"/>
      <c r="G431" s="55"/>
      <c r="H431" s="55"/>
      <c r="I431" s="55"/>
      <c r="J431" s="28"/>
      <c r="K431" s="29"/>
      <c r="L431" s="30"/>
      <c r="M431" s="31"/>
      <c r="N431" s="30"/>
      <c r="O431" s="31"/>
      <c r="P431" s="32"/>
      <c r="Q431" s="28"/>
      <c r="R431" s="29"/>
      <c r="S431" s="32"/>
      <c r="T431" s="28"/>
      <c r="U431" s="29"/>
      <c r="V431" s="30"/>
      <c r="W431" s="31"/>
      <c r="X431" s="32"/>
      <c r="Y431" s="33"/>
      <c r="Z431" s="92"/>
      <c r="AA431" s="35"/>
      <c r="AB431" s="92"/>
      <c r="AC431" s="35"/>
      <c r="AD431" s="92"/>
      <c r="AE431" s="35"/>
      <c r="AF431" s="92"/>
      <c r="AG431" s="35"/>
      <c r="AH431" s="92"/>
      <c r="AI431" s="35"/>
      <c r="AJ431" s="92"/>
      <c r="AK431" s="35"/>
      <c r="AL431" s="92"/>
      <c r="AM431" s="35"/>
      <c r="AN431" s="92"/>
      <c r="AO431" s="93"/>
      <c r="AP431" s="33"/>
      <c r="AQ431" s="92"/>
      <c r="AR431" s="35"/>
      <c r="AS431" s="92"/>
      <c r="AT431" s="35"/>
      <c r="AU431" s="92"/>
      <c r="AV431" s="35"/>
      <c r="AW431" s="92"/>
      <c r="AX431" s="35"/>
      <c r="AY431" s="92"/>
      <c r="AZ431" s="35"/>
      <c r="BA431" s="92"/>
      <c r="BB431" s="75"/>
      <c r="BC431" s="33"/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103"/>
      <c r="CA431" s="33"/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103"/>
      <c r="CR431" s="33"/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8"/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/>
      <c r="DQ431" s="31"/>
      <c r="DR431" s="30"/>
      <c r="DS431" s="31"/>
      <c r="DT431" s="30"/>
      <c r="DU431" s="31"/>
      <c r="DV431" s="30"/>
      <c r="DW431" s="31"/>
      <c r="DX431" s="103"/>
      <c r="DY431" s="33"/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32"/>
      <c r="EP431" s="108">
        <f t="shared" si="168"/>
        <v>0</v>
      </c>
      <c r="EQ431" s="101"/>
      <c r="ER431" s="102"/>
      <c r="ES431" s="31"/>
      <c r="ET431" s="30"/>
      <c r="EU431" s="31"/>
      <c r="EV431" s="30"/>
      <c r="EW431" s="31"/>
      <c r="EX431" s="30"/>
      <c r="EY431" s="31"/>
      <c r="EZ431" s="103"/>
      <c r="FA431" s="31"/>
      <c r="FB431" s="30"/>
      <c r="FC431" s="31"/>
      <c r="FD431" s="30"/>
      <c r="FE431" s="31"/>
      <c r="FF431" s="30"/>
      <c r="FG431" s="89"/>
      <c r="FH431" s="30"/>
      <c r="FI431" s="31"/>
      <c r="FJ431" s="32"/>
    </row>
    <row r="432" spans="1:166" s="1" customFormat="1" ht="15" hidden="1" customHeight="1" x14ac:dyDescent="0.3">
      <c r="A432" s="5">
        <f t="shared" si="169"/>
        <v>1</v>
      </c>
      <c r="B432" s="15">
        <v>9848</v>
      </c>
      <c r="C432" s="8" t="s">
        <v>621</v>
      </c>
      <c r="D432" s="16">
        <v>2012</v>
      </c>
      <c r="E432" s="17">
        <f t="shared" si="167"/>
        <v>0</v>
      </c>
      <c r="F432" s="55" t="s">
        <v>398</v>
      </c>
      <c r="G432" s="65"/>
      <c r="H432" s="55" t="s">
        <v>441</v>
      </c>
      <c r="I432" s="55" t="s">
        <v>440</v>
      </c>
      <c r="J432" s="28">
        <f>L432+N432+P432</f>
        <v>0</v>
      </c>
      <c r="K432" s="29"/>
      <c r="L432" s="30"/>
      <c r="M432" s="31"/>
      <c r="N432" s="30"/>
      <c r="O432" s="31"/>
      <c r="P432" s="32"/>
      <c r="Q432" s="28">
        <f>S432</f>
        <v>0</v>
      </c>
      <c r="R432" s="29"/>
      <c r="S432" s="32"/>
      <c r="T432" s="28">
        <f>V432+X432</f>
        <v>0</v>
      </c>
      <c r="U432" s="29"/>
      <c r="V432" s="30"/>
      <c r="W432" s="31"/>
      <c r="X432" s="32"/>
      <c r="Y432" s="33">
        <f>AA432+AC432+AE432+AG432+AI432+AK432+AM432+AO432</f>
        <v>0</v>
      </c>
      <c r="Z432" s="92"/>
      <c r="AA432" s="35"/>
      <c r="AB432" s="92"/>
      <c r="AC432" s="35"/>
      <c r="AD432" s="92"/>
      <c r="AE432" s="35"/>
      <c r="AF432" s="92"/>
      <c r="AG432" s="35"/>
      <c r="AH432" s="92"/>
      <c r="AI432" s="35"/>
      <c r="AJ432" s="92"/>
      <c r="AK432" s="35"/>
      <c r="AL432" s="92"/>
      <c r="AM432" s="35"/>
      <c r="AN432" s="92"/>
      <c r="AO432" s="93"/>
      <c r="AP432" s="33">
        <f>AR432+AT432+AV432+AX432+AZ432+BB432</f>
        <v>0</v>
      </c>
      <c r="AQ432" s="92"/>
      <c r="AR432" s="35"/>
      <c r="AS432" s="92"/>
      <c r="AT432" s="35"/>
      <c r="AU432" s="92"/>
      <c r="AV432" s="35"/>
      <c r="AW432" s="92"/>
      <c r="AX432" s="35"/>
      <c r="AY432" s="92"/>
      <c r="AZ432" s="35"/>
      <c r="BA432" s="92"/>
      <c r="BB432" s="75"/>
      <c r="BC432" s="33">
        <f>BE432+BG432+BI432+BK432+BM432</f>
        <v>0</v>
      </c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>
        <f>BP432+BR432+BT432+BV432+BX432+BZ432</f>
        <v>0</v>
      </c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103"/>
      <c r="CA432" s="33">
        <f>CC432+CE432+CG432+CI432+CK432+CM432+CO432+CQ432</f>
        <v>0</v>
      </c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103"/>
      <c r="CR432" s="33">
        <f>CT432+CV432+CX432+CZ432+DB432+DD432</f>
        <v>0</v>
      </c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4">
        <f>DG432+DI432+DK432+DM432+DO432</f>
        <v>0</v>
      </c>
      <c r="DF432" s="97"/>
      <c r="DG432" s="98"/>
      <c r="DH432" s="97"/>
      <c r="DI432" s="98"/>
      <c r="DJ432" s="97"/>
      <c r="DK432" s="98"/>
      <c r="DL432" s="97"/>
      <c r="DM432" s="98"/>
      <c r="DN432" s="97"/>
      <c r="DO432" s="99"/>
      <c r="DP432" s="100">
        <f>DR432+DT432+DV432+DX432</f>
        <v>0</v>
      </c>
      <c r="DQ432" s="97"/>
      <c r="DR432" s="98"/>
      <c r="DS432" s="97"/>
      <c r="DT432" s="98"/>
      <c r="DU432" s="97"/>
      <c r="DV432" s="98"/>
      <c r="DW432" s="97"/>
      <c r="DX432" s="98"/>
      <c r="DY432" s="33">
        <f>EA432+EC432+EE432+EG432+EK432+EM432+EO432</f>
        <v>0</v>
      </c>
      <c r="DZ432" s="31"/>
      <c r="EA432" s="30"/>
      <c r="EB432" s="31"/>
      <c r="EC432" s="30"/>
      <c r="ED432" s="31"/>
      <c r="EE432" s="30"/>
      <c r="EF432" s="31"/>
      <c r="EG432" s="30"/>
      <c r="EH432" s="91">
        <v>8</v>
      </c>
      <c r="EI432" s="58" t="s">
        <v>287</v>
      </c>
      <c r="EJ432" s="31"/>
      <c r="EK432" s="30"/>
      <c r="EL432" s="31"/>
      <c r="EM432" s="30"/>
      <c r="EN432" s="31"/>
      <c r="EO432" s="32"/>
      <c r="EP432" s="108">
        <f t="shared" si="168"/>
        <v>0</v>
      </c>
      <c r="EQ432" s="31"/>
      <c r="ER432" s="30"/>
      <c r="ES432" s="31"/>
      <c r="ET432" s="30"/>
      <c r="EU432" s="31"/>
      <c r="EV432" s="30"/>
      <c r="EW432" s="31"/>
      <c r="EX432" s="30"/>
      <c r="EY432" s="89"/>
      <c r="EZ432" s="107"/>
      <c r="FA432" s="31"/>
      <c r="FB432" s="30"/>
      <c r="FC432" s="31"/>
      <c r="FD432" s="30"/>
      <c r="FE432" s="30"/>
      <c r="FF432" s="30"/>
      <c r="FG432" s="30"/>
      <c r="FH432" s="30"/>
      <c r="FI432" s="31"/>
      <c r="FJ432" s="32"/>
    </row>
    <row r="433" spans="1:166" s="1" customFormat="1" ht="15" hidden="1" customHeight="1" x14ac:dyDescent="0.3">
      <c r="A433" s="5">
        <f t="shared" si="169"/>
        <v>2</v>
      </c>
      <c r="B433" s="15">
        <v>9848</v>
      </c>
      <c r="C433" s="8" t="s">
        <v>614</v>
      </c>
      <c r="D433" s="16">
        <v>2012</v>
      </c>
      <c r="E433" s="17">
        <f t="shared" si="167"/>
        <v>0</v>
      </c>
      <c r="F433" s="55" t="s">
        <v>398</v>
      </c>
      <c r="G433" s="65"/>
      <c r="H433" s="55" t="s">
        <v>441</v>
      </c>
      <c r="I433" s="55" t="s">
        <v>440</v>
      </c>
      <c r="J433" s="28">
        <f>L433+N433+P433</f>
        <v>0</v>
      </c>
      <c r="K433" s="29"/>
      <c r="L433" s="30"/>
      <c r="M433" s="31"/>
      <c r="N433" s="30"/>
      <c r="O433" s="31"/>
      <c r="P433" s="32"/>
      <c r="Q433" s="28">
        <f>S433</f>
        <v>0</v>
      </c>
      <c r="R433" s="29"/>
      <c r="S433" s="32"/>
      <c r="T433" s="28">
        <f>V433+X433</f>
        <v>0</v>
      </c>
      <c r="U433" s="29"/>
      <c r="V433" s="30"/>
      <c r="W433" s="31"/>
      <c r="X433" s="32"/>
      <c r="Y433" s="33">
        <f>AA433+AC433+AE433+AG433+AI433+AK433+AM433+AO433</f>
        <v>0</v>
      </c>
      <c r="Z433" s="92"/>
      <c r="AA433" s="35"/>
      <c r="AB433" s="92"/>
      <c r="AC433" s="35"/>
      <c r="AD433" s="92"/>
      <c r="AE433" s="35"/>
      <c r="AF433" s="92"/>
      <c r="AG433" s="35"/>
      <c r="AH433" s="92"/>
      <c r="AI433" s="35"/>
      <c r="AJ433" s="92"/>
      <c r="AK433" s="35"/>
      <c r="AL433" s="92"/>
      <c r="AM433" s="35"/>
      <c r="AN433" s="92"/>
      <c r="AO433" s="93"/>
      <c r="AP433" s="33">
        <f>AR433+AT433+AV433+AX433+AZ433+BB433</f>
        <v>0</v>
      </c>
      <c r="AQ433" s="92"/>
      <c r="AR433" s="35"/>
      <c r="AS433" s="92"/>
      <c r="AT433" s="35"/>
      <c r="AU433" s="92"/>
      <c r="AV433" s="35"/>
      <c r="AW433" s="92"/>
      <c r="AX433" s="35"/>
      <c r="AY433" s="92"/>
      <c r="AZ433" s="35"/>
      <c r="BA433" s="92"/>
      <c r="BB433" s="75"/>
      <c r="BC433" s="33">
        <f>BE433+BG433+BI433+BK433+BM433</f>
        <v>0</v>
      </c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>
        <f>BP433+BR433+BT433+BV433+BX433+BZ433</f>
        <v>0</v>
      </c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103"/>
      <c r="CA433" s="33">
        <f>CC433+CE433+CG433+CI433+CK433+CM433+CO433+CQ433</f>
        <v>0</v>
      </c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103"/>
      <c r="CR433" s="33">
        <f>CT433+CV433+CX433+CZ433+DB433+DD433</f>
        <v>0</v>
      </c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4">
        <f>DG433+DI433+DK433+DM433+DO433</f>
        <v>0</v>
      </c>
      <c r="DF433" s="97"/>
      <c r="DG433" s="98"/>
      <c r="DH433" s="97"/>
      <c r="DI433" s="98"/>
      <c r="DJ433" s="97"/>
      <c r="DK433" s="98"/>
      <c r="DL433" s="97"/>
      <c r="DM433" s="98"/>
      <c r="DN433" s="97"/>
      <c r="DO433" s="99"/>
      <c r="DP433" s="100">
        <f>DR433+DT433+DV433+DX433</f>
        <v>0</v>
      </c>
      <c r="DQ433" s="97"/>
      <c r="DR433" s="98"/>
      <c r="DS433" s="97"/>
      <c r="DT433" s="98"/>
      <c r="DU433" s="97"/>
      <c r="DV433" s="98"/>
      <c r="DW433" s="97"/>
      <c r="DX433" s="98"/>
      <c r="DY433" s="33">
        <f>EA433+EC433+EE433+EG433+EI433+EK433+EM433</f>
        <v>0</v>
      </c>
      <c r="DZ433" s="31"/>
      <c r="EA433" s="30"/>
      <c r="EB433" s="31"/>
      <c r="EC433" s="30"/>
      <c r="ED433" s="31"/>
      <c r="EE433" s="30"/>
      <c r="EF433" s="31"/>
      <c r="EG433" s="30"/>
      <c r="EH433" s="89"/>
      <c r="EI433" s="30"/>
      <c r="EJ433" s="31"/>
      <c r="EK433" s="30"/>
      <c r="EL433" s="31"/>
      <c r="EM433" s="30"/>
      <c r="EN433" s="58">
        <v>9</v>
      </c>
      <c r="EO433" s="79" t="s">
        <v>287</v>
      </c>
      <c r="EP433" s="108">
        <f t="shared" si="168"/>
        <v>0</v>
      </c>
      <c r="EQ433" s="31"/>
      <c r="ER433" s="30"/>
      <c r="ES433" s="31"/>
      <c r="ET433" s="30"/>
      <c r="EU433" s="31"/>
      <c r="EV433" s="30"/>
      <c r="EW433" s="31"/>
      <c r="EX433" s="30"/>
      <c r="EY433" s="89"/>
      <c r="EZ433" s="103"/>
      <c r="FA433" s="31"/>
      <c r="FB433" s="30"/>
      <c r="FC433" s="31"/>
      <c r="FD433" s="30"/>
      <c r="FE433" s="30"/>
      <c r="FF433" s="30"/>
      <c r="FG433" s="30"/>
      <c r="FH433" s="30"/>
      <c r="FI433" s="31"/>
      <c r="FJ433" s="42"/>
    </row>
    <row r="434" spans="1:166" s="1" customFormat="1" ht="15" hidden="1" customHeight="1" x14ac:dyDescent="0.3">
      <c r="A434" s="5"/>
      <c r="B434" s="15">
        <v>7357</v>
      </c>
      <c r="C434" s="8" t="s">
        <v>229</v>
      </c>
      <c r="D434" s="16">
        <v>2010</v>
      </c>
      <c r="E434" s="17">
        <f t="shared" si="167"/>
        <v>0</v>
      </c>
      <c r="F434" s="55"/>
      <c r="G434" s="55"/>
      <c r="H434" s="55"/>
      <c r="I434" s="55"/>
      <c r="J434" s="28"/>
      <c r="K434" s="29"/>
      <c r="L434" s="30"/>
      <c r="M434" s="31"/>
      <c r="N434" s="30"/>
      <c r="O434" s="31"/>
      <c r="P434" s="32"/>
      <c r="Q434" s="28"/>
      <c r="R434" s="29"/>
      <c r="S434" s="32"/>
      <c r="T434" s="28"/>
      <c r="U434" s="29"/>
      <c r="V434" s="30"/>
      <c r="W434" s="31"/>
      <c r="X434" s="32"/>
      <c r="Y434" s="33"/>
      <c r="Z434" s="92"/>
      <c r="AA434" s="35"/>
      <c r="AB434" s="92"/>
      <c r="AC434" s="35"/>
      <c r="AD434" s="92"/>
      <c r="AE434" s="35"/>
      <c r="AF434" s="92"/>
      <c r="AG434" s="35"/>
      <c r="AH434" s="92"/>
      <c r="AI434" s="35"/>
      <c r="AJ434" s="92"/>
      <c r="AK434" s="35"/>
      <c r="AL434" s="92"/>
      <c r="AM434" s="35"/>
      <c r="AN434" s="92"/>
      <c r="AO434" s="93"/>
      <c r="AP434" s="33"/>
      <c r="AQ434" s="92"/>
      <c r="AR434" s="35"/>
      <c r="AS434" s="92"/>
      <c r="AT434" s="35"/>
      <c r="AU434" s="92"/>
      <c r="AV434" s="35"/>
      <c r="AW434" s="92"/>
      <c r="AX434" s="35"/>
      <c r="AY434" s="92"/>
      <c r="AZ434" s="35"/>
      <c r="BA434" s="92"/>
      <c r="BB434" s="75"/>
      <c r="BC434" s="33"/>
      <c r="BD434" s="31"/>
      <c r="BE434" s="30"/>
      <c r="BF434" s="31"/>
      <c r="BG434" s="30"/>
      <c r="BH434" s="31"/>
      <c r="BI434" s="30"/>
      <c r="BJ434" s="31"/>
      <c r="BK434" s="30"/>
      <c r="BL434" s="31"/>
      <c r="BM434" s="32"/>
      <c r="BN434" s="33"/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103"/>
      <c r="CA434" s="33"/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31"/>
      <c r="CQ434" s="103"/>
      <c r="CR434" s="33"/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8"/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/>
      <c r="DQ434" s="31"/>
      <c r="DR434" s="30"/>
      <c r="DS434" s="31"/>
      <c r="DT434" s="30"/>
      <c r="DU434" s="31"/>
      <c r="DV434" s="30"/>
      <c r="DW434" s="31"/>
      <c r="DX434" s="103"/>
      <c r="DY434" s="33"/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08">
        <f t="shared" si="168"/>
        <v>0</v>
      </c>
      <c r="EQ434" s="31"/>
      <c r="ER434" s="30"/>
      <c r="ES434" s="31"/>
      <c r="ET434" s="30"/>
      <c r="EU434" s="31"/>
      <c r="EV434" s="30"/>
      <c r="EW434" s="31"/>
      <c r="EX434" s="30"/>
      <c r="EY434" s="31"/>
      <c r="EZ434" s="103"/>
      <c r="FA434" s="31"/>
      <c r="FB434" s="30"/>
      <c r="FC434" s="31"/>
      <c r="FD434" s="30"/>
      <c r="FE434" s="31"/>
      <c r="FF434" s="30"/>
      <c r="FG434" s="89"/>
      <c r="FH434" s="30"/>
      <c r="FI434" s="31"/>
      <c r="FJ434" s="32"/>
    </row>
    <row r="435" spans="1:166" s="1" customFormat="1" ht="15" hidden="1" customHeight="1" x14ac:dyDescent="0.3">
      <c r="A435" s="5"/>
      <c r="B435" s="15">
        <v>7084</v>
      </c>
      <c r="C435" s="8" t="s">
        <v>185</v>
      </c>
      <c r="D435" s="16">
        <v>2010</v>
      </c>
      <c r="E435" s="17">
        <f t="shared" si="167"/>
        <v>0</v>
      </c>
      <c r="F435" s="55"/>
      <c r="G435" s="55"/>
      <c r="H435" s="55"/>
      <c r="I435" s="55"/>
      <c r="J435" s="28"/>
      <c r="K435" s="29"/>
      <c r="L435" s="30"/>
      <c r="M435" s="31"/>
      <c r="N435" s="30"/>
      <c r="O435" s="31"/>
      <c r="P435" s="32"/>
      <c r="Q435" s="28"/>
      <c r="R435" s="29"/>
      <c r="S435" s="32"/>
      <c r="T435" s="28"/>
      <c r="U435" s="29"/>
      <c r="V435" s="30"/>
      <c r="W435" s="31"/>
      <c r="X435" s="32"/>
      <c r="Y435" s="33"/>
      <c r="Z435" s="92"/>
      <c r="AA435" s="35"/>
      <c r="AB435" s="92"/>
      <c r="AC435" s="35"/>
      <c r="AD435" s="92"/>
      <c r="AE435" s="35"/>
      <c r="AF435" s="92"/>
      <c r="AG435" s="35"/>
      <c r="AH435" s="92"/>
      <c r="AI435" s="35"/>
      <c r="AJ435" s="92"/>
      <c r="AK435" s="35"/>
      <c r="AL435" s="92"/>
      <c r="AM435" s="35"/>
      <c r="AN435" s="92"/>
      <c r="AO435" s="93"/>
      <c r="AP435" s="33"/>
      <c r="AQ435" s="92"/>
      <c r="AR435" s="35"/>
      <c r="AS435" s="92"/>
      <c r="AT435" s="35"/>
      <c r="AU435" s="92"/>
      <c r="AV435" s="35"/>
      <c r="AW435" s="92"/>
      <c r="AX435" s="35"/>
      <c r="AY435" s="92"/>
      <c r="AZ435" s="35"/>
      <c r="BA435" s="92"/>
      <c r="BB435" s="75"/>
      <c r="BC435" s="33"/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/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103"/>
      <c r="CA435" s="33"/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103"/>
      <c r="CR435" s="33"/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8"/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/>
      <c r="DQ435" s="31"/>
      <c r="DR435" s="30"/>
      <c r="DS435" s="31"/>
      <c r="DT435" s="30"/>
      <c r="DU435" s="31"/>
      <c r="DV435" s="30"/>
      <c r="DW435" s="31"/>
      <c r="DX435" s="103"/>
      <c r="DY435" s="33"/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108">
        <f t="shared" si="168"/>
        <v>0</v>
      </c>
      <c r="EQ435" s="31"/>
      <c r="ER435" s="30"/>
      <c r="ES435" s="31"/>
      <c r="ET435" s="30"/>
      <c r="EU435" s="31"/>
      <c r="EV435" s="30"/>
      <c r="EW435" s="31"/>
      <c r="EX435" s="30"/>
      <c r="EY435" s="31"/>
      <c r="EZ435" s="103"/>
      <c r="FA435" s="31"/>
      <c r="FB435" s="30"/>
      <c r="FC435" s="31"/>
      <c r="FD435" s="30"/>
      <c r="FE435" s="31"/>
      <c r="FF435" s="30"/>
      <c r="FG435" s="89"/>
      <c r="FH435" s="30"/>
      <c r="FI435" s="31"/>
      <c r="FJ435" s="32"/>
    </row>
    <row r="436" spans="1:166" s="1" customFormat="1" ht="15" hidden="1" customHeight="1" x14ac:dyDescent="0.3">
      <c r="A436" s="5"/>
      <c r="B436" s="15">
        <v>723</v>
      </c>
      <c r="C436" s="8" t="s">
        <v>570</v>
      </c>
      <c r="D436" s="16">
        <v>2011</v>
      </c>
      <c r="E436" s="17">
        <f t="shared" si="167"/>
        <v>0</v>
      </c>
      <c r="F436" s="55" t="s">
        <v>442</v>
      </c>
      <c r="G436" s="65"/>
      <c r="H436" s="55" t="s">
        <v>571</v>
      </c>
      <c r="I436" s="55" t="s">
        <v>572</v>
      </c>
      <c r="J436" s="28"/>
      <c r="K436" s="29"/>
      <c r="L436" s="30"/>
      <c r="M436" s="31"/>
      <c r="N436" s="30"/>
      <c r="O436" s="31"/>
      <c r="P436" s="32"/>
      <c r="Q436" s="28"/>
      <c r="R436" s="29"/>
      <c r="S436" s="32"/>
      <c r="T436" s="28"/>
      <c r="U436" s="29"/>
      <c r="V436" s="30"/>
      <c r="W436" s="31"/>
      <c r="X436" s="32"/>
      <c r="Y436" s="33"/>
      <c r="Z436" s="92"/>
      <c r="AA436" s="35"/>
      <c r="AB436" s="92"/>
      <c r="AC436" s="35"/>
      <c r="AD436" s="92"/>
      <c r="AE436" s="35"/>
      <c r="AF436" s="92"/>
      <c r="AG436" s="35"/>
      <c r="AH436" s="92"/>
      <c r="AI436" s="35"/>
      <c r="AJ436" s="92"/>
      <c r="AK436" s="35"/>
      <c r="AL436" s="92"/>
      <c r="AM436" s="35"/>
      <c r="AN436" s="92"/>
      <c r="AO436" s="93"/>
      <c r="AP436" s="33"/>
      <c r="AQ436" s="92"/>
      <c r="AR436" s="35"/>
      <c r="AS436" s="92"/>
      <c r="AT436" s="35"/>
      <c r="AU436" s="92"/>
      <c r="AV436" s="35"/>
      <c r="AW436" s="92"/>
      <c r="AX436" s="35"/>
      <c r="AY436" s="92"/>
      <c r="AZ436" s="35"/>
      <c r="BA436" s="92"/>
      <c r="BB436" s="75"/>
      <c r="BC436" s="33"/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/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103"/>
      <c r="CA436" s="33"/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103"/>
      <c r="CR436" s="33"/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8"/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/>
      <c r="DQ436" s="31"/>
      <c r="DR436" s="30"/>
      <c r="DS436" s="31"/>
      <c r="DT436" s="30"/>
      <c r="DU436" s="31"/>
      <c r="DV436" s="30"/>
      <c r="DW436" s="31"/>
      <c r="DX436" s="103"/>
      <c r="DY436" s="33"/>
      <c r="DZ436" s="31"/>
      <c r="EA436" s="30"/>
      <c r="EB436" s="31"/>
      <c r="EC436" s="30"/>
      <c r="ED436" s="31"/>
      <c r="EE436" s="30"/>
      <c r="EF436" s="31"/>
      <c r="EG436" s="30"/>
      <c r="EH436" s="91"/>
      <c r="EI436" s="58"/>
      <c r="EJ436" s="31"/>
      <c r="EK436" s="30"/>
      <c r="EL436" s="58"/>
      <c r="EM436" s="58"/>
      <c r="EN436" s="31"/>
      <c r="EO436" s="32"/>
      <c r="EP436" s="108">
        <f t="shared" si="168"/>
        <v>0</v>
      </c>
      <c r="EQ436" s="31"/>
      <c r="ER436" s="30"/>
      <c r="ES436" s="31"/>
      <c r="ET436" s="30"/>
      <c r="EU436" s="31"/>
      <c r="EV436" s="30"/>
      <c r="EW436" s="31"/>
      <c r="EX436" s="30"/>
      <c r="EY436" s="89"/>
      <c r="EZ436" s="107"/>
      <c r="FA436" s="31"/>
      <c r="FB436" s="30"/>
      <c r="FC436" s="31"/>
      <c r="FD436" s="31"/>
      <c r="FE436" s="31"/>
      <c r="FF436" s="31"/>
      <c r="FG436" s="89"/>
      <c r="FH436" s="31"/>
      <c r="FI436" s="31"/>
      <c r="FJ436" s="32"/>
    </row>
    <row r="437" spans="1:166" s="1" customFormat="1" ht="15" hidden="1" customHeight="1" x14ac:dyDescent="0.3">
      <c r="A437" s="5"/>
      <c r="B437" s="15">
        <v>7430</v>
      </c>
      <c r="C437" s="8" t="s">
        <v>205</v>
      </c>
      <c r="D437" s="16">
        <v>2009</v>
      </c>
      <c r="E437" s="17">
        <f t="shared" si="167"/>
        <v>0</v>
      </c>
      <c r="F437" s="55"/>
      <c r="G437" s="55"/>
      <c r="H437" s="55"/>
      <c r="I437" s="55"/>
      <c r="J437" s="28"/>
      <c r="K437" s="29"/>
      <c r="L437" s="30"/>
      <c r="M437" s="31"/>
      <c r="N437" s="30"/>
      <c r="O437" s="31"/>
      <c r="P437" s="32"/>
      <c r="Q437" s="28"/>
      <c r="R437" s="29"/>
      <c r="S437" s="32"/>
      <c r="T437" s="28"/>
      <c r="U437" s="29"/>
      <c r="V437" s="30"/>
      <c r="W437" s="31"/>
      <c r="X437" s="32"/>
      <c r="Y437" s="33"/>
      <c r="Z437" s="92"/>
      <c r="AA437" s="35"/>
      <c r="AB437" s="92"/>
      <c r="AC437" s="35"/>
      <c r="AD437" s="92"/>
      <c r="AE437" s="35"/>
      <c r="AF437" s="92"/>
      <c r="AG437" s="35"/>
      <c r="AH437" s="92"/>
      <c r="AI437" s="35"/>
      <c r="AJ437" s="92"/>
      <c r="AK437" s="35"/>
      <c r="AL437" s="92"/>
      <c r="AM437" s="35"/>
      <c r="AN437" s="92"/>
      <c r="AO437" s="93"/>
      <c r="AP437" s="33"/>
      <c r="AQ437" s="92"/>
      <c r="AR437" s="35"/>
      <c r="AS437" s="92"/>
      <c r="AT437" s="35"/>
      <c r="AU437" s="92"/>
      <c r="AV437" s="35"/>
      <c r="AW437" s="92"/>
      <c r="AX437" s="35"/>
      <c r="AY437" s="92"/>
      <c r="AZ437" s="35"/>
      <c r="BA437" s="92"/>
      <c r="BB437" s="75"/>
      <c r="BC437" s="33"/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/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103"/>
      <c r="CA437" s="33"/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103"/>
      <c r="CR437" s="33"/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8"/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/>
      <c r="DQ437" s="31"/>
      <c r="DR437" s="30"/>
      <c r="DS437" s="31"/>
      <c r="DT437" s="30"/>
      <c r="DU437" s="31"/>
      <c r="DV437" s="30"/>
      <c r="DW437" s="31"/>
      <c r="DX437" s="103"/>
      <c r="DY437" s="33"/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108">
        <f t="shared" si="168"/>
        <v>0</v>
      </c>
      <c r="EQ437" s="31"/>
      <c r="ER437" s="30"/>
      <c r="ES437" s="31"/>
      <c r="ET437" s="30"/>
      <c r="EU437" s="31"/>
      <c r="EV437" s="30"/>
      <c r="EW437" s="31"/>
      <c r="EX437" s="30"/>
      <c r="EY437" s="31"/>
      <c r="EZ437" s="30"/>
      <c r="FA437" s="31"/>
      <c r="FB437" s="30"/>
      <c r="FC437" s="31"/>
      <c r="FD437" s="30"/>
      <c r="FE437" s="31"/>
      <c r="FF437" s="30"/>
      <c r="FG437" s="89"/>
      <c r="FH437" s="30"/>
      <c r="FI437" s="31"/>
      <c r="FJ437" s="32"/>
    </row>
    <row r="438" spans="1:166" s="1" customFormat="1" ht="15" hidden="1" customHeight="1" x14ac:dyDescent="0.3">
      <c r="A438" s="5"/>
      <c r="B438" s="15">
        <v>9372</v>
      </c>
      <c r="C438" s="8" t="s">
        <v>339</v>
      </c>
      <c r="D438" s="16">
        <v>2009</v>
      </c>
      <c r="E438" s="17">
        <f t="shared" si="167"/>
        <v>0</v>
      </c>
      <c r="F438" s="55"/>
      <c r="G438" s="55"/>
      <c r="H438" s="55"/>
      <c r="I438" s="55"/>
      <c r="J438" s="28"/>
      <c r="K438" s="29"/>
      <c r="L438" s="30"/>
      <c r="M438" s="31"/>
      <c r="N438" s="30"/>
      <c r="O438" s="31"/>
      <c r="P438" s="32"/>
      <c r="Q438" s="28"/>
      <c r="R438" s="29"/>
      <c r="S438" s="32"/>
      <c r="T438" s="28"/>
      <c r="U438" s="29"/>
      <c r="V438" s="30"/>
      <c r="W438" s="31"/>
      <c r="X438" s="32"/>
      <c r="Y438" s="33"/>
      <c r="Z438" s="92"/>
      <c r="AA438" s="35"/>
      <c r="AB438" s="92"/>
      <c r="AC438" s="35"/>
      <c r="AD438" s="92"/>
      <c r="AE438" s="35"/>
      <c r="AF438" s="92"/>
      <c r="AG438" s="35"/>
      <c r="AH438" s="92"/>
      <c r="AI438" s="35"/>
      <c r="AJ438" s="92"/>
      <c r="AK438" s="35"/>
      <c r="AL438" s="92"/>
      <c r="AM438" s="35"/>
      <c r="AN438" s="92"/>
      <c r="AO438" s="93"/>
      <c r="AP438" s="33"/>
      <c r="AQ438" s="92"/>
      <c r="AR438" s="35"/>
      <c r="AS438" s="92"/>
      <c r="AT438" s="35"/>
      <c r="AU438" s="92"/>
      <c r="AV438" s="35"/>
      <c r="AW438" s="92"/>
      <c r="AX438" s="35"/>
      <c r="AY438" s="92"/>
      <c r="AZ438" s="35"/>
      <c r="BA438" s="92"/>
      <c r="BB438" s="75"/>
      <c r="BC438" s="33"/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/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103"/>
      <c r="CA438" s="33"/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103"/>
      <c r="CR438" s="33"/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8"/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/>
      <c r="DQ438" s="31"/>
      <c r="DR438" s="30"/>
      <c r="DS438" s="31"/>
      <c r="DT438" s="30"/>
      <c r="DU438" s="31"/>
      <c r="DV438" s="30"/>
      <c r="DW438" s="31"/>
      <c r="DX438" s="103"/>
      <c r="DY438" s="33"/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108">
        <f t="shared" si="168"/>
        <v>0</v>
      </c>
      <c r="EQ438" s="31"/>
      <c r="ER438" s="30"/>
      <c r="ES438" s="31"/>
      <c r="ET438" s="30"/>
      <c r="EU438" s="31"/>
      <c r="EV438" s="30"/>
      <c r="EW438" s="31"/>
      <c r="EX438" s="30"/>
      <c r="EY438" s="31"/>
      <c r="EZ438" s="30"/>
      <c r="FA438" s="31"/>
      <c r="FB438" s="30"/>
      <c r="FC438" s="31"/>
      <c r="FD438" s="30"/>
      <c r="FE438" s="31"/>
      <c r="FF438" s="30"/>
      <c r="FG438" s="89"/>
      <c r="FH438" s="30"/>
      <c r="FI438" s="31"/>
      <c r="FJ438" s="32"/>
    </row>
    <row r="439" spans="1:166" s="1" customFormat="1" ht="15" hidden="1" customHeight="1" x14ac:dyDescent="0.3">
      <c r="A439" s="5"/>
      <c r="B439" s="15">
        <v>9522</v>
      </c>
      <c r="C439" s="8" t="s">
        <v>364</v>
      </c>
      <c r="D439" s="16">
        <v>2010</v>
      </c>
      <c r="E439" s="17">
        <f t="shared" si="167"/>
        <v>0</v>
      </c>
      <c r="F439" s="55"/>
      <c r="G439" s="55"/>
      <c r="H439" s="55"/>
      <c r="I439" s="55"/>
      <c r="J439" s="28"/>
      <c r="K439" s="29"/>
      <c r="L439" s="30"/>
      <c r="M439" s="31"/>
      <c r="N439" s="30"/>
      <c r="O439" s="31"/>
      <c r="P439" s="32"/>
      <c r="Q439" s="28"/>
      <c r="R439" s="29"/>
      <c r="S439" s="32"/>
      <c r="T439" s="28"/>
      <c r="U439" s="29"/>
      <c r="V439" s="30"/>
      <c r="W439" s="31"/>
      <c r="X439" s="32"/>
      <c r="Y439" s="33"/>
      <c r="Z439" s="92"/>
      <c r="AA439" s="35"/>
      <c r="AB439" s="92"/>
      <c r="AC439" s="35"/>
      <c r="AD439" s="92"/>
      <c r="AE439" s="35"/>
      <c r="AF439" s="92"/>
      <c r="AG439" s="35"/>
      <c r="AH439" s="92"/>
      <c r="AI439" s="35"/>
      <c r="AJ439" s="92"/>
      <c r="AK439" s="35"/>
      <c r="AL439" s="92"/>
      <c r="AM439" s="35"/>
      <c r="AN439" s="92"/>
      <c r="AO439" s="93"/>
      <c r="AP439" s="33"/>
      <c r="AQ439" s="92"/>
      <c r="AR439" s="35"/>
      <c r="AS439" s="92"/>
      <c r="AT439" s="35"/>
      <c r="AU439" s="92"/>
      <c r="AV439" s="35"/>
      <c r="AW439" s="92"/>
      <c r="AX439" s="35"/>
      <c r="AY439" s="92"/>
      <c r="AZ439" s="35"/>
      <c r="BA439" s="92"/>
      <c r="BB439" s="75"/>
      <c r="BC439" s="33"/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/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103"/>
      <c r="CA439" s="33"/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103"/>
      <c r="CR439" s="33"/>
      <c r="CS439" s="31"/>
      <c r="CT439" s="30"/>
      <c r="CU439" s="31"/>
      <c r="CV439" s="30"/>
      <c r="CW439" s="31"/>
      <c r="CX439" s="30"/>
      <c r="CY439" s="31"/>
      <c r="CZ439" s="30"/>
      <c r="DA439" s="31"/>
      <c r="DB439" s="30"/>
      <c r="DC439" s="31"/>
      <c r="DD439" s="32"/>
      <c r="DE439" s="108"/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/>
      <c r="DQ439" s="31"/>
      <c r="DR439" s="30"/>
      <c r="DS439" s="31"/>
      <c r="DT439" s="30"/>
      <c r="DU439" s="31"/>
      <c r="DV439" s="30"/>
      <c r="DW439" s="31"/>
      <c r="DX439" s="103"/>
      <c r="DY439" s="33"/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108">
        <f t="shared" si="168"/>
        <v>0</v>
      </c>
      <c r="EQ439" s="31"/>
      <c r="ER439" s="30"/>
      <c r="ES439" s="31"/>
      <c r="ET439" s="30"/>
      <c r="EU439" s="31"/>
      <c r="EV439" s="30"/>
      <c r="EW439" s="31"/>
      <c r="EX439" s="30"/>
      <c r="EY439" s="31"/>
      <c r="EZ439" s="30"/>
      <c r="FA439" s="31"/>
      <c r="FB439" s="30"/>
      <c r="FC439" s="31"/>
      <c r="FD439" s="30"/>
      <c r="FE439" s="31"/>
      <c r="FF439" s="30"/>
      <c r="FG439" s="89"/>
      <c r="FH439" s="30"/>
      <c r="FI439" s="31"/>
      <c r="FJ439" s="32"/>
    </row>
    <row r="440" spans="1:166" s="1" customFormat="1" ht="15" hidden="1" customHeight="1" x14ac:dyDescent="0.3">
      <c r="A440" s="5"/>
      <c r="B440" s="15">
        <v>9205</v>
      </c>
      <c r="C440" s="8" t="s">
        <v>366</v>
      </c>
      <c r="D440" s="16">
        <v>2011</v>
      </c>
      <c r="E440" s="17">
        <f t="shared" si="167"/>
        <v>0</v>
      </c>
      <c r="F440" s="55"/>
      <c r="G440" s="65"/>
      <c r="H440" s="85"/>
      <c r="I440" s="55"/>
      <c r="J440" s="28"/>
      <c r="K440" s="29"/>
      <c r="L440" s="30"/>
      <c r="M440" s="31"/>
      <c r="N440" s="30"/>
      <c r="O440" s="31"/>
      <c r="P440" s="32"/>
      <c r="Q440" s="28"/>
      <c r="R440" s="29"/>
      <c r="S440" s="32"/>
      <c r="T440" s="28"/>
      <c r="U440" s="29"/>
      <c r="V440" s="30"/>
      <c r="W440" s="31"/>
      <c r="X440" s="32"/>
      <c r="Y440" s="33"/>
      <c r="Z440" s="92"/>
      <c r="AA440" s="35"/>
      <c r="AB440" s="92"/>
      <c r="AC440" s="35"/>
      <c r="AD440" s="92"/>
      <c r="AE440" s="35"/>
      <c r="AF440" s="92"/>
      <c r="AG440" s="35"/>
      <c r="AH440" s="92"/>
      <c r="AI440" s="35"/>
      <c r="AJ440" s="92"/>
      <c r="AK440" s="35"/>
      <c r="AL440" s="92"/>
      <c r="AM440" s="35"/>
      <c r="AN440" s="92"/>
      <c r="AO440" s="93"/>
      <c r="AP440" s="33"/>
      <c r="AQ440" s="92"/>
      <c r="AR440" s="35"/>
      <c r="AS440" s="92"/>
      <c r="AT440" s="35"/>
      <c r="AU440" s="92"/>
      <c r="AV440" s="35"/>
      <c r="AW440" s="92"/>
      <c r="AX440" s="35"/>
      <c r="AY440" s="92"/>
      <c r="AZ440" s="35"/>
      <c r="BA440" s="92"/>
      <c r="BB440" s="75"/>
      <c r="BC440" s="33"/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/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103"/>
      <c r="CA440" s="33"/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103"/>
      <c r="CR440" s="33"/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8"/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/>
      <c r="DQ440" s="31"/>
      <c r="DR440" s="30"/>
      <c r="DS440" s="31"/>
      <c r="DT440" s="30"/>
      <c r="DU440" s="31"/>
      <c r="DV440" s="30"/>
      <c r="DW440" s="31"/>
      <c r="DX440" s="103"/>
      <c r="DY440" s="33"/>
      <c r="DZ440" s="31"/>
      <c r="EA440" s="30"/>
      <c r="EB440" s="31"/>
      <c r="EC440" s="30"/>
      <c r="ED440" s="31"/>
      <c r="EE440" s="30"/>
      <c r="EF440" s="31"/>
      <c r="EG440" s="30"/>
      <c r="EH440" s="89"/>
      <c r="EI440" s="30"/>
      <c r="EJ440" s="31"/>
      <c r="EK440" s="30"/>
      <c r="EL440" s="31"/>
      <c r="EM440" s="30"/>
      <c r="EN440" s="31"/>
      <c r="EO440" s="32"/>
      <c r="EP440" s="108">
        <f t="shared" si="168"/>
        <v>0</v>
      </c>
      <c r="EQ440" s="31"/>
      <c r="ER440" s="30"/>
      <c r="ES440" s="31"/>
      <c r="ET440" s="30"/>
      <c r="EU440" s="31"/>
      <c r="EV440" s="30"/>
      <c r="EW440" s="31"/>
      <c r="EX440" s="30"/>
      <c r="EY440" s="89"/>
      <c r="EZ440" s="30"/>
      <c r="FA440" s="31"/>
      <c r="FB440" s="30"/>
      <c r="FC440" s="31"/>
      <c r="FD440" s="30"/>
      <c r="FE440" s="31"/>
      <c r="FF440" s="30"/>
      <c r="FG440" s="89"/>
      <c r="FH440" s="30"/>
      <c r="FI440" s="31"/>
      <c r="FJ440" s="32"/>
    </row>
    <row r="441" spans="1:166" ht="15" customHeight="1" thickBot="1" x14ac:dyDescent="0.35">
      <c r="A441" s="19"/>
      <c r="B441" s="14"/>
      <c r="C441" s="20"/>
      <c r="D441" s="21"/>
      <c r="E441" s="22"/>
      <c r="F441" s="54"/>
      <c r="G441" s="54"/>
      <c r="H441" s="54"/>
      <c r="I441" s="54"/>
      <c r="J441" s="3"/>
      <c r="K441" s="43"/>
      <c r="L441" s="44"/>
      <c r="M441" s="43"/>
      <c r="N441" s="44"/>
      <c r="O441" s="43"/>
      <c r="P441" s="45"/>
      <c r="Q441" s="46"/>
      <c r="R441" s="43"/>
      <c r="S441" s="45"/>
      <c r="T441" s="46"/>
      <c r="U441" s="43"/>
      <c r="V441" s="44"/>
      <c r="W441" s="43"/>
      <c r="X441" s="45"/>
      <c r="Y441" s="47"/>
      <c r="Z441" s="48"/>
      <c r="AA441" s="49"/>
      <c r="AB441" s="48"/>
      <c r="AC441" s="49"/>
      <c r="AD441" s="48"/>
      <c r="AE441" s="49"/>
      <c r="AF441" s="48"/>
      <c r="AG441" s="49"/>
      <c r="AH441" s="48"/>
      <c r="AI441" s="49"/>
      <c r="AJ441" s="48"/>
      <c r="AK441" s="49"/>
      <c r="AL441" s="48"/>
      <c r="AM441" s="49"/>
      <c r="AN441" s="48"/>
      <c r="AO441" s="64"/>
      <c r="AP441" s="50"/>
      <c r="AQ441" s="48"/>
      <c r="AR441" s="49"/>
      <c r="AS441" s="48"/>
      <c r="AT441" s="49"/>
      <c r="AU441" s="48"/>
      <c r="AV441" s="49"/>
      <c r="AW441" s="48"/>
      <c r="AX441" s="49"/>
      <c r="AY441" s="48"/>
      <c r="AZ441" s="49"/>
      <c r="BA441" s="48"/>
      <c r="BB441" s="64"/>
      <c r="BC441" s="50"/>
      <c r="BD441" s="43"/>
      <c r="BE441" s="44"/>
      <c r="BF441" s="43"/>
      <c r="BG441" s="44"/>
      <c r="BH441" s="43"/>
      <c r="BI441" s="44"/>
      <c r="BJ441" s="43"/>
      <c r="BK441" s="44"/>
      <c r="BL441" s="43"/>
      <c r="BM441" s="45"/>
      <c r="BN441" s="50"/>
      <c r="BO441" s="43"/>
      <c r="BP441" s="44"/>
      <c r="BQ441" s="43"/>
      <c r="BR441" s="44"/>
      <c r="BS441" s="43"/>
      <c r="BT441" s="44"/>
      <c r="BU441" s="43"/>
      <c r="BV441" s="44"/>
      <c r="BW441" s="43"/>
      <c r="BX441" s="44"/>
      <c r="BY441" s="43"/>
      <c r="BZ441" s="44"/>
      <c r="CA441" s="50"/>
      <c r="CB441" s="43"/>
      <c r="CC441" s="44"/>
      <c r="CD441" s="43"/>
      <c r="CE441" s="44"/>
      <c r="CF441" s="43"/>
      <c r="CG441" s="44"/>
      <c r="CH441" s="43"/>
      <c r="CI441" s="44"/>
      <c r="CJ441" s="43"/>
      <c r="CK441" s="44"/>
      <c r="CL441" s="43"/>
      <c r="CM441" s="44"/>
      <c r="CN441" s="43"/>
      <c r="CO441" s="44"/>
      <c r="CP441" s="43"/>
      <c r="CQ441" s="44"/>
      <c r="CR441" s="50"/>
      <c r="CS441" s="43"/>
      <c r="CT441" s="44"/>
      <c r="CU441" s="43"/>
      <c r="CV441" s="44"/>
      <c r="CW441" s="43"/>
      <c r="CX441" s="44"/>
      <c r="CY441" s="43"/>
      <c r="CZ441" s="44"/>
      <c r="DA441" s="43"/>
      <c r="DB441" s="44"/>
      <c r="DC441" s="43"/>
      <c r="DD441" s="45"/>
      <c r="DE441" s="49"/>
      <c r="DF441" s="43"/>
      <c r="DG441" s="44"/>
      <c r="DH441" s="43"/>
      <c r="DI441" s="44"/>
      <c r="DJ441" s="43"/>
      <c r="DK441" s="44"/>
      <c r="DL441" s="43"/>
      <c r="DM441" s="44"/>
      <c r="DN441" s="43"/>
      <c r="DO441" s="45"/>
      <c r="DP441" s="50"/>
      <c r="DQ441" s="43"/>
      <c r="DR441" s="44"/>
      <c r="DS441" s="43"/>
      <c r="DT441" s="44"/>
      <c r="DU441" s="43"/>
      <c r="DV441" s="44"/>
      <c r="DW441" s="43"/>
      <c r="DX441" s="44"/>
      <c r="DY441" s="50"/>
      <c r="DZ441" s="43"/>
      <c r="EA441" s="44"/>
      <c r="EB441" s="43"/>
      <c r="EC441" s="44"/>
      <c r="ED441" s="43"/>
      <c r="EE441" s="44"/>
      <c r="EF441" s="43"/>
      <c r="EG441" s="44"/>
      <c r="EH441" s="90"/>
      <c r="EI441" s="44"/>
      <c r="EJ441" s="43"/>
      <c r="EK441" s="44"/>
      <c r="EL441" s="43"/>
      <c r="EM441" s="44"/>
      <c r="EN441" s="43"/>
      <c r="EO441" s="45"/>
      <c r="EP441" s="49"/>
      <c r="EQ441" s="43"/>
      <c r="ER441" s="44"/>
      <c r="ES441" s="43"/>
      <c r="ET441" s="44"/>
      <c r="EU441" s="43"/>
      <c r="EV441" s="44"/>
      <c r="EW441" s="43"/>
      <c r="EX441" s="44"/>
      <c r="EY441" s="90"/>
      <c r="EZ441" s="44"/>
      <c r="FA441" s="43"/>
      <c r="FB441" s="44"/>
      <c r="FC441" s="43"/>
      <c r="FD441" s="44"/>
      <c r="FE441" s="43"/>
      <c r="FF441" s="44"/>
      <c r="FG441" s="90"/>
      <c r="FH441" s="44"/>
      <c r="FI441" s="43"/>
      <c r="FJ441" s="45"/>
    </row>
    <row r="442" spans="1:166" ht="15" customHeight="1" x14ac:dyDescent="0.3">
      <c r="B442" s="15"/>
      <c r="E442" s="4"/>
      <c r="F442" s="53"/>
      <c r="G442" s="53"/>
      <c r="H442" s="53"/>
      <c r="I442" s="53"/>
    </row>
  </sheetData>
  <sheetProtection algorithmName="SHA-512" hashValue="zInp5PN/fxpz2epPA9n9/BKF6SLtP6TICf1bAOly2bAdFbv44TssMq4N0XTs7m30xVHbcv/lYJnDPf7b1RY+0w==" saltValue="UyMubeCboVVVxpvH8doJxg==" spinCount="100000" sheet="1" objects="1" scenarios="1"/>
  <autoFilter ref="A4:DD440" xr:uid="{00000000-0001-0000-0000-000000000000}">
    <filterColumn colId="3">
      <filters blank="1">
        <filter val="2009"/>
        <filter val="2010"/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sortState xmlns:xlrd2="http://schemas.microsoft.com/office/spreadsheetml/2017/richdata2" ref="B30:FJ440">
    <sortCondition descending="1" ref="E30:E440"/>
  </sortState>
  <mergeCells count="118"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DP4:DP8"/>
    <mergeCell ref="DQ4:DX5"/>
    <mergeCell ref="DQ6:DX6"/>
    <mergeCell ref="DQ7:DR7"/>
    <mergeCell ref="DU7:DV7"/>
    <mergeCell ref="DW7:DX7"/>
    <mergeCell ref="DS7:DT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AB7:AC7"/>
    <mergeCell ref="AH7:AI7"/>
    <mergeCell ref="BO6:BZ6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EP4:EP8"/>
    <mergeCell ref="EQ4:FJ5"/>
    <mergeCell ref="EQ6:FJ6"/>
    <mergeCell ref="EQ7:ER7"/>
    <mergeCell ref="ES7:ET7"/>
    <mergeCell ref="EU7:EV7"/>
    <mergeCell ref="EW7:EX7"/>
    <mergeCell ref="EY7:EZ7"/>
    <mergeCell ref="FA7:FB7"/>
    <mergeCell ref="FC7:FD7"/>
    <mergeCell ref="FI7:FJ7"/>
    <mergeCell ref="FG7:FH7"/>
    <mergeCell ref="FE7:FF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62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2025-10-03T07:11:48Z</cp:lastPrinted>
  <dcterms:created xsi:type="dcterms:W3CDTF">2020-10-21T14:21:31Z</dcterms:created>
  <dcterms:modified xsi:type="dcterms:W3CDTF">2025-10-03T07:12:10Z</dcterms:modified>
  <dc:language>ru-RU</dc:language>
</cp:coreProperties>
</file>