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29BE8E36-14DD-4726-8D48-418A3E1EDF6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Kayak'!$A$4:$CT$481</definedName>
    <definedName name="_xlnm.Print_Area" localSheetId="0">'2025_RATING_ALL Men''s Kayak'!$A$1:$EC$485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S468" i="4" l="1"/>
  <c r="J468" i="4"/>
  <c r="Q468" i="4"/>
  <c r="T468" i="4"/>
  <c r="Y468" i="4"/>
  <c r="AP468" i="4"/>
  <c r="AS468" i="4"/>
  <c r="BD468" i="4"/>
  <c r="BQ468" i="4"/>
  <c r="CH468" i="4"/>
  <c r="CU468" i="4"/>
  <c r="DF468" i="4"/>
  <c r="DM468" i="4"/>
  <c r="DS435" i="4"/>
  <c r="DS438" i="4"/>
  <c r="DS420" i="4"/>
  <c r="DS419" i="4"/>
  <c r="DS443" i="4"/>
  <c r="DM443" i="4" s="1"/>
  <c r="J443" i="4"/>
  <c r="Q443" i="4"/>
  <c r="T443" i="4"/>
  <c r="Y443" i="4"/>
  <c r="AP443" i="4"/>
  <c r="AS443" i="4"/>
  <c r="BD443" i="4"/>
  <c r="BQ443" i="4"/>
  <c r="CH443" i="4"/>
  <c r="CU443" i="4"/>
  <c r="DF443" i="4"/>
  <c r="DS415" i="4"/>
  <c r="DS413" i="4"/>
  <c r="DS414" i="4"/>
  <c r="DU472" i="4"/>
  <c r="DM472" i="4" s="1"/>
  <c r="J472" i="4"/>
  <c r="Q472" i="4"/>
  <c r="T472" i="4"/>
  <c r="Y472" i="4"/>
  <c r="AP472" i="4"/>
  <c r="AS472" i="4"/>
  <c r="BD472" i="4"/>
  <c r="BQ472" i="4"/>
  <c r="CH472" i="4"/>
  <c r="CU472" i="4"/>
  <c r="DF472" i="4"/>
  <c r="DU461" i="4"/>
  <c r="DM461" i="4" s="1"/>
  <c r="DU458" i="4"/>
  <c r="DM458" i="4" s="1"/>
  <c r="DU442" i="4"/>
  <c r="DU432" i="4"/>
  <c r="DU441" i="4"/>
  <c r="DU434" i="4"/>
  <c r="DM434" i="4" s="1"/>
  <c r="DU430" i="4"/>
  <c r="DU415" i="4"/>
  <c r="EC474" i="4"/>
  <c r="DM474" i="4" s="1"/>
  <c r="EC476" i="4"/>
  <c r="DM476" i="4" s="1"/>
  <c r="EC477" i="4"/>
  <c r="EC475" i="4"/>
  <c r="DM475" i="4" s="1"/>
  <c r="EC455" i="4"/>
  <c r="EC445" i="4"/>
  <c r="EC417" i="4"/>
  <c r="EC430" i="4"/>
  <c r="EC435" i="4"/>
  <c r="EC463" i="4"/>
  <c r="EC440" i="4"/>
  <c r="EC470" i="4"/>
  <c r="EC451" i="4"/>
  <c r="EC425" i="4"/>
  <c r="EC452" i="4"/>
  <c r="EC433" i="4"/>
  <c r="EC436" i="4"/>
  <c r="EC448" i="4"/>
  <c r="EC437" i="4"/>
  <c r="EC450" i="4"/>
  <c r="EC446" i="4"/>
  <c r="EC428" i="4"/>
  <c r="EC431" i="4"/>
  <c r="EC441" i="4"/>
  <c r="EC447" i="4"/>
  <c r="EC418" i="4"/>
  <c r="EC419" i="4"/>
  <c r="EC434" i="4"/>
  <c r="EC427" i="4"/>
  <c r="EC429" i="4"/>
  <c r="EC421" i="4"/>
  <c r="EC420" i="4"/>
  <c r="EC413" i="4"/>
  <c r="EC426" i="4"/>
  <c r="EC416" i="4"/>
  <c r="EC415" i="4"/>
  <c r="J434" i="4"/>
  <c r="Q434" i="4"/>
  <c r="T434" i="4"/>
  <c r="Y434" i="4"/>
  <c r="AP434" i="4"/>
  <c r="AS434" i="4"/>
  <c r="BD434" i="4"/>
  <c r="BQ434" i="4"/>
  <c r="CH434" i="4"/>
  <c r="CU434" i="4"/>
  <c r="DF434" i="4"/>
  <c r="J441" i="4"/>
  <c r="Q441" i="4"/>
  <c r="T441" i="4"/>
  <c r="Y441" i="4"/>
  <c r="AP441" i="4"/>
  <c r="AS441" i="4"/>
  <c r="BD441" i="4"/>
  <c r="BQ441" i="4"/>
  <c r="CH441" i="4"/>
  <c r="CU441" i="4"/>
  <c r="DF441" i="4"/>
  <c r="J470" i="4"/>
  <c r="Q470" i="4"/>
  <c r="T470" i="4"/>
  <c r="Y470" i="4"/>
  <c r="AP470" i="4"/>
  <c r="AS470" i="4"/>
  <c r="BD470" i="4"/>
  <c r="BQ470" i="4"/>
  <c r="CH470" i="4"/>
  <c r="CU470" i="4"/>
  <c r="DF470" i="4"/>
  <c r="DM470" i="4"/>
  <c r="J475" i="4"/>
  <c r="Q475" i="4"/>
  <c r="T475" i="4"/>
  <c r="Y475" i="4"/>
  <c r="AP475" i="4"/>
  <c r="AS475" i="4"/>
  <c r="BD475" i="4"/>
  <c r="BQ475" i="4"/>
  <c r="CH475" i="4"/>
  <c r="CU475" i="4"/>
  <c r="DF475" i="4"/>
  <c r="J477" i="4"/>
  <c r="Q477" i="4"/>
  <c r="T477" i="4"/>
  <c r="Y477" i="4"/>
  <c r="AP477" i="4"/>
  <c r="AS477" i="4"/>
  <c r="BD477" i="4"/>
  <c r="BQ477" i="4"/>
  <c r="CH477" i="4"/>
  <c r="CU477" i="4"/>
  <c r="DF477" i="4"/>
  <c r="DM477" i="4"/>
  <c r="J476" i="4"/>
  <c r="Q476" i="4"/>
  <c r="T476" i="4"/>
  <c r="Y476" i="4"/>
  <c r="AP476" i="4"/>
  <c r="AS476" i="4"/>
  <c r="BD476" i="4"/>
  <c r="BQ476" i="4"/>
  <c r="CH476" i="4"/>
  <c r="CU476" i="4"/>
  <c r="DF476" i="4"/>
  <c r="J474" i="4"/>
  <c r="Q474" i="4"/>
  <c r="T474" i="4"/>
  <c r="Y474" i="4"/>
  <c r="AP474" i="4"/>
  <c r="AS474" i="4"/>
  <c r="BD474" i="4"/>
  <c r="BQ474" i="4"/>
  <c r="CH474" i="4"/>
  <c r="CU474" i="4"/>
  <c r="DF474" i="4"/>
  <c r="J458" i="4"/>
  <c r="Q458" i="4"/>
  <c r="T458" i="4"/>
  <c r="Y458" i="4"/>
  <c r="AP458" i="4"/>
  <c r="AS458" i="4"/>
  <c r="BD458" i="4"/>
  <c r="BQ458" i="4"/>
  <c r="CH458" i="4"/>
  <c r="CU458" i="4"/>
  <c r="DF458" i="4"/>
  <c r="J461" i="4"/>
  <c r="Q461" i="4"/>
  <c r="T461" i="4"/>
  <c r="Y461" i="4"/>
  <c r="AP461" i="4"/>
  <c r="AS461" i="4"/>
  <c r="BD461" i="4"/>
  <c r="BQ461" i="4"/>
  <c r="CH461" i="4"/>
  <c r="CU461" i="4"/>
  <c r="DF461" i="4"/>
  <c r="DW465" i="4"/>
  <c r="DM465" i="4" s="1"/>
  <c r="DW464" i="4"/>
  <c r="DM464" i="4" s="1"/>
  <c r="DW459" i="4"/>
  <c r="DM459" i="4" s="1"/>
  <c r="DW460" i="4"/>
  <c r="DM460" i="4" s="1"/>
  <c r="DW456" i="4"/>
  <c r="DM456" i="4" s="1"/>
  <c r="DW457" i="4"/>
  <c r="DM457" i="4" s="1"/>
  <c r="DW451" i="4"/>
  <c r="DW442" i="4"/>
  <c r="DM480" i="4"/>
  <c r="DM481" i="4"/>
  <c r="DM478" i="4"/>
  <c r="DM479" i="4"/>
  <c r="J479" i="4"/>
  <c r="Q479" i="4"/>
  <c r="T479" i="4"/>
  <c r="Y479" i="4"/>
  <c r="AP479" i="4"/>
  <c r="AS479" i="4"/>
  <c r="BD479" i="4"/>
  <c r="BQ479" i="4"/>
  <c r="CH479" i="4"/>
  <c r="CU479" i="4"/>
  <c r="DF479" i="4"/>
  <c r="J480" i="4"/>
  <c r="Q480" i="4"/>
  <c r="T480" i="4"/>
  <c r="Y480" i="4"/>
  <c r="AP480" i="4"/>
  <c r="AS480" i="4"/>
  <c r="BD480" i="4"/>
  <c r="BQ480" i="4"/>
  <c r="CH480" i="4"/>
  <c r="CU480" i="4"/>
  <c r="DF480" i="4"/>
  <c r="J481" i="4"/>
  <c r="Q481" i="4"/>
  <c r="T481" i="4"/>
  <c r="Y481" i="4"/>
  <c r="AP481" i="4"/>
  <c r="AS481" i="4"/>
  <c r="BD481" i="4"/>
  <c r="BQ481" i="4"/>
  <c r="CH481" i="4"/>
  <c r="CU481" i="4"/>
  <c r="DF481" i="4"/>
  <c r="J478" i="4"/>
  <c r="Q478" i="4"/>
  <c r="T478" i="4"/>
  <c r="Y478" i="4"/>
  <c r="AP478" i="4"/>
  <c r="AS478" i="4"/>
  <c r="BD478" i="4"/>
  <c r="BQ478" i="4"/>
  <c r="CH478" i="4"/>
  <c r="CU478" i="4"/>
  <c r="DF478" i="4"/>
  <c r="J415" i="4"/>
  <c r="Q415" i="4"/>
  <c r="T415" i="4"/>
  <c r="Y415" i="4"/>
  <c r="AP415" i="4"/>
  <c r="AS415" i="4"/>
  <c r="BD415" i="4"/>
  <c r="BQ415" i="4"/>
  <c r="CH415" i="4"/>
  <c r="CU415" i="4"/>
  <c r="DF415" i="4"/>
  <c r="J442" i="4"/>
  <c r="Q442" i="4"/>
  <c r="T442" i="4"/>
  <c r="Y442" i="4"/>
  <c r="AP442" i="4"/>
  <c r="AS442" i="4"/>
  <c r="BD442" i="4"/>
  <c r="BQ442" i="4"/>
  <c r="CH442" i="4"/>
  <c r="CU442" i="4"/>
  <c r="DF442" i="4"/>
  <c r="J457" i="4"/>
  <c r="Q457" i="4"/>
  <c r="T457" i="4"/>
  <c r="Y457" i="4"/>
  <c r="AP457" i="4"/>
  <c r="AS457" i="4"/>
  <c r="BD457" i="4"/>
  <c r="BQ457" i="4"/>
  <c r="CH457" i="4"/>
  <c r="CU457" i="4"/>
  <c r="DF457" i="4"/>
  <c r="J456" i="4"/>
  <c r="Q456" i="4"/>
  <c r="T456" i="4"/>
  <c r="Y456" i="4"/>
  <c r="AP456" i="4"/>
  <c r="AS456" i="4"/>
  <c r="BD456" i="4"/>
  <c r="BQ456" i="4"/>
  <c r="CH456" i="4"/>
  <c r="CU456" i="4"/>
  <c r="DF456" i="4"/>
  <c r="J460" i="4"/>
  <c r="Q460" i="4"/>
  <c r="T460" i="4"/>
  <c r="Y460" i="4"/>
  <c r="AP460" i="4"/>
  <c r="AS460" i="4"/>
  <c r="BD460" i="4"/>
  <c r="BQ460" i="4"/>
  <c r="CH460" i="4"/>
  <c r="CU460" i="4"/>
  <c r="DF460" i="4"/>
  <c r="J459" i="4"/>
  <c r="Q459" i="4"/>
  <c r="T459" i="4"/>
  <c r="Y459" i="4"/>
  <c r="AP459" i="4"/>
  <c r="AS459" i="4"/>
  <c r="BD459" i="4"/>
  <c r="BQ459" i="4"/>
  <c r="CH459" i="4"/>
  <c r="CU459" i="4"/>
  <c r="DF459" i="4"/>
  <c r="J464" i="4"/>
  <c r="Q464" i="4"/>
  <c r="T464" i="4"/>
  <c r="Y464" i="4"/>
  <c r="AP464" i="4"/>
  <c r="AS464" i="4"/>
  <c r="BD464" i="4"/>
  <c r="BQ464" i="4"/>
  <c r="CH464" i="4"/>
  <c r="CU464" i="4"/>
  <c r="DF464" i="4"/>
  <c r="J465" i="4"/>
  <c r="Q465" i="4"/>
  <c r="T465" i="4"/>
  <c r="Y465" i="4"/>
  <c r="AP465" i="4"/>
  <c r="AS465" i="4"/>
  <c r="BD465" i="4"/>
  <c r="BQ465" i="4"/>
  <c r="CH465" i="4"/>
  <c r="CU465" i="4"/>
  <c r="DF465" i="4"/>
  <c r="DW421" i="4"/>
  <c r="DW427" i="4"/>
  <c r="DW431" i="4"/>
  <c r="DW428" i="4"/>
  <c r="DW419" i="4"/>
  <c r="DW418" i="4"/>
  <c r="DO473" i="4"/>
  <c r="DM473" i="4" s="1"/>
  <c r="DO445" i="4"/>
  <c r="DO444" i="4"/>
  <c r="DO454" i="4"/>
  <c r="DM454" i="4" s="1"/>
  <c r="DO429" i="4"/>
  <c r="DO438" i="4"/>
  <c r="DM438" i="4" s="1"/>
  <c r="DO426" i="4"/>
  <c r="DO422" i="4"/>
  <c r="DO417" i="4"/>
  <c r="DY450" i="4"/>
  <c r="DY448" i="4"/>
  <c r="DY453" i="4"/>
  <c r="DM453" i="4" s="1"/>
  <c r="DY444" i="4"/>
  <c r="DY421" i="4"/>
  <c r="DY429" i="4"/>
  <c r="DY471" i="4"/>
  <c r="DM471" i="4" s="1"/>
  <c r="DY469" i="4"/>
  <c r="DM469" i="4" s="1"/>
  <c r="DY452" i="4"/>
  <c r="DY425" i="4"/>
  <c r="DY440" i="4"/>
  <c r="DY435" i="4"/>
  <c r="DY439" i="4"/>
  <c r="DM439" i="4" s="1"/>
  <c r="DY432" i="4"/>
  <c r="DY423" i="4"/>
  <c r="DY424" i="4"/>
  <c r="DY413" i="4"/>
  <c r="J439" i="4"/>
  <c r="Q439" i="4"/>
  <c r="T439" i="4"/>
  <c r="Y439" i="4"/>
  <c r="AP439" i="4"/>
  <c r="AS439" i="4"/>
  <c r="BD439" i="4"/>
  <c r="BQ439" i="4"/>
  <c r="CH439" i="4"/>
  <c r="CU439" i="4"/>
  <c r="DF439" i="4"/>
  <c r="J435" i="4"/>
  <c r="Q435" i="4"/>
  <c r="T435" i="4"/>
  <c r="Y435" i="4"/>
  <c r="AP435" i="4"/>
  <c r="AS435" i="4"/>
  <c r="BD435" i="4"/>
  <c r="BQ435" i="4"/>
  <c r="CH435" i="4"/>
  <c r="CU435" i="4"/>
  <c r="DF435" i="4"/>
  <c r="J429" i="4"/>
  <c r="Q429" i="4"/>
  <c r="T429" i="4"/>
  <c r="Y429" i="4"/>
  <c r="AP429" i="4"/>
  <c r="AS429" i="4"/>
  <c r="BD429" i="4"/>
  <c r="BQ429" i="4"/>
  <c r="CH429" i="4"/>
  <c r="CU429" i="4"/>
  <c r="DF429" i="4"/>
  <c r="J421" i="4"/>
  <c r="Q421" i="4"/>
  <c r="T421" i="4"/>
  <c r="Y421" i="4"/>
  <c r="AP421" i="4"/>
  <c r="AS421" i="4"/>
  <c r="BD421" i="4"/>
  <c r="BQ421" i="4"/>
  <c r="CH421" i="4"/>
  <c r="CU421" i="4"/>
  <c r="DF421" i="4"/>
  <c r="J444" i="4"/>
  <c r="Q444" i="4"/>
  <c r="T444" i="4"/>
  <c r="Y444" i="4"/>
  <c r="AP444" i="4"/>
  <c r="AS444" i="4"/>
  <c r="BD444" i="4"/>
  <c r="BQ444" i="4"/>
  <c r="CH444" i="4"/>
  <c r="CU444" i="4"/>
  <c r="DF444" i="4"/>
  <c r="J453" i="4"/>
  <c r="Q453" i="4"/>
  <c r="T453" i="4"/>
  <c r="Y453" i="4"/>
  <c r="AP453" i="4"/>
  <c r="AS453" i="4"/>
  <c r="BD453" i="4"/>
  <c r="BQ453" i="4"/>
  <c r="CH453" i="4"/>
  <c r="CU453" i="4"/>
  <c r="DF453" i="4"/>
  <c r="J448" i="4"/>
  <c r="Q448" i="4"/>
  <c r="T448" i="4"/>
  <c r="Y448" i="4"/>
  <c r="AP448" i="4"/>
  <c r="AS448" i="4"/>
  <c r="BD448" i="4"/>
  <c r="BQ448" i="4"/>
  <c r="CH448" i="4"/>
  <c r="CU448" i="4"/>
  <c r="DF448" i="4"/>
  <c r="J450" i="4"/>
  <c r="Q450" i="4"/>
  <c r="T450" i="4"/>
  <c r="Y450" i="4"/>
  <c r="AP450" i="4"/>
  <c r="AS450" i="4"/>
  <c r="BD450" i="4"/>
  <c r="BQ450" i="4"/>
  <c r="CH450" i="4"/>
  <c r="CU450" i="4"/>
  <c r="DF450" i="4"/>
  <c r="J452" i="4"/>
  <c r="Q452" i="4"/>
  <c r="T452" i="4"/>
  <c r="Y452" i="4"/>
  <c r="AP452" i="4"/>
  <c r="AS452" i="4"/>
  <c r="BD452" i="4"/>
  <c r="BQ452" i="4"/>
  <c r="CH452" i="4"/>
  <c r="CU452" i="4"/>
  <c r="DF452" i="4"/>
  <c r="J469" i="4"/>
  <c r="Q469" i="4"/>
  <c r="T469" i="4"/>
  <c r="Y469" i="4"/>
  <c r="AP469" i="4"/>
  <c r="AS469" i="4"/>
  <c r="BD469" i="4"/>
  <c r="BQ469" i="4"/>
  <c r="CH469" i="4"/>
  <c r="CU469" i="4"/>
  <c r="DF469" i="4"/>
  <c r="J471" i="4"/>
  <c r="Q471" i="4"/>
  <c r="T471" i="4"/>
  <c r="Y471" i="4"/>
  <c r="AP471" i="4"/>
  <c r="AS471" i="4"/>
  <c r="BD471" i="4"/>
  <c r="BQ471" i="4"/>
  <c r="CH471" i="4"/>
  <c r="CU471" i="4"/>
  <c r="DF471" i="4"/>
  <c r="J438" i="4"/>
  <c r="Q438" i="4"/>
  <c r="T438" i="4"/>
  <c r="Y438" i="4"/>
  <c r="AP438" i="4"/>
  <c r="AS438" i="4"/>
  <c r="BD438" i="4"/>
  <c r="BQ438" i="4"/>
  <c r="CH438" i="4"/>
  <c r="CU438" i="4"/>
  <c r="DF438" i="4"/>
  <c r="J454" i="4"/>
  <c r="Q454" i="4"/>
  <c r="T454" i="4"/>
  <c r="Y454" i="4"/>
  <c r="AP454" i="4"/>
  <c r="AS454" i="4"/>
  <c r="BD454" i="4"/>
  <c r="BQ454" i="4"/>
  <c r="CH454" i="4"/>
  <c r="CU454" i="4"/>
  <c r="DF454" i="4"/>
  <c r="J473" i="4"/>
  <c r="Q473" i="4"/>
  <c r="T473" i="4"/>
  <c r="Y473" i="4"/>
  <c r="AP473" i="4"/>
  <c r="AS473" i="4"/>
  <c r="BD473" i="4"/>
  <c r="BQ473" i="4"/>
  <c r="CH473" i="4"/>
  <c r="CU473" i="4"/>
  <c r="DF473" i="4"/>
  <c r="J419" i="4"/>
  <c r="Q419" i="4"/>
  <c r="T419" i="4"/>
  <c r="Y419" i="4"/>
  <c r="AP419" i="4"/>
  <c r="AS419" i="4"/>
  <c r="BD419" i="4"/>
  <c r="BQ419" i="4"/>
  <c r="CH419" i="4"/>
  <c r="CU419" i="4"/>
  <c r="DF419" i="4"/>
  <c r="J451" i="4"/>
  <c r="Q451" i="4"/>
  <c r="T451" i="4"/>
  <c r="Y451" i="4"/>
  <c r="AP451" i="4"/>
  <c r="AS451" i="4"/>
  <c r="BD451" i="4"/>
  <c r="BQ451" i="4"/>
  <c r="CH451" i="4"/>
  <c r="CU451" i="4"/>
  <c r="DF451" i="4"/>
  <c r="DY416" i="4"/>
  <c r="DQ462" i="4"/>
  <c r="DQ416" i="4"/>
  <c r="DQ427" i="4"/>
  <c r="DQ428" i="4"/>
  <c r="DQ422" i="4"/>
  <c r="DQ418" i="4"/>
  <c r="DQ417" i="4"/>
  <c r="DQ414" i="4"/>
  <c r="DM414" i="4" s="1"/>
  <c r="J413" i="4"/>
  <c r="Q413" i="4"/>
  <c r="T413" i="4"/>
  <c r="Y413" i="4"/>
  <c r="AP413" i="4"/>
  <c r="AS413" i="4"/>
  <c r="BD413" i="4"/>
  <c r="BQ413" i="4"/>
  <c r="CH413" i="4"/>
  <c r="CU413" i="4"/>
  <c r="DF413" i="4"/>
  <c r="J432" i="4"/>
  <c r="Q432" i="4"/>
  <c r="T432" i="4"/>
  <c r="Y432" i="4"/>
  <c r="AP432" i="4"/>
  <c r="AS432" i="4"/>
  <c r="BD432" i="4"/>
  <c r="BQ432" i="4"/>
  <c r="CH432" i="4"/>
  <c r="CU432" i="4"/>
  <c r="DF432" i="4"/>
  <c r="EA440" i="4"/>
  <c r="EA463" i="4"/>
  <c r="DM463" i="4" s="1"/>
  <c r="EA447" i="4"/>
  <c r="EA467" i="4"/>
  <c r="DM467" i="4" s="1"/>
  <c r="EA466" i="4"/>
  <c r="DM466" i="4" s="1"/>
  <c r="EA455" i="4"/>
  <c r="EA430" i="4"/>
  <c r="EA445" i="4"/>
  <c r="EA431" i="4"/>
  <c r="EA446" i="4"/>
  <c r="EA423" i="4"/>
  <c r="EA424" i="4"/>
  <c r="J463" i="4"/>
  <c r="Q463" i="4"/>
  <c r="T463" i="4"/>
  <c r="Y463" i="4"/>
  <c r="AP463" i="4"/>
  <c r="AS463" i="4"/>
  <c r="BD463" i="4"/>
  <c r="BQ463" i="4"/>
  <c r="CH463" i="4"/>
  <c r="CU463" i="4"/>
  <c r="DF463" i="4"/>
  <c r="J440" i="4"/>
  <c r="Q440" i="4"/>
  <c r="T440" i="4"/>
  <c r="Y440" i="4"/>
  <c r="AP440" i="4"/>
  <c r="AS440" i="4"/>
  <c r="BD440" i="4"/>
  <c r="BQ440" i="4"/>
  <c r="CH440" i="4"/>
  <c r="CU440" i="4"/>
  <c r="DF440" i="4"/>
  <c r="J414" i="4"/>
  <c r="Q414" i="4"/>
  <c r="T414" i="4"/>
  <c r="Y414" i="4"/>
  <c r="AP414" i="4"/>
  <c r="AS414" i="4"/>
  <c r="BD414" i="4"/>
  <c r="BQ414" i="4"/>
  <c r="CH414" i="4"/>
  <c r="CU414" i="4"/>
  <c r="DF414" i="4"/>
  <c r="J417" i="4"/>
  <c r="Q417" i="4"/>
  <c r="T417" i="4"/>
  <c r="Y417" i="4"/>
  <c r="AP417" i="4"/>
  <c r="AS417" i="4"/>
  <c r="BD417" i="4"/>
  <c r="BQ417" i="4"/>
  <c r="CH417" i="4"/>
  <c r="CU417" i="4"/>
  <c r="DF417" i="4"/>
  <c r="J418" i="4"/>
  <c r="Q418" i="4"/>
  <c r="T418" i="4"/>
  <c r="Y418" i="4"/>
  <c r="AP418" i="4"/>
  <c r="AS418" i="4"/>
  <c r="BD418" i="4"/>
  <c r="BQ418" i="4"/>
  <c r="CH418" i="4"/>
  <c r="CU418" i="4"/>
  <c r="DF418" i="4"/>
  <c r="J422" i="4"/>
  <c r="Q422" i="4"/>
  <c r="T422" i="4"/>
  <c r="Y422" i="4"/>
  <c r="AP422" i="4"/>
  <c r="AS422" i="4"/>
  <c r="BD422" i="4"/>
  <c r="BQ422" i="4"/>
  <c r="CH422" i="4"/>
  <c r="CU422" i="4"/>
  <c r="DF422" i="4"/>
  <c r="J428" i="4"/>
  <c r="Q428" i="4"/>
  <c r="T428" i="4"/>
  <c r="Y428" i="4"/>
  <c r="AP428" i="4"/>
  <c r="AS428" i="4"/>
  <c r="BD428" i="4"/>
  <c r="BQ428" i="4"/>
  <c r="CH428" i="4"/>
  <c r="CU428" i="4"/>
  <c r="DF428" i="4"/>
  <c r="J427" i="4"/>
  <c r="Q427" i="4"/>
  <c r="T427" i="4"/>
  <c r="Y427" i="4"/>
  <c r="AP427" i="4"/>
  <c r="AS427" i="4"/>
  <c r="BD427" i="4"/>
  <c r="BQ427" i="4"/>
  <c r="CH427" i="4"/>
  <c r="CU427" i="4"/>
  <c r="DF427" i="4"/>
  <c r="J416" i="4"/>
  <c r="Q416" i="4"/>
  <c r="T416" i="4"/>
  <c r="Y416" i="4"/>
  <c r="AP416" i="4"/>
  <c r="AS416" i="4"/>
  <c r="BD416" i="4"/>
  <c r="BQ416" i="4"/>
  <c r="CH416" i="4"/>
  <c r="CU416" i="4"/>
  <c r="DF416" i="4"/>
  <c r="J462" i="4"/>
  <c r="Q462" i="4"/>
  <c r="T462" i="4"/>
  <c r="Y462" i="4"/>
  <c r="AP462" i="4"/>
  <c r="AS462" i="4"/>
  <c r="BD462" i="4"/>
  <c r="BQ462" i="4"/>
  <c r="CH462" i="4"/>
  <c r="CU462" i="4"/>
  <c r="DF462" i="4"/>
  <c r="DM462" i="4"/>
  <c r="J426" i="4"/>
  <c r="Q426" i="4"/>
  <c r="T426" i="4"/>
  <c r="Y426" i="4"/>
  <c r="AP426" i="4"/>
  <c r="AS426" i="4"/>
  <c r="BD426" i="4"/>
  <c r="BQ426" i="4"/>
  <c r="CH426" i="4"/>
  <c r="CU426" i="4"/>
  <c r="DF426" i="4"/>
  <c r="J445" i="4"/>
  <c r="Q445" i="4"/>
  <c r="T445" i="4"/>
  <c r="Y445" i="4"/>
  <c r="AP445" i="4"/>
  <c r="AS445" i="4"/>
  <c r="BD445" i="4"/>
  <c r="BQ445" i="4"/>
  <c r="CH445" i="4"/>
  <c r="CU445" i="4"/>
  <c r="DF445" i="4"/>
  <c r="J430" i="4"/>
  <c r="Q430" i="4"/>
  <c r="T430" i="4"/>
  <c r="Y430" i="4"/>
  <c r="AP430" i="4"/>
  <c r="AS430" i="4"/>
  <c r="BD430" i="4"/>
  <c r="BQ430" i="4"/>
  <c r="CH430" i="4"/>
  <c r="CU430" i="4"/>
  <c r="DF430" i="4"/>
  <c r="J455" i="4"/>
  <c r="Q455" i="4"/>
  <c r="T455" i="4"/>
  <c r="Y455" i="4"/>
  <c r="AP455" i="4"/>
  <c r="AS455" i="4"/>
  <c r="BD455" i="4"/>
  <c r="BQ455" i="4"/>
  <c r="CH455" i="4"/>
  <c r="CU455" i="4"/>
  <c r="DF455" i="4"/>
  <c r="J466" i="4"/>
  <c r="Q466" i="4"/>
  <c r="T466" i="4"/>
  <c r="Y466" i="4"/>
  <c r="AP466" i="4"/>
  <c r="AS466" i="4"/>
  <c r="BD466" i="4"/>
  <c r="BQ466" i="4"/>
  <c r="CH466" i="4"/>
  <c r="CU466" i="4"/>
  <c r="DF466" i="4"/>
  <c r="J467" i="4"/>
  <c r="Q467" i="4"/>
  <c r="T467" i="4"/>
  <c r="Y467" i="4"/>
  <c r="AP467" i="4"/>
  <c r="AS467" i="4"/>
  <c r="BD467" i="4"/>
  <c r="BQ467" i="4"/>
  <c r="CH467" i="4"/>
  <c r="CU467" i="4"/>
  <c r="DF467" i="4"/>
  <c r="J447" i="4"/>
  <c r="Q447" i="4"/>
  <c r="T447" i="4"/>
  <c r="Y447" i="4"/>
  <c r="AP447" i="4"/>
  <c r="AS447" i="4"/>
  <c r="BD447" i="4"/>
  <c r="BQ447" i="4"/>
  <c r="CH447" i="4"/>
  <c r="CU447" i="4"/>
  <c r="DF447" i="4"/>
  <c r="DF431" i="4"/>
  <c r="CU431" i="4"/>
  <c r="CH431" i="4"/>
  <c r="BQ431" i="4"/>
  <c r="BD431" i="4"/>
  <c r="AS431" i="4"/>
  <c r="AP431" i="4"/>
  <c r="Y431" i="4"/>
  <c r="T431" i="4"/>
  <c r="Q431" i="4"/>
  <c r="J431" i="4"/>
  <c r="DF446" i="4"/>
  <c r="CU446" i="4"/>
  <c r="CH446" i="4"/>
  <c r="BQ446" i="4"/>
  <c r="BD446" i="4"/>
  <c r="AS446" i="4"/>
  <c r="AP446" i="4"/>
  <c r="Y446" i="4"/>
  <c r="T446" i="4"/>
  <c r="Q446" i="4"/>
  <c r="J446" i="4"/>
  <c r="DF423" i="4"/>
  <c r="CU423" i="4"/>
  <c r="CH423" i="4"/>
  <c r="BQ423" i="4"/>
  <c r="BD423" i="4"/>
  <c r="AS423" i="4"/>
  <c r="AP423" i="4"/>
  <c r="Y423" i="4"/>
  <c r="T423" i="4"/>
  <c r="Q423" i="4"/>
  <c r="J423" i="4"/>
  <c r="DF424" i="4"/>
  <c r="CU424" i="4"/>
  <c r="CH424" i="4"/>
  <c r="BQ424" i="4"/>
  <c r="BD424" i="4"/>
  <c r="AS424" i="4"/>
  <c r="AP424" i="4"/>
  <c r="Y424" i="4"/>
  <c r="T424" i="4"/>
  <c r="Q424" i="4"/>
  <c r="J424" i="4"/>
  <c r="EA449" i="4"/>
  <c r="DM449" i="4" s="1"/>
  <c r="EA420" i="4"/>
  <c r="DF449" i="4"/>
  <c r="CU449" i="4"/>
  <c r="CH449" i="4"/>
  <c r="BQ449" i="4"/>
  <c r="BD449" i="4"/>
  <c r="AS449" i="4"/>
  <c r="AP449" i="4"/>
  <c r="Y449" i="4"/>
  <c r="T449" i="4"/>
  <c r="Q449" i="4"/>
  <c r="J449" i="4"/>
  <c r="DF420" i="4"/>
  <c r="CU420" i="4"/>
  <c r="CH420" i="4"/>
  <c r="BQ420" i="4"/>
  <c r="BD420" i="4"/>
  <c r="AS420" i="4"/>
  <c r="AP420" i="4"/>
  <c r="Y420" i="4"/>
  <c r="T420" i="4"/>
  <c r="Q420" i="4"/>
  <c r="J420" i="4"/>
  <c r="EA437" i="4"/>
  <c r="EA436" i="4"/>
  <c r="J437" i="4"/>
  <c r="Q437" i="4"/>
  <c r="T437" i="4"/>
  <c r="Y437" i="4"/>
  <c r="AP437" i="4"/>
  <c r="AS437" i="4"/>
  <c r="BD437" i="4"/>
  <c r="BQ437" i="4"/>
  <c r="CH437" i="4"/>
  <c r="CU437" i="4"/>
  <c r="DF437" i="4"/>
  <c r="DF436" i="4"/>
  <c r="CU436" i="4"/>
  <c r="CH436" i="4"/>
  <c r="BQ436" i="4"/>
  <c r="BD436" i="4"/>
  <c r="AS436" i="4"/>
  <c r="AP436" i="4"/>
  <c r="Y436" i="4"/>
  <c r="T436" i="4"/>
  <c r="Q436" i="4"/>
  <c r="J436" i="4"/>
  <c r="DM10" i="4"/>
  <c r="DM11" i="4"/>
  <c r="DM12" i="4"/>
  <c r="DM13" i="4"/>
  <c r="DM14" i="4"/>
  <c r="DM15" i="4"/>
  <c r="DM16" i="4"/>
  <c r="DM17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290" i="4"/>
  <c r="DM291" i="4"/>
  <c r="DM292" i="4"/>
  <c r="DM293" i="4"/>
  <c r="DM294" i="4"/>
  <c r="DM295" i="4"/>
  <c r="DM296" i="4"/>
  <c r="DM297" i="4"/>
  <c r="DM298" i="4"/>
  <c r="DM299" i="4"/>
  <c r="DM300" i="4"/>
  <c r="DM301" i="4"/>
  <c r="DM302" i="4"/>
  <c r="DM303" i="4"/>
  <c r="DM304" i="4"/>
  <c r="DM305" i="4"/>
  <c r="DM306" i="4"/>
  <c r="DM307" i="4"/>
  <c r="DM308" i="4"/>
  <c r="DM309" i="4"/>
  <c r="DM310" i="4"/>
  <c r="DM311" i="4"/>
  <c r="DM312" i="4"/>
  <c r="DM313" i="4"/>
  <c r="DM314" i="4"/>
  <c r="DM315" i="4"/>
  <c r="DM316" i="4"/>
  <c r="DM317" i="4"/>
  <c r="DM318" i="4"/>
  <c r="DM319" i="4"/>
  <c r="DM320" i="4"/>
  <c r="DM321" i="4"/>
  <c r="DM322" i="4"/>
  <c r="DM323" i="4"/>
  <c r="DM324" i="4"/>
  <c r="DM325" i="4"/>
  <c r="DM326" i="4"/>
  <c r="DM327" i="4"/>
  <c r="DM328" i="4"/>
  <c r="DM329" i="4"/>
  <c r="DM330" i="4"/>
  <c r="DM331" i="4"/>
  <c r="DM332" i="4"/>
  <c r="DM333" i="4"/>
  <c r="DM334" i="4"/>
  <c r="DM335" i="4"/>
  <c r="DM336" i="4"/>
  <c r="DM337" i="4"/>
  <c r="DM338" i="4"/>
  <c r="DM339" i="4"/>
  <c r="DM340" i="4"/>
  <c r="DM341" i="4"/>
  <c r="DM342" i="4"/>
  <c r="DM343" i="4"/>
  <c r="DM344" i="4"/>
  <c r="DM345" i="4"/>
  <c r="DM346" i="4"/>
  <c r="DM347" i="4"/>
  <c r="DM348" i="4"/>
  <c r="DM349" i="4"/>
  <c r="DM350" i="4"/>
  <c r="DM351" i="4"/>
  <c r="DM352" i="4"/>
  <c r="DM353" i="4"/>
  <c r="DM354" i="4"/>
  <c r="DM355" i="4"/>
  <c r="DM356" i="4"/>
  <c r="DM357" i="4"/>
  <c r="DM358" i="4"/>
  <c r="DM359" i="4"/>
  <c r="DM360" i="4"/>
  <c r="DM361" i="4"/>
  <c r="DM362" i="4"/>
  <c r="DM363" i="4"/>
  <c r="DM364" i="4"/>
  <c r="DM365" i="4"/>
  <c r="DM366" i="4"/>
  <c r="DM367" i="4"/>
  <c r="DM368" i="4"/>
  <c r="DM369" i="4"/>
  <c r="DM370" i="4"/>
  <c r="DM371" i="4"/>
  <c r="DM372" i="4"/>
  <c r="DM373" i="4"/>
  <c r="DM374" i="4"/>
  <c r="DM375" i="4"/>
  <c r="DM376" i="4"/>
  <c r="DM377" i="4"/>
  <c r="DM378" i="4"/>
  <c r="DM379" i="4"/>
  <c r="DM380" i="4"/>
  <c r="DM381" i="4"/>
  <c r="DM382" i="4"/>
  <c r="DM383" i="4"/>
  <c r="DM384" i="4"/>
  <c r="DM385" i="4"/>
  <c r="DM386" i="4"/>
  <c r="DM387" i="4"/>
  <c r="DM388" i="4"/>
  <c r="DM389" i="4"/>
  <c r="DM390" i="4"/>
  <c r="DM391" i="4"/>
  <c r="DM392" i="4"/>
  <c r="DM393" i="4"/>
  <c r="DM394" i="4"/>
  <c r="DM395" i="4"/>
  <c r="DM396" i="4"/>
  <c r="DM397" i="4"/>
  <c r="DM398" i="4"/>
  <c r="DM399" i="4"/>
  <c r="DM400" i="4"/>
  <c r="DM401" i="4"/>
  <c r="DM402" i="4"/>
  <c r="DM403" i="4"/>
  <c r="DM404" i="4"/>
  <c r="DM405" i="4"/>
  <c r="DM406" i="4"/>
  <c r="DM407" i="4"/>
  <c r="DM408" i="4"/>
  <c r="DM409" i="4"/>
  <c r="DM410" i="4"/>
  <c r="DM411" i="4"/>
  <c r="DM412" i="4"/>
  <c r="DM9" i="4"/>
  <c r="J433" i="4"/>
  <c r="Q433" i="4"/>
  <c r="T433" i="4"/>
  <c r="Y433" i="4"/>
  <c r="AP433" i="4"/>
  <c r="AS433" i="4"/>
  <c r="BD433" i="4"/>
  <c r="BQ433" i="4"/>
  <c r="CH433" i="4"/>
  <c r="CU433" i="4"/>
  <c r="DF433" i="4"/>
  <c r="EA433" i="4"/>
  <c r="EA425" i="4"/>
  <c r="J425" i="4"/>
  <c r="Q425" i="4"/>
  <c r="T425" i="4"/>
  <c r="Y425" i="4"/>
  <c r="AP425" i="4"/>
  <c r="AS425" i="4"/>
  <c r="BD425" i="4"/>
  <c r="BQ425" i="4"/>
  <c r="CH425" i="4"/>
  <c r="CU425" i="4"/>
  <c r="DF425" i="4"/>
  <c r="E468" i="4" l="1"/>
  <c r="DM442" i="4"/>
  <c r="E442" i="4" s="1"/>
  <c r="E443" i="4"/>
  <c r="DM450" i="4"/>
  <c r="DM446" i="4"/>
  <c r="E472" i="4"/>
  <c r="DM452" i="4"/>
  <c r="E452" i="4" s="1"/>
  <c r="DM455" i="4"/>
  <c r="E455" i="4" s="1"/>
  <c r="DM432" i="4"/>
  <c r="E432" i="4" s="1"/>
  <c r="DM419" i="4"/>
  <c r="E419" i="4" s="1"/>
  <c r="DM441" i="4"/>
  <c r="E441" i="4" s="1"/>
  <c r="DM415" i="4"/>
  <c r="E415" i="4" s="1"/>
  <c r="DM430" i="4"/>
  <c r="E430" i="4" s="1"/>
  <c r="DM420" i="4"/>
  <c r="E420" i="4" s="1"/>
  <c r="DM433" i="4"/>
  <c r="E433" i="4" s="1"/>
  <c r="DM436" i="4"/>
  <c r="E436" i="4" s="1"/>
  <c r="E461" i="4"/>
  <c r="E458" i="4"/>
  <c r="E477" i="4"/>
  <c r="E476" i="4"/>
  <c r="E474" i="4"/>
  <c r="E475" i="4"/>
  <c r="DM435" i="4"/>
  <c r="E435" i="4" s="1"/>
  <c r="E470" i="4"/>
  <c r="DM451" i="4"/>
  <c r="E451" i="4" s="1"/>
  <c r="DM448" i="4"/>
  <c r="E448" i="4" s="1"/>
  <c r="DM437" i="4"/>
  <c r="E437" i="4" s="1"/>
  <c r="DM447" i="4"/>
  <c r="E447" i="4" s="1"/>
  <c r="E434" i="4"/>
  <c r="DM413" i="4"/>
  <c r="E413" i="4" s="1"/>
  <c r="DM426" i="4"/>
  <c r="E426" i="4" s="1"/>
  <c r="E478" i="4"/>
  <c r="E481" i="4"/>
  <c r="E480" i="4"/>
  <c r="E479" i="4"/>
  <c r="DM425" i="4"/>
  <c r="E425" i="4" s="1"/>
  <c r="DM421" i="4"/>
  <c r="E421" i="4" s="1"/>
  <c r="E464" i="4"/>
  <c r="E457" i="4"/>
  <c r="DM429" i="4"/>
  <c r="E429" i="4" s="1"/>
  <c r="DM427" i="4"/>
  <c r="E427" i="4" s="1"/>
  <c r="E459" i="4"/>
  <c r="E460" i="4"/>
  <c r="E465" i="4"/>
  <c r="E456" i="4"/>
  <c r="DM444" i="4"/>
  <c r="E444" i="4" s="1"/>
  <c r="DM418" i="4"/>
  <c r="E418" i="4" s="1"/>
  <c r="DM431" i="4"/>
  <c r="E431" i="4" s="1"/>
  <c r="DM428" i="4"/>
  <c r="E428" i="4" s="1"/>
  <c r="DM445" i="4"/>
  <c r="E445" i="4" s="1"/>
  <c r="DM422" i="4"/>
  <c r="E422" i="4" s="1"/>
  <c r="DM417" i="4"/>
  <c r="E417" i="4" s="1"/>
  <c r="E450" i="4"/>
  <c r="DM423" i="4"/>
  <c r="E423" i="4" s="1"/>
  <c r="E438" i="4"/>
  <c r="E454" i="4"/>
  <c r="E471" i="4"/>
  <c r="DM424" i="4"/>
  <c r="E424" i="4" s="1"/>
  <c r="E453" i="4"/>
  <c r="E473" i="4"/>
  <c r="E469" i="4"/>
  <c r="DM440" i="4"/>
  <c r="E440" i="4" s="1"/>
  <c r="E439" i="4"/>
  <c r="DM416" i="4"/>
  <c r="E416" i="4" s="1"/>
  <c r="E414" i="4"/>
  <c r="E462" i="4"/>
  <c r="E466" i="4"/>
  <c r="E463" i="4"/>
  <c r="E467" i="4"/>
  <c r="E446" i="4"/>
  <c r="E449" i="4"/>
  <c r="CU10" i="4"/>
  <c r="CU13" i="4"/>
  <c r="CU14" i="4"/>
  <c r="CU15" i="4"/>
  <c r="CU17" i="4"/>
  <c r="CU19" i="4"/>
  <c r="CU21" i="4"/>
  <c r="CU22" i="4"/>
  <c r="CU24" i="4"/>
  <c r="CU26" i="4"/>
  <c r="CU27" i="4"/>
  <c r="CU25" i="4"/>
  <c r="CU28" i="4"/>
  <c r="CU29" i="4"/>
  <c r="CU30" i="4"/>
  <c r="CU31" i="4"/>
  <c r="CU32" i="4"/>
  <c r="CU33" i="4"/>
  <c r="CU34" i="4"/>
  <c r="CU35" i="4"/>
  <c r="CU36" i="4"/>
  <c r="CU37" i="4"/>
  <c r="CU38" i="4"/>
  <c r="CU39" i="4"/>
  <c r="CU41" i="4"/>
  <c r="CU42" i="4"/>
  <c r="CU43" i="4"/>
  <c r="CU44" i="4"/>
  <c r="CU45" i="4"/>
  <c r="CU46" i="4"/>
  <c r="CU47" i="4"/>
  <c r="CU48" i="4"/>
  <c r="CU49" i="4"/>
  <c r="CU50" i="4"/>
  <c r="CU51" i="4"/>
  <c r="CU52" i="4"/>
  <c r="CU53" i="4"/>
  <c r="CU54" i="4"/>
  <c r="CU55" i="4"/>
  <c r="CU56" i="4"/>
  <c r="CU57" i="4"/>
  <c r="CU58" i="4"/>
  <c r="CU59" i="4"/>
  <c r="CU60" i="4"/>
  <c r="CU61" i="4"/>
  <c r="CU62" i="4"/>
  <c r="CU63" i="4"/>
  <c r="CU64" i="4"/>
  <c r="CU65" i="4"/>
  <c r="CU66" i="4"/>
  <c r="CU67" i="4"/>
  <c r="CU68" i="4"/>
  <c r="CU69" i="4"/>
  <c r="CU70" i="4"/>
  <c r="CU71" i="4"/>
  <c r="CU72" i="4"/>
  <c r="CU73" i="4"/>
  <c r="CU74" i="4"/>
  <c r="CU75" i="4"/>
  <c r="CU76" i="4"/>
  <c r="CU77" i="4"/>
  <c r="CU78" i="4"/>
  <c r="CU79" i="4"/>
  <c r="CU80" i="4"/>
  <c r="CU81" i="4"/>
  <c r="CU82" i="4"/>
  <c r="CU83" i="4"/>
  <c r="CU84" i="4"/>
  <c r="CU85" i="4"/>
  <c r="CU86" i="4"/>
  <c r="CU87" i="4"/>
  <c r="CU88" i="4"/>
  <c r="CU89" i="4"/>
  <c r="CU90" i="4"/>
  <c r="CU91" i="4"/>
  <c r="CU92" i="4"/>
  <c r="CU93" i="4"/>
  <c r="CU94" i="4"/>
  <c r="CU95" i="4"/>
  <c r="CU96" i="4"/>
  <c r="CU97" i="4"/>
  <c r="CU98" i="4"/>
  <c r="CU99" i="4"/>
  <c r="CU100" i="4"/>
  <c r="CU101" i="4"/>
  <c r="CU102" i="4"/>
  <c r="CU103" i="4"/>
  <c r="CU104" i="4"/>
  <c r="CU105" i="4"/>
  <c r="CU106" i="4"/>
  <c r="CU107" i="4"/>
  <c r="CU108" i="4"/>
  <c r="CU109" i="4"/>
  <c r="CU110" i="4"/>
  <c r="CU111" i="4"/>
  <c r="CU112" i="4"/>
  <c r="CU113" i="4"/>
  <c r="CU114" i="4"/>
  <c r="CU115" i="4"/>
  <c r="CU116" i="4"/>
  <c r="CU117" i="4"/>
  <c r="CU118" i="4"/>
  <c r="CU119" i="4"/>
  <c r="CU120" i="4"/>
  <c r="CU121" i="4"/>
  <c r="CU122" i="4"/>
  <c r="CU123" i="4"/>
  <c r="CU124" i="4"/>
  <c r="CU125" i="4"/>
  <c r="CU126" i="4"/>
  <c r="CU127" i="4"/>
  <c r="CU128" i="4"/>
  <c r="CU129" i="4"/>
  <c r="CU130" i="4"/>
  <c r="CU131" i="4"/>
  <c r="CU132" i="4"/>
  <c r="CU133" i="4"/>
  <c r="CU134" i="4"/>
  <c r="CU135" i="4"/>
  <c r="CU136" i="4"/>
  <c r="CU137" i="4"/>
  <c r="CU138" i="4"/>
  <c r="CU139" i="4"/>
  <c r="CU140" i="4"/>
  <c r="CU141" i="4"/>
  <c r="CU142" i="4"/>
  <c r="CU143" i="4"/>
  <c r="CU144" i="4"/>
  <c r="CU145" i="4"/>
  <c r="CU146" i="4"/>
  <c r="CU147" i="4"/>
  <c r="CU148" i="4"/>
  <c r="CU149" i="4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U272" i="4"/>
  <c r="CU273" i="4"/>
  <c r="CU274" i="4"/>
  <c r="CU275" i="4"/>
  <c r="CU276" i="4"/>
  <c r="CU277" i="4"/>
  <c r="CU278" i="4"/>
  <c r="CU279" i="4"/>
  <c r="CU280" i="4"/>
  <c r="CU281" i="4"/>
  <c r="CU282" i="4"/>
  <c r="CU283" i="4"/>
  <c r="CU284" i="4"/>
  <c r="CU285" i="4"/>
  <c r="CU286" i="4"/>
  <c r="CU287" i="4"/>
  <c r="CU288" i="4"/>
  <c r="CU289" i="4"/>
  <c r="CU290" i="4"/>
  <c r="CU291" i="4"/>
  <c r="CU292" i="4"/>
  <c r="CU293" i="4"/>
  <c r="CU294" i="4"/>
  <c r="CU295" i="4"/>
  <c r="CU296" i="4"/>
  <c r="CU297" i="4"/>
  <c r="CU298" i="4"/>
  <c r="CU299" i="4"/>
  <c r="CU300" i="4"/>
  <c r="CU301" i="4"/>
  <c r="CU302" i="4"/>
  <c r="CU303" i="4"/>
  <c r="CU304" i="4"/>
  <c r="CU305" i="4"/>
  <c r="CU306" i="4"/>
  <c r="CU307" i="4"/>
  <c r="CU308" i="4"/>
  <c r="CU309" i="4"/>
  <c r="CU310" i="4"/>
  <c r="CU311" i="4"/>
  <c r="CU312" i="4"/>
  <c r="CU313" i="4"/>
  <c r="CU314" i="4"/>
  <c r="CU315" i="4"/>
  <c r="CU316" i="4"/>
  <c r="CU317" i="4"/>
  <c r="CU318" i="4"/>
  <c r="CU319" i="4"/>
  <c r="CU320" i="4"/>
  <c r="CU321" i="4"/>
  <c r="CU322" i="4"/>
  <c r="CU323" i="4"/>
  <c r="CU324" i="4"/>
  <c r="CU325" i="4"/>
  <c r="CU326" i="4"/>
  <c r="CU327" i="4"/>
  <c r="CU328" i="4"/>
  <c r="CU329" i="4"/>
  <c r="CU330" i="4"/>
  <c r="CU331" i="4"/>
  <c r="CU332" i="4"/>
  <c r="CU333" i="4"/>
  <c r="CU334" i="4"/>
  <c r="CU335" i="4"/>
  <c r="CU336" i="4"/>
  <c r="CU337" i="4"/>
  <c r="CU338" i="4"/>
  <c r="CU339" i="4"/>
  <c r="CU340" i="4"/>
  <c r="CU341" i="4"/>
  <c r="CU342" i="4"/>
  <c r="CU343" i="4"/>
  <c r="CU344" i="4"/>
  <c r="CU345" i="4"/>
  <c r="CU346" i="4"/>
  <c r="CU347" i="4"/>
  <c r="CU348" i="4"/>
  <c r="CU349" i="4"/>
  <c r="CU350" i="4"/>
  <c r="CU351" i="4"/>
  <c r="CU352" i="4"/>
  <c r="CU353" i="4"/>
  <c r="CU354" i="4"/>
  <c r="CU355" i="4"/>
  <c r="CU356" i="4"/>
  <c r="CU357" i="4"/>
  <c r="CU358" i="4"/>
  <c r="CU359" i="4"/>
  <c r="CU360" i="4"/>
  <c r="CU361" i="4"/>
  <c r="CU362" i="4"/>
  <c r="CU363" i="4"/>
  <c r="CU364" i="4"/>
  <c r="CU365" i="4"/>
  <c r="CU366" i="4"/>
  <c r="CU367" i="4"/>
  <c r="CU368" i="4"/>
  <c r="CU369" i="4"/>
  <c r="CU370" i="4"/>
  <c r="CU371" i="4"/>
  <c r="CU372" i="4"/>
  <c r="CU373" i="4"/>
  <c r="CU374" i="4"/>
  <c r="CU375" i="4"/>
  <c r="CU376" i="4"/>
  <c r="CU377" i="4"/>
  <c r="CU378" i="4"/>
  <c r="CU379" i="4"/>
  <c r="CU380" i="4"/>
  <c r="CU381" i="4"/>
  <c r="CU382" i="4"/>
  <c r="CU383" i="4"/>
  <c r="CU384" i="4"/>
  <c r="CU385" i="4"/>
  <c r="CU386" i="4"/>
  <c r="CU387" i="4"/>
  <c r="CU388" i="4"/>
  <c r="CU389" i="4"/>
  <c r="CU390" i="4"/>
  <c r="CU391" i="4"/>
  <c r="CU392" i="4"/>
  <c r="CU393" i="4"/>
  <c r="CU394" i="4"/>
  <c r="CU395" i="4"/>
  <c r="CU396" i="4"/>
  <c r="CU397" i="4"/>
  <c r="CU398" i="4"/>
  <c r="CU399" i="4"/>
  <c r="CU400" i="4"/>
  <c r="CU401" i="4"/>
  <c r="CU402" i="4"/>
  <c r="CU403" i="4"/>
  <c r="CU404" i="4"/>
  <c r="CU405" i="4"/>
  <c r="CU406" i="4"/>
  <c r="CU407" i="4"/>
  <c r="CU408" i="4"/>
  <c r="CU409" i="4"/>
  <c r="CU410" i="4"/>
  <c r="CU411" i="4"/>
  <c r="CU412" i="4"/>
  <c r="CU9" i="4"/>
  <c r="DF12" i="4"/>
  <c r="DF11" i="4"/>
  <c r="DF13" i="4"/>
  <c r="DF14" i="4"/>
  <c r="DF15" i="4"/>
  <c r="DF17" i="4"/>
  <c r="DF16" i="4"/>
  <c r="DF19" i="4"/>
  <c r="DF21" i="4"/>
  <c r="DF22" i="4"/>
  <c r="DF24" i="4"/>
  <c r="DF26" i="4"/>
  <c r="DF27" i="4"/>
  <c r="DF20" i="4"/>
  <c r="DF18" i="4"/>
  <c r="DF23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40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4"/>
  <c r="DF285" i="4"/>
  <c r="DF286" i="4"/>
  <c r="DF287" i="4"/>
  <c r="DF288" i="4"/>
  <c r="DF289" i="4"/>
  <c r="DF290" i="4"/>
  <c r="DF291" i="4"/>
  <c r="DF292" i="4"/>
  <c r="DF293" i="4"/>
  <c r="DF294" i="4"/>
  <c r="DF295" i="4"/>
  <c r="DF296" i="4"/>
  <c r="DF297" i="4"/>
  <c r="DF298" i="4"/>
  <c r="DF299" i="4"/>
  <c r="DF300" i="4"/>
  <c r="DF301" i="4"/>
  <c r="DF302" i="4"/>
  <c r="DF303" i="4"/>
  <c r="DF304" i="4"/>
  <c r="DF305" i="4"/>
  <c r="DF306" i="4"/>
  <c r="DF307" i="4"/>
  <c r="DF308" i="4"/>
  <c r="DF309" i="4"/>
  <c r="DF310" i="4"/>
  <c r="DF311" i="4"/>
  <c r="DF312" i="4"/>
  <c r="DF313" i="4"/>
  <c r="DF314" i="4"/>
  <c r="DF315" i="4"/>
  <c r="DF316" i="4"/>
  <c r="DF317" i="4"/>
  <c r="DF318" i="4"/>
  <c r="DF319" i="4"/>
  <c r="DF320" i="4"/>
  <c r="DF321" i="4"/>
  <c r="DF322" i="4"/>
  <c r="DF323" i="4"/>
  <c r="DF324" i="4"/>
  <c r="DF325" i="4"/>
  <c r="DF326" i="4"/>
  <c r="DF327" i="4"/>
  <c r="DF328" i="4"/>
  <c r="DF329" i="4"/>
  <c r="DF330" i="4"/>
  <c r="DF331" i="4"/>
  <c r="DF332" i="4"/>
  <c r="DF333" i="4"/>
  <c r="DF334" i="4"/>
  <c r="DF335" i="4"/>
  <c r="DF336" i="4"/>
  <c r="DF337" i="4"/>
  <c r="DF338" i="4"/>
  <c r="DF339" i="4"/>
  <c r="DF340" i="4"/>
  <c r="DF341" i="4"/>
  <c r="DF342" i="4"/>
  <c r="DF343" i="4"/>
  <c r="DF344" i="4"/>
  <c r="DF345" i="4"/>
  <c r="DF346" i="4"/>
  <c r="DF347" i="4"/>
  <c r="DF348" i="4"/>
  <c r="DF349" i="4"/>
  <c r="DF350" i="4"/>
  <c r="DF351" i="4"/>
  <c r="DF352" i="4"/>
  <c r="DF353" i="4"/>
  <c r="DF354" i="4"/>
  <c r="DF355" i="4"/>
  <c r="DF356" i="4"/>
  <c r="DF357" i="4"/>
  <c r="DF358" i="4"/>
  <c r="DF359" i="4"/>
  <c r="DF360" i="4"/>
  <c r="DF361" i="4"/>
  <c r="DF362" i="4"/>
  <c r="DF363" i="4"/>
  <c r="DF364" i="4"/>
  <c r="DF365" i="4"/>
  <c r="DF366" i="4"/>
  <c r="DF367" i="4"/>
  <c r="DF368" i="4"/>
  <c r="DF369" i="4"/>
  <c r="DF370" i="4"/>
  <c r="DF371" i="4"/>
  <c r="DF372" i="4"/>
  <c r="DF373" i="4"/>
  <c r="DF374" i="4"/>
  <c r="DF375" i="4"/>
  <c r="DF376" i="4"/>
  <c r="DF377" i="4"/>
  <c r="DF378" i="4"/>
  <c r="DF379" i="4"/>
  <c r="DF380" i="4"/>
  <c r="DF381" i="4"/>
  <c r="DF382" i="4"/>
  <c r="DF383" i="4"/>
  <c r="DF384" i="4"/>
  <c r="DF385" i="4"/>
  <c r="DF386" i="4"/>
  <c r="DF387" i="4"/>
  <c r="DF388" i="4"/>
  <c r="DF389" i="4"/>
  <c r="DF390" i="4"/>
  <c r="DF391" i="4"/>
  <c r="DF392" i="4"/>
  <c r="DF393" i="4"/>
  <c r="DF394" i="4"/>
  <c r="DF395" i="4"/>
  <c r="DF396" i="4"/>
  <c r="DF397" i="4"/>
  <c r="DF398" i="4"/>
  <c r="DF399" i="4"/>
  <c r="DF400" i="4"/>
  <c r="DF401" i="4"/>
  <c r="DF402" i="4"/>
  <c r="DF403" i="4"/>
  <c r="DF404" i="4"/>
  <c r="DF405" i="4"/>
  <c r="DF406" i="4"/>
  <c r="DF407" i="4"/>
  <c r="DF408" i="4"/>
  <c r="DF409" i="4"/>
  <c r="DF410" i="4"/>
  <c r="DF411" i="4"/>
  <c r="DF412" i="4"/>
  <c r="DF9" i="4"/>
  <c r="DL10" i="4"/>
  <c r="DC16" i="4"/>
  <c r="CU16" i="4" s="1"/>
  <c r="DC12" i="4"/>
  <c r="CU12" i="4" s="1"/>
  <c r="CY11" i="4"/>
  <c r="DJ10" i="4"/>
  <c r="DA11" i="4"/>
  <c r="CW18" i="4"/>
  <c r="DH25" i="4"/>
  <c r="DF25" i="4" s="1"/>
  <c r="DE23" i="4"/>
  <c r="CU23" i="4" s="1"/>
  <c r="DE40" i="4"/>
  <c r="CU40" i="4" s="1"/>
  <c r="DE20" i="4"/>
  <c r="CU20" i="4" s="1"/>
  <c r="DE18" i="4"/>
  <c r="CU18" i="4" l="1"/>
  <c r="DF10" i="4"/>
  <c r="CU11" i="4"/>
  <c r="CR93" i="4"/>
  <c r="CR111" i="4"/>
  <c r="CR133" i="4"/>
  <c r="CR42" i="4"/>
  <c r="CR22" i="4"/>
  <c r="CR37" i="4"/>
  <c r="CR30" i="4"/>
  <c r="CR96" i="4"/>
  <c r="CR38" i="4"/>
  <c r="CR118" i="4"/>
  <c r="CR119" i="4"/>
  <c r="CR117" i="4"/>
  <c r="CR74" i="4"/>
  <c r="CR82" i="4"/>
  <c r="CR101" i="4"/>
  <c r="CR76" i="4"/>
  <c r="CR29" i="4"/>
  <c r="CR50" i="4"/>
  <c r="CR75" i="4"/>
  <c r="CR33" i="4"/>
  <c r="CR79" i="4"/>
  <c r="CR46" i="4"/>
  <c r="CR58" i="4"/>
  <c r="CR60" i="4"/>
  <c r="CR53" i="4"/>
  <c r="CR73" i="4"/>
  <c r="CR64" i="4"/>
  <c r="CR10" i="4"/>
  <c r="CR19" i="4"/>
  <c r="CR34" i="4"/>
  <c r="CR48" i="4"/>
  <c r="CR45" i="4"/>
  <c r="CR23" i="4"/>
  <c r="CR44" i="4"/>
  <c r="CR20" i="4"/>
  <c r="CR25" i="4"/>
  <c r="CN75" i="4"/>
  <c r="CN33" i="4"/>
  <c r="CN64" i="4"/>
  <c r="CN53" i="4"/>
  <c r="CN58" i="4"/>
  <c r="CN60" i="4"/>
  <c r="CN72" i="4"/>
  <c r="CN40" i="4"/>
  <c r="CN49" i="4"/>
  <c r="CH49" i="4" s="1"/>
  <c r="CN43" i="4"/>
  <c r="CH43" i="4" s="1"/>
  <c r="CN20" i="4"/>
  <c r="CN31" i="4"/>
  <c r="CN25" i="4"/>
  <c r="CH25" i="4" s="1"/>
  <c r="CN44" i="4"/>
  <c r="CH44" i="4" s="1"/>
  <c r="CN48" i="4"/>
  <c r="CN45" i="4"/>
  <c r="CJ43" i="4"/>
  <c r="CJ49" i="4"/>
  <c r="CJ93" i="4"/>
  <c r="CJ73" i="4"/>
  <c r="CJ72" i="4"/>
  <c r="CH72" i="4" s="1"/>
  <c r="CJ44" i="4"/>
  <c r="CJ45" i="4"/>
  <c r="CJ29" i="4"/>
  <c r="CJ22" i="4"/>
  <c r="CT38" i="4"/>
  <c r="CT118" i="4"/>
  <c r="CT119" i="4"/>
  <c r="CT117" i="4"/>
  <c r="CT75" i="4"/>
  <c r="CT33" i="4"/>
  <c r="CT29" i="4"/>
  <c r="CT50" i="4"/>
  <c r="CT93" i="4"/>
  <c r="CT42" i="4"/>
  <c r="CT111" i="4"/>
  <c r="CT121" i="4"/>
  <c r="CT74" i="4"/>
  <c r="CT82" i="4"/>
  <c r="CT101" i="4"/>
  <c r="CT76" i="4"/>
  <c r="CT79" i="4"/>
  <c r="CT46" i="4"/>
  <c r="CT58" i="4"/>
  <c r="CT60" i="4"/>
  <c r="CT22" i="4"/>
  <c r="CT37" i="4"/>
  <c r="CT30" i="4"/>
  <c r="CT96" i="4"/>
  <c r="J96" i="4"/>
  <c r="Q96" i="4"/>
  <c r="T96" i="4"/>
  <c r="Y96" i="4"/>
  <c r="AP96" i="4"/>
  <c r="AS96" i="4"/>
  <c r="BD96" i="4"/>
  <c r="BQ96" i="4"/>
  <c r="CT19" i="4"/>
  <c r="CT34" i="4"/>
  <c r="CT48" i="4"/>
  <c r="CT45" i="4"/>
  <c r="CT10" i="4"/>
  <c r="CT11" i="4"/>
  <c r="CT64" i="4"/>
  <c r="CT73" i="4"/>
  <c r="CT23" i="4"/>
  <c r="CT21" i="4"/>
  <c r="CT20" i="4"/>
  <c r="CT31" i="4"/>
  <c r="CP38" i="4"/>
  <c r="CP118" i="4"/>
  <c r="CP75" i="4"/>
  <c r="CP33" i="4"/>
  <c r="CP105" i="4"/>
  <c r="CP77" i="4"/>
  <c r="CP49" i="4"/>
  <c r="CP43" i="4"/>
  <c r="CP61" i="4"/>
  <c r="CP56" i="4"/>
  <c r="CP30" i="4"/>
  <c r="CP37" i="4"/>
  <c r="CP19" i="4"/>
  <c r="CP34" i="4"/>
  <c r="CP58" i="4"/>
  <c r="CH58" i="4" s="1"/>
  <c r="CP46" i="4"/>
  <c r="CP10" i="4"/>
  <c r="CH10" i="4" s="1"/>
  <c r="CP11" i="4"/>
  <c r="CL30" i="4"/>
  <c r="CH30" i="4" s="1"/>
  <c r="CL48" i="4"/>
  <c r="CL53" i="4"/>
  <c r="CL50" i="4"/>
  <c r="CL38" i="4"/>
  <c r="CL46" i="4"/>
  <c r="CL21" i="4"/>
  <c r="CL11" i="4"/>
  <c r="CH34" i="4" l="1"/>
  <c r="CH53" i="4"/>
  <c r="CH22" i="4"/>
  <c r="CH64" i="4"/>
  <c r="CH29" i="4"/>
  <c r="CH45" i="4"/>
  <c r="CH33" i="4"/>
  <c r="CH60" i="4"/>
  <c r="CH20" i="4"/>
  <c r="CH118" i="4"/>
  <c r="CH93" i="4"/>
  <c r="CH37" i="4"/>
  <c r="CH73" i="4"/>
  <c r="CH38" i="4"/>
  <c r="CH19" i="4"/>
  <c r="CH48" i="4"/>
  <c r="CH75" i="4"/>
  <c r="CH46" i="4"/>
  <c r="CH96" i="4"/>
  <c r="E96" i="4" s="1"/>
  <c r="CH12" i="4"/>
  <c r="CH13" i="4"/>
  <c r="CH14" i="4"/>
  <c r="CH15" i="4"/>
  <c r="CH17" i="4"/>
  <c r="CH16" i="4"/>
  <c r="CH24" i="4"/>
  <c r="CH26" i="4"/>
  <c r="CH11" i="4"/>
  <c r="CH27" i="4"/>
  <c r="CH18" i="4"/>
  <c r="CH28" i="4"/>
  <c r="CH32" i="4"/>
  <c r="CH35" i="4"/>
  <c r="CH36" i="4"/>
  <c r="CH21" i="4"/>
  <c r="CH39" i="4"/>
  <c r="CH41" i="4"/>
  <c r="CH23" i="4"/>
  <c r="CH47" i="4"/>
  <c r="CH42" i="4"/>
  <c r="CH51" i="4"/>
  <c r="CH52" i="4"/>
  <c r="CH31" i="4"/>
  <c r="CH54" i="4"/>
  <c r="CH55" i="4"/>
  <c r="CH40" i="4"/>
  <c r="CH57" i="4"/>
  <c r="CH59" i="4"/>
  <c r="CH56" i="4"/>
  <c r="CH50" i="4"/>
  <c r="CH62" i="4"/>
  <c r="CH63" i="4"/>
  <c r="CH65" i="4"/>
  <c r="CH66" i="4"/>
  <c r="CH67" i="4"/>
  <c r="CH68" i="4"/>
  <c r="CH69" i="4"/>
  <c r="CH70" i="4"/>
  <c r="CH61" i="4"/>
  <c r="CH71" i="4"/>
  <c r="CH78" i="4"/>
  <c r="CH80" i="4"/>
  <c r="CH81" i="4"/>
  <c r="CH77" i="4"/>
  <c r="CH83" i="4"/>
  <c r="CH84" i="4"/>
  <c r="CH85" i="4"/>
  <c r="CH86" i="4"/>
  <c r="CH87" i="4"/>
  <c r="CH74" i="4"/>
  <c r="CH88" i="4"/>
  <c r="CH89" i="4"/>
  <c r="CH90" i="4"/>
  <c r="CH91" i="4"/>
  <c r="CH76" i="4"/>
  <c r="CH92" i="4"/>
  <c r="CH94" i="4"/>
  <c r="CH95" i="4"/>
  <c r="CH97" i="4"/>
  <c r="CH98" i="4"/>
  <c r="CH99" i="4"/>
  <c r="CH100" i="4"/>
  <c r="CH102" i="4"/>
  <c r="CH103" i="4"/>
  <c r="CH104" i="4"/>
  <c r="CH106" i="4"/>
  <c r="CH107" i="4"/>
  <c r="CH108" i="4"/>
  <c r="CH109" i="4"/>
  <c r="CH110" i="4"/>
  <c r="CH79" i="4"/>
  <c r="CH82" i="4"/>
  <c r="CH112" i="4"/>
  <c r="CH113" i="4"/>
  <c r="CH114" i="4"/>
  <c r="CH115" i="4"/>
  <c r="CH116" i="4"/>
  <c r="CH120" i="4"/>
  <c r="CH122" i="4"/>
  <c r="CH123" i="4"/>
  <c r="CH124" i="4"/>
  <c r="CH125" i="4"/>
  <c r="CH126" i="4"/>
  <c r="CH105" i="4"/>
  <c r="CH127" i="4"/>
  <c r="CH128" i="4"/>
  <c r="CH129" i="4"/>
  <c r="CH130" i="4"/>
  <c r="CH131" i="4"/>
  <c r="CH132" i="4"/>
  <c r="CH134" i="4"/>
  <c r="CH135" i="4"/>
  <c r="CH121" i="4"/>
  <c r="CH136" i="4"/>
  <c r="CH137" i="4"/>
  <c r="CH138" i="4"/>
  <c r="CH139" i="4"/>
  <c r="CH140" i="4"/>
  <c r="CH141" i="4"/>
  <c r="CH142" i="4"/>
  <c r="CH143" i="4"/>
  <c r="CH144" i="4"/>
  <c r="CH145" i="4"/>
  <c r="CH117" i="4"/>
  <c r="CH146" i="4"/>
  <c r="CH147" i="4"/>
  <c r="CH148" i="4"/>
  <c r="CH149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101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4"/>
  <c r="CH261" i="4"/>
  <c r="CH262" i="4"/>
  <c r="CH263" i="4"/>
  <c r="CH264" i="4"/>
  <c r="CH265" i="4"/>
  <c r="CH266" i="4"/>
  <c r="CH267" i="4"/>
  <c r="CH268" i="4"/>
  <c r="CH269" i="4"/>
  <c r="CH270" i="4"/>
  <c r="CH271" i="4"/>
  <c r="CH272" i="4"/>
  <c r="CH273" i="4"/>
  <c r="CH274" i="4"/>
  <c r="CH275" i="4"/>
  <c r="CH276" i="4"/>
  <c r="CH277" i="4"/>
  <c r="CH278" i="4"/>
  <c r="CH279" i="4"/>
  <c r="CH280" i="4"/>
  <c r="CH281" i="4"/>
  <c r="CH282" i="4"/>
  <c r="CH283" i="4"/>
  <c r="CH284" i="4"/>
  <c r="CH285" i="4"/>
  <c r="CH286" i="4"/>
  <c r="CH287" i="4"/>
  <c r="CH288" i="4"/>
  <c r="CH289" i="4"/>
  <c r="CH290" i="4"/>
  <c r="CH291" i="4"/>
  <c r="CH292" i="4"/>
  <c r="CH293" i="4"/>
  <c r="CH294" i="4"/>
  <c r="CH295" i="4"/>
  <c r="CH296" i="4"/>
  <c r="CH297" i="4"/>
  <c r="CH298" i="4"/>
  <c r="CH299" i="4"/>
  <c r="CH300" i="4"/>
  <c r="CH301" i="4"/>
  <c r="CH302" i="4"/>
  <c r="CH303" i="4"/>
  <c r="CH304" i="4"/>
  <c r="CH305" i="4"/>
  <c r="CH306" i="4"/>
  <c r="CH307" i="4"/>
  <c r="CH308" i="4"/>
  <c r="CH309" i="4"/>
  <c r="CH310" i="4"/>
  <c r="CH311" i="4"/>
  <c r="CH312" i="4"/>
  <c r="CH313" i="4"/>
  <c r="CH314" i="4"/>
  <c r="CH315" i="4"/>
  <c r="CH316" i="4"/>
  <c r="CH317" i="4"/>
  <c r="CH318" i="4"/>
  <c r="CH319" i="4"/>
  <c r="CH320" i="4"/>
  <c r="CH133" i="4"/>
  <c r="CH321" i="4"/>
  <c r="CH322" i="4"/>
  <c r="CH323" i="4"/>
  <c r="CH324" i="4"/>
  <c r="CH325" i="4"/>
  <c r="CH326" i="4"/>
  <c r="CH327" i="4"/>
  <c r="CH328" i="4"/>
  <c r="CH329" i="4"/>
  <c r="CH330" i="4"/>
  <c r="CH331" i="4"/>
  <c r="CH332" i="4"/>
  <c r="CH333" i="4"/>
  <c r="CH334" i="4"/>
  <c r="CH335" i="4"/>
  <c r="CH336" i="4"/>
  <c r="CH337" i="4"/>
  <c r="CH338" i="4"/>
  <c r="CH339" i="4"/>
  <c r="CH340" i="4"/>
  <c r="CH341" i="4"/>
  <c r="CH342" i="4"/>
  <c r="CH343" i="4"/>
  <c r="CH344" i="4"/>
  <c r="CH345" i="4"/>
  <c r="CH346" i="4"/>
  <c r="CH347" i="4"/>
  <c r="CH348" i="4"/>
  <c r="CH349" i="4"/>
  <c r="CH350" i="4"/>
  <c r="CH351" i="4"/>
  <c r="CH352" i="4"/>
  <c r="CH119" i="4"/>
  <c r="CH353" i="4"/>
  <c r="CH354" i="4"/>
  <c r="CH355" i="4"/>
  <c r="CH356" i="4"/>
  <c r="CH357" i="4"/>
  <c r="CH358" i="4"/>
  <c r="CH359" i="4"/>
  <c r="CH360" i="4"/>
  <c r="CH361" i="4"/>
  <c r="CH362" i="4"/>
  <c r="CH363" i="4"/>
  <c r="CH364" i="4"/>
  <c r="CH365" i="4"/>
  <c r="CH366" i="4"/>
  <c r="CH367" i="4"/>
  <c r="CH368" i="4"/>
  <c r="CH369" i="4"/>
  <c r="CH370" i="4"/>
  <c r="CH371" i="4"/>
  <c r="CH372" i="4"/>
  <c r="CH373" i="4"/>
  <c r="CH374" i="4"/>
  <c r="CH375" i="4"/>
  <c r="CH376" i="4"/>
  <c r="CH377" i="4"/>
  <c r="CH378" i="4"/>
  <c r="CH379" i="4"/>
  <c r="CH380" i="4"/>
  <c r="CH381" i="4"/>
  <c r="CH382" i="4"/>
  <c r="CH383" i="4"/>
  <c r="CH384" i="4"/>
  <c r="CH385" i="4"/>
  <c r="CH386" i="4"/>
  <c r="CH387" i="4"/>
  <c r="CH388" i="4"/>
  <c r="CH389" i="4"/>
  <c r="CH390" i="4"/>
  <c r="CH391" i="4"/>
  <c r="CH392" i="4"/>
  <c r="CH393" i="4"/>
  <c r="CH394" i="4"/>
  <c r="CH395" i="4"/>
  <c r="CH396" i="4"/>
  <c r="CH397" i="4"/>
  <c r="CH398" i="4"/>
  <c r="CH399" i="4"/>
  <c r="CH400" i="4"/>
  <c r="CH401" i="4"/>
  <c r="CH402" i="4"/>
  <c r="CH403" i="4"/>
  <c r="CH404" i="4"/>
  <c r="CH405" i="4"/>
  <c r="CH406" i="4"/>
  <c r="CH407" i="4"/>
  <c r="CH111" i="4"/>
  <c r="CH408" i="4"/>
  <c r="CH409" i="4"/>
  <c r="CH410" i="4"/>
  <c r="CH411" i="4"/>
  <c r="CH412" i="4"/>
  <c r="CH9" i="4"/>
  <c r="BW21" i="4" l="1"/>
  <c r="BW38" i="4"/>
  <c r="BW27" i="4"/>
  <c r="BW24" i="4"/>
  <c r="BW19" i="4"/>
  <c r="BW15" i="4"/>
  <c r="BW47" i="4"/>
  <c r="BW11" i="4"/>
  <c r="BW9" i="4"/>
  <c r="BU54" i="4"/>
  <c r="BU57" i="4"/>
  <c r="BU12" i="4"/>
  <c r="BU51" i="4"/>
  <c r="BU26" i="4"/>
  <c r="BU14" i="4"/>
  <c r="BU11" i="4"/>
  <c r="BU13" i="4"/>
  <c r="BU9" i="4"/>
  <c r="CC48" i="4"/>
  <c r="BQ48" i="4" s="1"/>
  <c r="CC45" i="4"/>
  <c r="CC63" i="4"/>
  <c r="CC31" i="4"/>
  <c r="CC47" i="4"/>
  <c r="CC21" i="4"/>
  <c r="CC26" i="4"/>
  <c r="CC35" i="4"/>
  <c r="CC28" i="4"/>
  <c r="CC15" i="4"/>
  <c r="CC41" i="4"/>
  <c r="CC32" i="4"/>
  <c r="CC12" i="4"/>
  <c r="CC16" i="4"/>
  <c r="CC9" i="4"/>
  <c r="CC13" i="4"/>
  <c r="CC17" i="4"/>
  <c r="CC14" i="4"/>
  <c r="CG66" i="4"/>
  <c r="CG62" i="4"/>
  <c r="BQ62" i="4" s="1"/>
  <c r="CG54" i="4"/>
  <c r="CG38" i="4"/>
  <c r="CG44" i="4"/>
  <c r="CG40" i="4"/>
  <c r="BQ40" i="4" s="1"/>
  <c r="CG41" i="4"/>
  <c r="CG43" i="4"/>
  <c r="CG35" i="4"/>
  <c r="CG23" i="4"/>
  <c r="BQ23" i="4" s="1"/>
  <c r="CG32" i="4"/>
  <c r="CG20" i="4"/>
  <c r="CG18" i="4"/>
  <c r="CG26" i="4"/>
  <c r="CG17" i="4"/>
  <c r="CG28" i="4"/>
  <c r="CG13" i="4"/>
  <c r="CG14" i="4"/>
  <c r="CG15" i="4"/>
  <c r="CG9" i="4"/>
  <c r="BS20" i="4"/>
  <c r="BS66" i="4"/>
  <c r="BS44" i="4"/>
  <c r="BS67" i="4"/>
  <c r="BQ67" i="4" s="1"/>
  <c r="BS45" i="4"/>
  <c r="BS54" i="4"/>
  <c r="BS57" i="4"/>
  <c r="BQ57" i="4" s="1"/>
  <c r="BS18" i="4"/>
  <c r="BQ18" i="4" s="1"/>
  <c r="BS51" i="4"/>
  <c r="BQ51" i="4" s="1"/>
  <c r="BQ46" i="4"/>
  <c r="BQ69" i="4"/>
  <c r="BQ70" i="4"/>
  <c r="BQ33" i="4"/>
  <c r="CE38" i="4"/>
  <c r="CE43" i="4"/>
  <c r="BQ43" i="4" s="1"/>
  <c r="CE49" i="4"/>
  <c r="BQ49" i="4" s="1"/>
  <c r="CE50" i="4"/>
  <c r="CE19" i="4"/>
  <c r="CE24" i="4"/>
  <c r="CE27" i="4"/>
  <c r="CE34" i="4"/>
  <c r="BQ34" i="4" s="1"/>
  <c r="CE47" i="4"/>
  <c r="J47" i="4"/>
  <c r="Q47" i="4"/>
  <c r="T47" i="4"/>
  <c r="Y47" i="4"/>
  <c r="AP47" i="4"/>
  <c r="AS47" i="4"/>
  <c r="BD47" i="4"/>
  <c r="CE21" i="4"/>
  <c r="CE15" i="4"/>
  <c r="BQ15" i="4" s="1"/>
  <c r="CE35" i="4"/>
  <c r="BQ236" i="4"/>
  <c r="J236" i="4"/>
  <c r="Q236" i="4"/>
  <c r="T236" i="4"/>
  <c r="Y236" i="4"/>
  <c r="AP236" i="4"/>
  <c r="AS236" i="4"/>
  <c r="BD236" i="4"/>
  <c r="BQ135" i="4"/>
  <c r="BQ115" i="4"/>
  <c r="BQ79" i="4"/>
  <c r="BQ58" i="4"/>
  <c r="BQ60" i="4"/>
  <c r="BQ74" i="4"/>
  <c r="CA94" i="4"/>
  <c r="BQ94" i="4" s="1"/>
  <c r="CA75" i="4"/>
  <c r="BQ75" i="4" s="1"/>
  <c r="CA106" i="4"/>
  <c r="BQ106" i="4" s="1"/>
  <c r="CA107" i="4"/>
  <c r="BQ107" i="4" s="1"/>
  <c r="CA63" i="4"/>
  <c r="CA31" i="4"/>
  <c r="CA54" i="4"/>
  <c r="CA51" i="4"/>
  <c r="CA29" i="4"/>
  <c r="BQ29" i="4" s="1"/>
  <c r="CA22" i="4"/>
  <c r="BQ22" i="4" s="1"/>
  <c r="CA28" i="4"/>
  <c r="CA26" i="4"/>
  <c r="CA16" i="4"/>
  <c r="CA44" i="4"/>
  <c r="BY57" i="4"/>
  <c r="BY82" i="4"/>
  <c r="BQ82" i="4" s="1"/>
  <c r="BY104" i="4"/>
  <c r="BQ104" i="4" s="1"/>
  <c r="BY36" i="4"/>
  <c r="BQ36" i="4" s="1"/>
  <c r="BY50" i="4"/>
  <c r="BQ50" i="4" s="1"/>
  <c r="BY59" i="4"/>
  <c r="BQ59" i="4" s="1"/>
  <c r="BY27" i="4"/>
  <c r="BY28" i="4"/>
  <c r="BY9" i="4"/>
  <c r="BQ10" i="4"/>
  <c r="BQ25" i="4"/>
  <c r="BQ19" i="4"/>
  <c r="BQ39" i="4"/>
  <c r="BQ30" i="4"/>
  <c r="BQ42" i="4"/>
  <c r="BQ37" i="4"/>
  <c r="BQ52" i="4"/>
  <c r="BQ55" i="4"/>
  <c r="BQ56" i="4"/>
  <c r="BQ53" i="4"/>
  <c r="BQ65" i="4"/>
  <c r="BQ68" i="4"/>
  <c r="BQ61" i="4"/>
  <c r="BQ71" i="4"/>
  <c r="BQ78" i="4"/>
  <c r="BQ80" i="4"/>
  <c r="BQ81" i="4"/>
  <c r="BQ77" i="4"/>
  <c r="BQ83" i="4"/>
  <c r="BQ72" i="4"/>
  <c r="BQ84" i="4"/>
  <c r="BQ86" i="4"/>
  <c r="BQ85" i="4"/>
  <c r="BQ87" i="4"/>
  <c r="BQ88" i="4"/>
  <c r="BQ89" i="4"/>
  <c r="BQ90" i="4"/>
  <c r="BQ91" i="4"/>
  <c r="BQ76" i="4"/>
  <c r="BQ92" i="4"/>
  <c r="BQ95" i="4"/>
  <c r="BQ97" i="4"/>
  <c r="BQ98" i="4"/>
  <c r="BQ100" i="4"/>
  <c r="BQ99" i="4"/>
  <c r="BQ102" i="4"/>
  <c r="BQ103" i="4"/>
  <c r="BQ108" i="4"/>
  <c r="BQ110" i="4"/>
  <c r="BQ109" i="4"/>
  <c r="BQ112" i="4"/>
  <c r="BQ113" i="4"/>
  <c r="BQ114" i="4"/>
  <c r="BQ116" i="4"/>
  <c r="BQ64" i="4"/>
  <c r="BQ120" i="4"/>
  <c r="BQ122" i="4"/>
  <c r="BQ123" i="4"/>
  <c r="BQ125" i="4"/>
  <c r="BQ126" i="4"/>
  <c r="BQ124" i="4"/>
  <c r="BQ105" i="4"/>
  <c r="BQ127" i="4"/>
  <c r="BQ128" i="4"/>
  <c r="BQ129" i="4"/>
  <c r="BQ130" i="4"/>
  <c r="BQ131" i="4"/>
  <c r="BQ132" i="4"/>
  <c r="BQ134" i="4"/>
  <c r="BQ121" i="4"/>
  <c r="BQ136" i="4"/>
  <c r="BQ137" i="4"/>
  <c r="BQ138" i="4"/>
  <c r="BQ139" i="4"/>
  <c r="BQ140" i="4"/>
  <c r="BQ141" i="4"/>
  <c r="BQ142" i="4"/>
  <c r="BQ143" i="4"/>
  <c r="BQ144" i="4"/>
  <c r="BQ145" i="4"/>
  <c r="BQ117" i="4"/>
  <c r="BQ146" i="4"/>
  <c r="BQ147" i="4"/>
  <c r="BQ148" i="4"/>
  <c r="BQ118" i="4"/>
  <c r="BQ149" i="4"/>
  <c r="BQ150" i="4"/>
  <c r="BQ151" i="4"/>
  <c r="BQ152" i="4"/>
  <c r="BQ153" i="4"/>
  <c r="BQ154" i="4"/>
  <c r="BQ155" i="4"/>
  <c r="BQ156" i="4"/>
  <c r="BQ157" i="4"/>
  <c r="BQ158" i="4"/>
  <c r="BQ159" i="4"/>
  <c r="BQ160" i="4"/>
  <c r="BQ161" i="4"/>
  <c r="BQ162" i="4"/>
  <c r="BQ163" i="4"/>
  <c r="BQ164" i="4"/>
  <c r="BQ165" i="4"/>
  <c r="BQ166" i="4"/>
  <c r="BQ167" i="4"/>
  <c r="BQ168" i="4"/>
  <c r="BQ169" i="4"/>
  <c r="BQ170" i="4"/>
  <c r="BQ171" i="4"/>
  <c r="BQ172" i="4"/>
  <c r="BQ173" i="4"/>
  <c r="BQ174" i="4"/>
  <c r="BQ175" i="4"/>
  <c r="BQ176" i="4"/>
  <c r="BQ177" i="4"/>
  <c r="BQ178" i="4"/>
  <c r="BQ179" i="4"/>
  <c r="BQ180" i="4"/>
  <c r="BQ181" i="4"/>
  <c r="BQ182" i="4"/>
  <c r="BQ183" i="4"/>
  <c r="BQ184" i="4"/>
  <c r="BQ185" i="4"/>
  <c r="BQ186" i="4"/>
  <c r="BQ187" i="4"/>
  <c r="BQ188" i="4"/>
  <c r="BQ189" i="4"/>
  <c r="BQ190" i="4"/>
  <c r="BQ191" i="4"/>
  <c r="BQ192" i="4"/>
  <c r="BQ193" i="4"/>
  <c r="BQ194" i="4"/>
  <c r="BQ195" i="4"/>
  <c r="BQ196" i="4"/>
  <c r="BQ197" i="4"/>
  <c r="BQ198" i="4"/>
  <c r="BQ199" i="4"/>
  <c r="BQ200" i="4"/>
  <c r="BQ73" i="4"/>
  <c r="BQ201" i="4"/>
  <c r="BQ202" i="4"/>
  <c r="BQ203" i="4"/>
  <c r="BQ204" i="4"/>
  <c r="BQ205" i="4"/>
  <c r="BQ206" i="4"/>
  <c r="BQ207" i="4"/>
  <c r="BQ208" i="4"/>
  <c r="BQ209" i="4"/>
  <c r="BQ210" i="4"/>
  <c r="BQ211" i="4"/>
  <c r="BQ212" i="4"/>
  <c r="BQ213" i="4"/>
  <c r="BQ214" i="4"/>
  <c r="BQ215" i="4"/>
  <c r="BQ216" i="4"/>
  <c r="BQ217" i="4"/>
  <c r="BQ218" i="4"/>
  <c r="BQ219" i="4"/>
  <c r="BQ220" i="4"/>
  <c r="BQ221" i="4"/>
  <c r="BQ222" i="4"/>
  <c r="BQ223" i="4"/>
  <c r="BQ224" i="4"/>
  <c r="BQ225" i="4"/>
  <c r="BQ226" i="4"/>
  <c r="BQ227" i="4"/>
  <c r="BQ228" i="4"/>
  <c r="BQ229" i="4"/>
  <c r="BQ230" i="4"/>
  <c r="BQ231" i="4"/>
  <c r="BQ232" i="4"/>
  <c r="BQ233" i="4"/>
  <c r="BQ234" i="4"/>
  <c r="BQ235" i="4"/>
  <c r="BQ237" i="4"/>
  <c r="BQ238" i="4"/>
  <c r="BQ239" i="4"/>
  <c r="BQ240" i="4"/>
  <c r="BQ241" i="4"/>
  <c r="BQ242" i="4"/>
  <c r="BQ243" i="4"/>
  <c r="BQ244" i="4"/>
  <c r="BQ245" i="4"/>
  <c r="BQ246" i="4"/>
  <c r="BQ247" i="4"/>
  <c r="BQ248" i="4"/>
  <c r="BQ101" i="4"/>
  <c r="BQ249" i="4"/>
  <c r="BQ250" i="4"/>
  <c r="BQ251" i="4"/>
  <c r="BQ252" i="4"/>
  <c r="BQ253" i="4"/>
  <c r="BQ254" i="4"/>
  <c r="BQ255" i="4"/>
  <c r="BQ256" i="4"/>
  <c r="BQ257" i="4"/>
  <c r="BQ258" i="4"/>
  <c r="BQ259" i="4"/>
  <c r="BQ260" i="4"/>
  <c r="BQ261" i="4"/>
  <c r="BQ262" i="4"/>
  <c r="BQ263" i="4"/>
  <c r="BQ264" i="4"/>
  <c r="BQ265" i="4"/>
  <c r="BQ266" i="4"/>
  <c r="BQ267" i="4"/>
  <c r="BQ268" i="4"/>
  <c r="BQ269" i="4"/>
  <c r="BQ270" i="4"/>
  <c r="BQ271" i="4"/>
  <c r="BQ272" i="4"/>
  <c r="BQ273" i="4"/>
  <c r="BQ274" i="4"/>
  <c r="BQ275" i="4"/>
  <c r="BQ276" i="4"/>
  <c r="BQ277" i="4"/>
  <c r="BQ278" i="4"/>
  <c r="BQ279" i="4"/>
  <c r="BQ280" i="4"/>
  <c r="BQ281" i="4"/>
  <c r="BQ282" i="4"/>
  <c r="BQ283" i="4"/>
  <c r="BQ284" i="4"/>
  <c r="BQ285" i="4"/>
  <c r="BQ286" i="4"/>
  <c r="BQ287" i="4"/>
  <c r="BQ288" i="4"/>
  <c r="BQ289" i="4"/>
  <c r="BQ290" i="4"/>
  <c r="BQ291" i="4"/>
  <c r="BQ292" i="4"/>
  <c r="BQ293" i="4"/>
  <c r="BQ294" i="4"/>
  <c r="BQ295" i="4"/>
  <c r="BQ296" i="4"/>
  <c r="BQ297" i="4"/>
  <c r="BQ298" i="4"/>
  <c r="BQ299" i="4"/>
  <c r="BQ300" i="4"/>
  <c r="BQ301" i="4"/>
  <c r="BQ302" i="4"/>
  <c r="BQ303" i="4"/>
  <c r="BQ304" i="4"/>
  <c r="BQ305" i="4"/>
  <c r="BQ93" i="4"/>
  <c r="BQ306" i="4"/>
  <c r="BQ307" i="4"/>
  <c r="BQ308" i="4"/>
  <c r="BQ309" i="4"/>
  <c r="BQ310" i="4"/>
  <c r="BQ311" i="4"/>
  <c r="BQ312" i="4"/>
  <c r="BQ313" i="4"/>
  <c r="BQ314" i="4"/>
  <c r="BQ315" i="4"/>
  <c r="BQ316" i="4"/>
  <c r="BQ317" i="4"/>
  <c r="BQ318" i="4"/>
  <c r="BQ319" i="4"/>
  <c r="BQ320" i="4"/>
  <c r="BQ133" i="4"/>
  <c r="BQ321" i="4"/>
  <c r="BQ322" i="4"/>
  <c r="BQ323" i="4"/>
  <c r="BQ324" i="4"/>
  <c r="BQ325" i="4"/>
  <c r="BQ326" i="4"/>
  <c r="BQ327" i="4"/>
  <c r="BQ328" i="4"/>
  <c r="BQ329" i="4"/>
  <c r="BQ330" i="4"/>
  <c r="BQ331" i="4"/>
  <c r="BQ332" i="4"/>
  <c r="BQ333" i="4"/>
  <c r="BQ334" i="4"/>
  <c r="BQ335" i="4"/>
  <c r="BQ336" i="4"/>
  <c r="BQ337" i="4"/>
  <c r="BQ338" i="4"/>
  <c r="BQ339" i="4"/>
  <c r="BQ340" i="4"/>
  <c r="BQ341" i="4"/>
  <c r="BQ342" i="4"/>
  <c r="BQ343" i="4"/>
  <c r="BQ344" i="4"/>
  <c r="BQ345" i="4"/>
  <c r="BQ346" i="4"/>
  <c r="BQ347" i="4"/>
  <c r="BQ348" i="4"/>
  <c r="BQ349" i="4"/>
  <c r="BQ350" i="4"/>
  <c r="BQ351" i="4"/>
  <c r="BQ352" i="4"/>
  <c r="BQ119" i="4"/>
  <c r="BQ353" i="4"/>
  <c r="BQ354" i="4"/>
  <c r="BQ355" i="4"/>
  <c r="BQ356" i="4"/>
  <c r="BQ357" i="4"/>
  <c r="BQ358" i="4"/>
  <c r="BQ359" i="4"/>
  <c r="BQ360" i="4"/>
  <c r="BQ361" i="4"/>
  <c r="BQ362" i="4"/>
  <c r="BQ363" i="4"/>
  <c r="BQ364" i="4"/>
  <c r="BQ365" i="4"/>
  <c r="BQ366" i="4"/>
  <c r="BQ367" i="4"/>
  <c r="BQ368" i="4"/>
  <c r="BQ369" i="4"/>
  <c r="BQ370" i="4"/>
  <c r="BQ371" i="4"/>
  <c r="BQ372" i="4"/>
  <c r="BQ373" i="4"/>
  <c r="BQ374" i="4"/>
  <c r="BQ375" i="4"/>
  <c r="BQ376" i="4"/>
  <c r="BQ377" i="4"/>
  <c r="BQ378" i="4"/>
  <c r="BQ379" i="4"/>
  <c r="BQ380" i="4"/>
  <c r="BQ381" i="4"/>
  <c r="BQ382" i="4"/>
  <c r="BQ383" i="4"/>
  <c r="BQ384" i="4"/>
  <c r="BQ385" i="4"/>
  <c r="BQ386" i="4"/>
  <c r="BQ387" i="4"/>
  <c r="BQ388" i="4"/>
  <c r="BQ389" i="4"/>
  <c r="BQ390" i="4"/>
  <c r="BQ391" i="4"/>
  <c r="BQ392" i="4"/>
  <c r="BQ393" i="4"/>
  <c r="BQ394" i="4"/>
  <c r="BQ395" i="4"/>
  <c r="BQ396" i="4"/>
  <c r="BQ397" i="4"/>
  <c r="BQ398" i="4"/>
  <c r="BQ399" i="4"/>
  <c r="BQ400" i="4"/>
  <c r="BQ401" i="4"/>
  <c r="BQ402" i="4"/>
  <c r="BQ403" i="4"/>
  <c r="BQ404" i="4"/>
  <c r="BQ405" i="4"/>
  <c r="BQ406" i="4"/>
  <c r="BQ407" i="4"/>
  <c r="BQ111" i="4"/>
  <c r="BQ408" i="4"/>
  <c r="BQ409" i="4"/>
  <c r="BQ410" i="4"/>
  <c r="BQ411" i="4"/>
  <c r="BQ412" i="4"/>
  <c r="BQ45" i="4" l="1"/>
  <c r="E236" i="4"/>
  <c r="BQ11" i="4"/>
  <c r="BQ54" i="4"/>
  <c r="BQ32" i="4"/>
  <c r="BQ44" i="4"/>
  <c r="BQ21" i="4"/>
  <c r="BQ17" i="4"/>
  <c r="BQ27" i="4"/>
  <c r="BQ9" i="4"/>
  <c r="BQ20" i="4"/>
  <c r="BQ24" i="4"/>
  <c r="BQ26" i="4"/>
  <c r="BQ38" i="4"/>
  <c r="BQ28" i="4"/>
  <c r="BQ47" i="4"/>
  <c r="E47" i="4" s="1"/>
  <c r="BQ66" i="4"/>
  <c r="BQ63" i="4"/>
  <c r="BQ14" i="4"/>
  <c r="BQ12" i="4"/>
  <c r="BQ31" i="4"/>
  <c r="BQ41" i="4"/>
  <c r="BQ16" i="4"/>
  <c r="BQ13" i="4"/>
  <c r="BQ35" i="4"/>
  <c r="BP76" i="4"/>
  <c r="BP108" i="4"/>
  <c r="BD108" i="4" s="1"/>
  <c r="BP130" i="4"/>
  <c r="BD130" i="4" s="1"/>
  <c r="BP91" i="4"/>
  <c r="BP109" i="4"/>
  <c r="BP126" i="4"/>
  <c r="BD126" i="4" s="1"/>
  <c r="BP124" i="4"/>
  <c r="BD124" i="4" s="1"/>
  <c r="J124" i="4"/>
  <c r="Q124" i="4"/>
  <c r="T124" i="4"/>
  <c r="Y124" i="4"/>
  <c r="AP124" i="4"/>
  <c r="AS124" i="4"/>
  <c r="BP125" i="4"/>
  <c r="BD125" i="4" s="1"/>
  <c r="BP122" i="4"/>
  <c r="BD122" i="4" s="1"/>
  <c r="BP99" i="4"/>
  <c r="BP100" i="4"/>
  <c r="BP123" i="4"/>
  <c r="BD123" i="4" s="1"/>
  <c r="J123" i="4"/>
  <c r="Q123" i="4"/>
  <c r="T123" i="4"/>
  <c r="Y123" i="4"/>
  <c r="AP123" i="4"/>
  <c r="AS123" i="4"/>
  <c r="BP88" i="4"/>
  <c r="BP95" i="4"/>
  <c r="BP89" i="4"/>
  <c r="BP103" i="4"/>
  <c r="BD103" i="4" s="1"/>
  <c r="BP69" i="4"/>
  <c r="BD69" i="4" s="1"/>
  <c r="BP74" i="4"/>
  <c r="BP85" i="4"/>
  <c r="BP87" i="4"/>
  <c r="BP97" i="4"/>
  <c r="BP92" i="4"/>
  <c r="BP77" i="4"/>
  <c r="BP30" i="4"/>
  <c r="BP65" i="4"/>
  <c r="BP98" i="4"/>
  <c r="BD98" i="4" s="1"/>
  <c r="BP68" i="4"/>
  <c r="BP84" i="4"/>
  <c r="BP52" i="4"/>
  <c r="BP10" i="4"/>
  <c r="BP55" i="4"/>
  <c r="BP37" i="4"/>
  <c r="BP25" i="4"/>
  <c r="BP33" i="4"/>
  <c r="BP42" i="4"/>
  <c r="BP39" i="4"/>
  <c r="BL127" i="4"/>
  <c r="BD127" i="4" s="1"/>
  <c r="BL120" i="4"/>
  <c r="BL10" i="4"/>
  <c r="BL37" i="4"/>
  <c r="J99" i="4"/>
  <c r="Q99" i="4"/>
  <c r="T99" i="4"/>
  <c r="Y99" i="4"/>
  <c r="AP99" i="4"/>
  <c r="AS99" i="4"/>
  <c r="BL99" i="4"/>
  <c r="BL100" i="4"/>
  <c r="J100" i="4"/>
  <c r="Q100" i="4"/>
  <c r="T100" i="4"/>
  <c r="Y100" i="4"/>
  <c r="AP100" i="4"/>
  <c r="AS100" i="4"/>
  <c r="BL87" i="4"/>
  <c r="BL74" i="4"/>
  <c r="BL65" i="4"/>
  <c r="BL68" i="4"/>
  <c r="BL76" i="4"/>
  <c r="BL91" i="4"/>
  <c r="BL52" i="4"/>
  <c r="BL55" i="4"/>
  <c r="BL33" i="4"/>
  <c r="BL42" i="4"/>
  <c r="BL25" i="4"/>
  <c r="BL39" i="4"/>
  <c r="BN128" i="4"/>
  <c r="BD128" i="4" s="1"/>
  <c r="BN129" i="4"/>
  <c r="BD129" i="4" s="1"/>
  <c r="BN80" i="4"/>
  <c r="BN97" i="4"/>
  <c r="BN84" i="4"/>
  <c r="BN68" i="4"/>
  <c r="BN85" i="4"/>
  <c r="BN92" i="4"/>
  <c r="BN95" i="4"/>
  <c r="BN88" i="4"/>
  <c r="BN30" i="4"/>
  <c r="BN53" i="4"/>
  <c r="BN52" i="4"/>
  <c r="BN55" i="4"/>
  <c r="BN33" i="4"/>
  <c r="BN42" i="4"/>
  <c r="BN10" i="4"/>
  <c r="BN37" i="4"/>
  <c r="BJ109" i="4"/>
  <c r="BJ77" i="4"/>
  <c r="BJ65" i="4"/>
  <c r="BJ80" i="4"/>
  <c r="BJ37" i="4"/>
  <c r="BJ33" i="4"/>
  <c r="BJ53" i="4"/>
  <c r="BJ30" i="4"/>
  <c r="BJ10" i="4"/>
  <c r="BF55" i="4"/>
  <c r="BF110" i="4"/>
  <c r="BF114" i="4"/>
  <c r="BD114" i="4" s="1"/>
  <c r="BF102" i="4"/>
  <c r="BD102" i="4" s="1"/>
  <c r="BF89" i="4"/>
  <c r="BF53" i="4"/>
  <c r="BF39" i="4"/>
  <c r="BF42" i="4"/>
  <c r="BF25" i="4"/>
  <c r="BH120" i="4"/>
  <c r="J120" i="4"/>
  <c r="Q120" i="4"/>
  <c r="T120" i="4"/>
  <c r="Y120" i="4"/>
  <c r="AP120" i="4"/>
  <c r="AS120" i="4"/>
  <c r="BH92" i="4"/>
  <c r="BH55" i="4"/>
  <c r="BH110" i="4"/>
  <c r="BD110" i="4" s="1"/>
  <c r="BH39" i="4"/>
  <c r="BH37" i="4"/>
  <c r="BH52" i="4"/>
  <c r="BH30" i="4"/>
  <c r="BH10" i="4"/>
  <c r="BD9" i="4"/>
  <c r="BD24" i="4"/>
  <c r="BD15" i="4"/>
  <c r="BD16" i="4"/>
  <c r="BD14" i="4"/>
  <c r="BD13" i="4"/>
  <c r="BD17" i="4"/>
  <c r="BD19" i="4"/>
  <c r="BD27" i="4"/>
  <c r="BD22" i="4"/>
  <c r="BD18" i="4"/>
  <c r="BD26" i="4"/>
  <c r="BD36" i="4"/>
  <c r="BD20" i="4"/>
  <c r="BD29" i="4"/>
  <c r="BD23" i="4"/>
  <c r="BD11" i="4"/>
  <c r="BD32" i="4"/>
  <c r="BD28" i="4"/>
  <c r="BD34" i="4"/>
  <c r="BD21" i="4"/>
  <c r="BD49" i="4"/>
  <c r="BD43" i="4"/>
  <c r="BD31" i="4"/>
  <c r="BD56" i="4"/>
  <c r="BD40" i="4"/>
  <c r="BD41" i="4"/>
  <c r="BD70" i="4"/>
  <c r="BD59" i="4"/>
  <c r="BD38" i="4"/>
  <c r="BD61" i="4"/>
  <c r="BD71" i="4"/>
  <c r="BD35" i="4"/>
  <c r="BD57" i="4"/>
  <c r="BD62" i="4"/>
  <c r="BD50" i="4"/>
  <c r="BD78" i="4"/>
  <c r="BD60" i="4"/>
  <c r="BD58" i="4"/>
  <c r="BD67" i="4"/>
  <c r="BD51" i="4"/>
  <c r="BD81" i="4"/>
  <c r="BD83" i="4"/>
  <c r="BD72" i="4"/>
  <c r="BD86" i="4"/>
  <c r="BD46" i="4"/>
  <c r="BD63" i="4"/>
  <c r="BD90" i="4"/>
  <c r="BD45" i="4"/>
  <c r="BD66" i="4"/>
  <c r="BD54" i="4"/>
  <c r="BD48" i="4"/>
  <c r="BD75" i="4"/>
  <c r="BD79" i="4"/>
  <c r="BD112" i="4"/>
  <c r="BD113" i="4"/>
  <c r="BD115" i="4"/>
  <c r="BD94" i="4"/>
  <c r="BD116" i="4"/>
  <c r="BD64" i="4"/>
  <c r="BD105" i="4"/>
  <c r="BD131" i="4"/>
  <c r="BD132" i="4"/>
  <c r="BD134" i="4"/>
  <c r="BD135" i="4"/>
  <c r="BD121" i="4"/>
  <c r="BD136" i="4"/>
  <c r="BD137" i="4"/>
  <c r="BD138" i="4"/>
  <c r="BD139" i="4"/>
  <c r="BD140" i="4"/>
  <c r="BD141" i="4"/>
  <c r="BD142" i="4"/>
  <c r="BD143" i="4"/>
  <c r="BD144" i="4"/>
  <c r="BD145" i="4"/>
  <c r="BD117" i="4"/>
  <c r="BD146" i="4"/>
  <c r="BD147" i="4"/>
  <c r="BD148" i="4"/>
  <c r="BD11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74" i="4"/>
  <c r="BD175" i="4"/>
  <c r="BD176" i="4"/>
  <c r="BD177" i="4"/>
  <c r="BD178" i="4"/>
  <c r="BD179" i="4"/>
  <c r="BD180" i="4"/>
  <c r="BD181" i="4"/>
  <c r="BD182" i="4"/>
  <c r="BD183" i="4"/>
  <c r="BD184" i="4"/>
  <c r="BD185" i="4"/>
  <c r="BD186" i="4"/>
  <c r="BD187" i="4"/>
  <c r="BD188" i="4"/>
  <c r="BD189" i="4"/>
  <c r="BD190" i="4"/>
  <c r="BD191" i="4"/>
  <c r="BD192" i="4"/>
  <c r="BD193" i="4"/>
  <c r="BD194" i="4"/>
  <c r="BD195" i="4"/>
  <c r="BD196" i="4"/>
  <c r="BD197" i="4"/>
  <c r="BD198" i="4"/>
  <c r="BD199" i="4"/>
  <c r="BD200" i="4"/>
  <c r="BD73" i="4"/>
  <c r="BD201" i="4"/>
  <c r="BD202" i="4"/>
  <c r="BD203" i="4"/>
  <c r="BD204" i="4"/>
  <c r="BD205" i="4"/>
  <c r="BD206" i="4"/>
  <c r="BD207" i="4"/>
  <c r="BD208" i="4"/>
  <c r="BD209" i="4"/>
  <c r="BD210" i="4"/>
  <c r="BD211" i="4"/>
  <c r="BD212" i="4"/>
  <c r="BD213" i="4"/>
  <c r="BD214" i="4"/>
  <c r="BD215" i="4"/>
  <c r="BD216" i="4"/>
  <c r="BD217" i="4"/>
  <c r="BD218" i="4"/>
  <c r="BD219" i="4"/>
  <c r="BD220" i="4"/>
  <c r="BD221" i="4"/>
  <c r="BD222" i="4"/>
  <c r="BD223" i="4"/>
  <c r="BD224" i="4"/>
  <c r="BD225" i="4"/>
  <c r="BD226" i="4"/>
  <c r="BD227" i="4"/>
  <c r="BD228" i="4"/>
  <c r="BD229" i="4"/>
  <c r="BD230" i="4"/>
  <c r="BD231" i="4"/>
  <c r="BD232" i="4"/>
  <c r="BD233" i="4"/>
  <c r="BD234" i="4"/>
  <c r="BD235" i="4"/>
  <c r="BD237" i="4"/>
  <c r="BD238" i="4"/>
  <c r="BD239" i="4"/>
  <c r="BD240" i="4"/>
  <c r="BD241" i="4"/>
  <c r="BD242" i="4"/>
  <c r="BD243" i="4"/>
  <c r="BD244" i="4"/>
  <c r="BD245" i="4"/>
  <c r="BD246" i="4"/>
  <c r="BD247" i="4"/>
  <c r="BD248" i="4"/>
  <c r="BD101" i="4"/>
  <c r="BD249" i="4"/>
  <c r="BD250" i="4"/>
  <c r="BD251" i="4"/>
  <c r="BD252" i="4"/>
  <c r="BD253" i="4"/>
  <c r="BD254" i="4"/>
  <c r="BD255" i="4"/>
  <c r="BD256" i="4"/>
  <c r="BD257" i="4"/>
  <c r="BD258" i="4"/>
  <c r="BD259" i="4"/>
  <c r="BD260" i="4"/>
  <c r="BD261" i="4"/>
  <c r="BD262" i="4"/>
  <c r="BD263" i="4"/>
  <c r="BD44" i="4"/>
  <c r="BD264" i="4"/>
  <c r="BD265" i="4"/>
  <c r="BD266" i="4"/>
  <c r="BD267" i="4"/>
  <c r="BD268" i="4"/>
  <c r="BD269" i="4"/>
  <c r="BD270" i="4"/>
  <c r="BD271" i="4"/>
  <c r="BD272" i="4"/>
  <c r="BD273" i="4"/>
  <c r="BD274" i="4"/>
  <c r="BD275" i="4"/>
  <c r="BD276" i="4"/>
  <c r="BD277" i="4"/>
  <c r="BD278" i="4"/>
  <c r="BD279" i="4"/>
  <c r="BD280" i="4"/>
  <c r="BD281" i="4"/>
  <c r="BD282" i="4"/>
  <c r="BD283" i="4"/>
  <c r="BD284" i="4"/>
  <c r="BD285" i="4"/>
  <c r="BD286" i="4"/>
  <c r="BD106" i="4"/>
  <c r="BD287" i="4"/>
  <c r="BD288" i="4"/>
  <c r="BD289" i="4"/>
  <c r="BD290" i="4"/>
  <c r="BD291" i="4"/>
  <c r="BD292" i="4"/>
  <c r="BD293" i="4"/>
  <c r="BD294" i="4"/>
  <c r="BD295" i="4"/>
  <c r="BD296" i="4"/>
  <c r="BD297" i="4"/>
  <c r="BD298" i="4"/>
  <c r="BD299" i="4"/>
  <c r="BD300" i="4"/>
  <c r="BD301" i="4"/>
  <c r="BD302" i="4"/>
  <c r="BD303" i="4"/>
  <c r="BD304" i="4"/>
  <c r="BD305" i="4"/>
  <c r="BD93" i="4"/>
  <c r="BD306" i="4"/>
  <c r="BD107" i="4"/>
  <c r="BD307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0" i="4"/>
  <c r="BD133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38" i="4"/>
  <c r="BD339" i="4"/>
  <c r="BD82" i="4"/>
  <c r="BD340" i="4"/>
  <c r="BD341" i="4"/>
  <c r="BD342" i="4"/>
  <c r="BD343" i="4"/>
  <c r="BD344" i="4"/>
  <c r="BD345" i="4"/>
  <c r="BD346" i="4"/>
  <c r="BD347" i="4"/>
  <c r="BD348" i="4"/>
  <c r="BD349" i="4"/>
  <c r="BD350" i="4"/>
  <c r="BD351" i="4"/>
  <c r="BD352" i="4"/>
  <c r="BD119" i="4"/>
  <c r="BD353" i="4"/>
  <c r="BD354" i="4"/>
  <c r="BD355" i="4"/>
  <c r="BD104" i="4"/>
  <c r="BD356" i="4"/>
  <c r="BD357" i="4"/>
  <c r="BD358" i="4"/>
  <c r="BD359" i="4"/>
  <c r="BD360" i="4"/>
  <c r="BD361" i="4"/>
  <c r="BD362" i="4"/>
  <c r="BD363" i="4"/>
  <c r="BD364" i="4"/>
  <c r="BD365" i="4"/>
  <c r="BD366" i="4"/>
  <c r="BD367" i="4"/>
  <c r="BD368" i="4"/>
  <c r="BD369" i="4"/>
  <c r="BD370" i="4"/>
  <c r="BD371" i="4"/>
  <c r="BD372" i="4"/>
  <c r="BD373" i="4"/>
  <c r="BD374" i="4"/>
  <c r="BD375" i="4"/>
  <c r="BD376" i="4"/>
  <c r="BD377" i="4"/>
  <c r="BD378" i="4"/>
  <c r="BD379" i="4"/>
  <c r="BD380" i="4"/>
  <c r="BD381" i="4"/>
  <c r="BD382" i="4"/>
  <c r="BD383" i="4"/>
  <c r="BD384" i="4"/>
  <c r="BD385" i="4"/>
  <c r="BD386" i="4"/>
  <c r="BD387" i="4"/>
  <c r="BD388" i="4"/>
  <c r="BD389" i="4"/>
  <c r="BD390" i="4"/>
  <c r="BD391" i="4"/>
  <c r="BD392" i="4"/>
  <c r="BD393" i="4"/>
  <c r="BD394" i="4"/>
  <c r="BD395" i="4"/>
  <c r="BD396" i="4"/>
  <c r="BD397" i="4"/>
  <c r="BD398" i="4"/>
  <c r="BD399" i="4"/>
  <c r="BD400" i="4"/>
  <c r="BD401" i="4"/>
  <c r="BD402" i="4"/>
  <c r="BD403" i="4"/>
  <c r="BD404" i="4"/>
  <c r="BD405" i="4"/>
  <c r="BD406" i="4"/>
  <c r="BD407" i="4"/>
  <c r="BD111" i="4"/>
  <c r="BD408" i="4"/>
  <c r="BD409" i="4"/>
  <c r="BD410" i="4"/>
  <c r="BD411" i="4"/>
  <c r="BD412" i="4"/>
  <c r="BD12" i="4"/>
  <c r="BA62" i="4"/>
  <c r="BA43" i="4"/>
  <c r="BA113" i="4"/>
  <c r="AS113" i="4" s="1"/>
  <c r="BA112" i="4"/>
  <c r="AS112" i="4" s="1"/>
  <c r="BA58" i="4"/>
  <c r="BA60" i="4"/>
  <c r="BA27" i="4"/>
  <c r="BA34" i="4"/>
  <c r="BA78" i="4"/>
  <c r="BA81" i="4"/>
  <c r="BA36" i="4"/>
  <c r="BA18" i="4"/>
  <c r="BA23" i="4"/>
  <c r="BA31" i="4"/>
  <c r="BA20" i="4"/>
  <c r="BA22" i="4"/>
  <c r="BA12" i="4"/>
  <c r="BA16" i="4"/>
  <c r="BC83" i="4"/>
  <c r="AS83" i="4" s="1"/>
  <c r="BC72" i="4"/>
  <c r="AS72" i="4" s="1"/>
  <c r="BC49" i="4"/>
  <c r="BC21" i="4"/>
  <c r="BC78" i="4"/>
  <c r="BC81" i="4"/>
  <c r="BC58" i="4"/>
  <c r="BC60" i="4"/>
  <c r="BC46" i="4"/>
  <c r="AS46" i="4" s="1"/>
  <c r="BC69" i="4"/>
  <c r="AS69" i="4" s="1"/>
  <c r="BC56" i="4"/>
  <c r="AS56" i="4" s="1"/>
  <c r="BC61" i="4"/>
  <c r="AS61" i="4" s="1"/>
  <c r="BC38" i="4"/>
  <c r="AS38" i="4" s="1"/>
  <c r="BC43" i="4"/>
  <c r="BC36" i="4"/>
  <c r="BC19" i="4"/>
  <c r="BC27" i="4"/>
  <c r="BC34" i="4"/>
  <c r="AY62" i="4"/>
  <c r="AY36" i="4"/>
  <c r="AY48" i="4"/>
  <c r="AS48" i="4" s="1"/>
  <c r="AY49" i="4"/>
  <c r="AY27" i="4"/>
  <c r="AY23" i="4"/>
  <c r="AY21" i="4"/>
  <c r="AY19" i="4"/>
  <c r="AY12" i="4"/>
  <c r="AU75" i="4"/>
  <c r="AS75" i="4" s="1"/>
  <c r="AU116" i="4"/>
  <c r="AS116" i="4" s="1"/>
  <c r="AU40" i="4"/>
  <c r="AU45" i="4"/>
  <c r="AS45" i="4" s="1"/>
  <c r="AU20" i="4"/>
  <c r="AU31" i="4"/>
  <c r="AU16" i="4"/>
  <c r="AU29" i="4"/>
  <c r="AS29" i="4" s="1"/>
  <c r="AU22" i="4"/>
  <c r="AW16" i="4"/>
  <c r="AW64" i="4"/>
  <c r="AS64" i="4" s="1"/>
  <c r="AW27" i="4"/>
  <c r="AW36" i="4"/>
  <c r="AW20" i="4"/>
  <c r="AW23" i="4"/>
  <c r="AW18" i="4"/>
  <c r="AW40" i="4"/>
  <c r="AS40" i="4" s="1"/>
  <c r="AW12" i="4"/>
  <c r="AS24" i="4"/>
  <c r="AS15" i="4"/>
  <c r="AS14" i="4"/>
  <c r="AS13" i="4"/>
  <c r="AS17" i="4"/>
  <c r="AS26" i="4"/>
  <c r="AS11" i="4"/>
  <c r="AS10" i="4"/>
  <c r="AS32" i="4"/>
  <c r="AS28" i="4"/>
  <c r="AS41" i="4"/>
  <c r="AS70" i="4"/>
  <c r="AS59" i="4"/>
  <c r="AS71" i="4"/>
  <c r="AS35" i="4"/>
  <c r="AS57" i="4"/>
  <c r="AS50" i="4"/>
  <c r="AS67" i="4"/>
  <c r="AS51" i="4"/>
  <c r="AS25" i="4"/>
  <c r="AS86" i="4"/>
  <c r="AS63" i="4"/>
  <c r="AS90" i="4"/>
  <c r="AS66" i="4"/>
  <c r="AS54" i="4"/>
  <c r="AS39" i="4"/>
  <c r="AS52" i="4"/>
  <c r="AS30" i="4"/>
  <c r="AS37" i="4"/>
  <c r="AS79" i="4"/>
  <c r="AS115" i="4"/>
  <c r="AS94" i="4"/>
  <c r="AS108" i="4"/>
  <c r="AS33" i="4"/>
  <c r="AS55" i="4"/>
  <c r="AS80" i="4"/>
  <c r="AS68" i="4"/>
  <c r="AS103" i="4"/>
  <c r="AS77" i="4"/>
  <c r="AS105" i="4"/>
  <c r="AS88" i="4"/>
  <c r="AS85" i="4"/>
  <c r="AS102" i="4"/>
  <c r="AS131" i="4"/>
  <c r="AS132" i="4"/>
  <c r="AS134" i="4"/>
  <c r="AS135" i="4"/>
  <c r="AS121" i="4"/>
  <c r="AS136" i="4"/>
  <c r="AS137" i="4"/>
  <c r="AS138" i="4"/>
  <c r="AS139" i="4"/>
  <c r="AS140" i="4"/>
  <c r="AS141" i="4"/>
  <c r="AS142" i="4"/>
  <c r="AS143" i="4"/>
  <c r="AS91" i="4"/>
  <c r="AS144" i="4"/>
  <c r="AS145" i="4"/>
  <c r="AS117" i="4"/>
  <c r="AS146" i="4"/>
  <c r="AS147" i="4"/>
  <c r="AS148" i="4"/>
  <c r="AS118" i="4"/>
  <c r="AS149" i="4"/>
  <c r="AS127" i="4"/>
  <c r="AS150" i="4"/>
  <c r="AS151" i="4"/>
  <c r="AS152" i="4"/>
  <c r="AS153" i="4"/>
  <c r="AS154" i="4"/>
  <c r="AS155" i="4"/>
  <c r="AS156" i="4"/>
  <c r="AS157" i="4"/>
  <c r="AS97" i="4"/>
  <c r="AS158" i="4"/>
  <c r="AS159" i="4"/>
  <c r="AS160" i="4"/>
  <c r="AS92" i="4"/>
  <c r="AS161" i="4"/>
  <c r="AS109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73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84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89" i="4"/>
  <c r="AS234" i="4"/>
  <c r="AS235" i="4"/>
  <c r="AS237" i="4"/>
  <c r="AS238" i="4"/>
  <c r="AS239" i="4"/>
  <c r="AS240" i="4"/>
  <c r="AS241" i="4"/>
  <c r="AS242" i="4"/>
  <c r="AS98" i="4"/>
  <c r="AS243" i="4"/>
  <c r="AS244" i="4"/>
  <c r="AS245" i="4"/>
  <c r="AS246" i="4"/>
  <c r="AS247" i="4"/>
  <c r="AS248" i="4"/>
  <c r="AS101" i="4"/>
  <c r="AS249" i="4"/>
  <c r="AS250" i="4"/>
  <c r="AS251" i="4"/>
  <c r="AS252" i="4"/>
  <c r="AS253" i="4"/>
  <c r="AS254" i="4"/>
  <c r="AS255" i="4"/>
  <c r="AS256" i="4"/>
  <c r="AS130" i="4"/>
  <c r="AS257" i="4"/>
  <c r="AS258" i="4"/>
  <c r="AS259" i="4"/>
  <c r="AS260" i="4"/>
  <c r="AS261" i="4"/>
  <c r="AS262" i="4"/>
  <c r="AS263" i="4"/>
  <c r="AS44" i="4"/>
  <c r="AS125" i="4"/>
  <c r="AS264" i="4"/>
  <c r="AS265" i="4"/>
  <c r="AS122" i="4"/>
  <c r="AS266" i="4"/>
  <c r="AS267" i="4"/>
  <c r="AS268" i="4"/>
  <c r="AS269" i="4"/>
  <c r="AS270" i="4"/>
  <c r="AS271" i="4"/>
  <c r="AS128" i="4"/>
  <c r="AS42" i="4"/>
  <c r="AS95" i="4"/>
  <c r="AS272" i="4"/>
  <c r="AS273" i="4"/>
  <c r="AS274" i="4"/>
  <c r="AS87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10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65" i="4"/>
  <c r="AS299" i="4"/>
  <c r="AS300" i="4"/>
  <c r="AS301" i="4"/>
  <c r="AS302" i="4"/>
  <c r="AS303" i="4"/>
  <c r="AS304" i="4"/>
  <c r="AS305" i="4"/>
  <c r="AS93" i="4"/>
  <c r="AS306" i="4"/>
  <c r="AS107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133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53" i="4"/>
  <c r="AS339" i="4"/>
  <c r="AS82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119" i="4"/>
  <c r="AS353" i="4"/>
  <c r="AS354" i="4"/>
  <c r="AS355" i="4"/>
  <c r="AS104" i="4"/>
  <c r="AS356" i="4"/>
  <c r="AS357" i="4"/>
  <c r="AS358" i="4"/>
  <c r="AS359" i="4"/>
  <c r="AS126" i="4"/>
  <c r="AS114" i="4"/>
  <c r="AS360" i="4"/>
  <c r="AS361" i="4"/>
  <c r="AS362" i="4"/>
  <c r="AS363" i="4"/>
  <c r="AS364" i="4"/>
  <c r="AS365" i="4"/>
  <c r="AS366" i="4"/>
  <c r="AS367" i="4"/>
  <c r="AS368" i="4"/>
  <c r="AS369" i="4"/>
  <c r="AS370" i="4"/>
  <c r="AS371" i="4"/>
  <c r="AS372" i="4"/>
  <c r="AS373" i="4"/>
  <c r="AS374" i="4"/>
  <c r="AS375" i="4"/>
  <c r="AS376" i="4"/>
  <c r="AS377" i="4"/>
  <c r="AS129" i="4"/>
  <c r="AS378" i="4"/>
  <c r="AS379" i="4"/>
  <c r="AS380" i="4"/>
  <c r="AS381" i="4"/>
  <c r="AS382" i="4"/>
  <c r="AS383" i="4"/>
  <c r="AS384" i="4"/>
  <c r="AS385" i="4"/>
  <c r="AS386" i="4"/>
  <c r="AS387" i="4"/>
  <c r="AS388" i="4"/>
  <c r="AS389" i="4"/>
  <c r="AS390" i="4"/>
  <c r="AS391" i="4"/>
  <c r="AS74" i="4"/>
  <c r="AS110" i="4"/>
  <c r="AS392" i="4"/>
  <c r="AS393" i="4"/>
  <c r="AS394" i="4"/>
  <c r="AS395" i="4"/>
  <c r="AS396" i="4"/>
  <c r="AS76" i="4"/>
  <c r="AS397" i="4"/>
  <c r="AS398" i="4"/>
  <c r="AS399" i="4"/>
  <c r="AS400" i="4"/>
  <c r="AS401" i="4"/>
  <c r="AS402" i="4"/>
  <c r="AS403" i="4"/>
  <c r="AS404" i="4"/>
  <c r="AS405" i="4"/>
  <c r="AS406" i="4"/>
  <c r="AS407" i="4"/>
  <c r="AS111" i="4"/>
  <c r="AS408" i="4"/>
  <c r="AS409" i="4"/>
  <c r="AS410" i="4"/>
  <c r="AS411" i="4"/>
  <c r="AS412" i="4"/>
  <c r="AS9" i="4"/>
  <c r="AR17" i="4"/>
  <c r="AP17" i="4" s="1"/>
  <c r="AR13" i="4"/>
  <c r="AP13" i="4" s="1"/>
  <c r="AR14" i="4"/>
  <c r="AP14" i="4" s="1"/>
  <c r="AR9" i="4"/>
  <c r="AP9" i="4" s="1"/>
  <c r="AP24" i="4"/>
  <c r="AP15" i="4"/>
  <c r="AP12" i="4"/>
  <c r="AP26" i="4"/>
  <c r="AP11" i="4"/>
  <c r="AP10" i="4"/>
  <c r="AP32" i="4"/>
  <c r="AP28" i="4"/>
  <c r="AP16" i="4"/>
  <c r="AP18" i="4"/>
  <c r="AP29" i="4"/>
  <c r="AP27" i="4"/>
  <c r="AP41" i="4"/>
  <c r="AP19" i="4"/>
  <c r="AP56" i="4"/>
  <c r="AP36" i="4"/>
  <c r="AP20" i="4"/>
  <c r="AP70" i="4"/>
  <c r="AP59" i="4"/>
  <c r="AP71" i="4"/>
  <c r="AP35" i="4"/>
  <c r="AP57" i="4"/>
  <c r="AP43" i="4"/>
  <c r="AP49" i="4"/>
  <c r="AP50" i="4"/>
  <c r="AP67" i="4"/>
  <c r="AP51" i="4"/>
  <c r="AP22" i="4"/>
  <c r="AP61" i="4"/>
  <c r="AP62" i="4"/>
  <c r="AP25" i="4"/>
  <c r="AP86" i="4"/>
  <c r="AP83" i="4"/>
  <c r="AP40" i="4"/>
  <c r="AP38" i="4"/>
  <c r="AP69" i="4"/>
  <c r="AP63" i="4"/>
  <c r="AP72" i="4"/>
  <c r="AP90" i="4"/>
  <c r="AP66" i="4"/>
  <c r="AP34" i="4"/>
  <c r="AP54" i="4"/>
  <c r="AP21" i="4"/>
  <c r="AP23" i="4"/>
  <c r="AP39" i="4"/>
  <c r="AP52" i="4"/>
  <c r="AP30" i="4"/>
  <c r="AP31" i="4"/>
  <c r="AP37" i="4"/>
  <c r="AP60" i="4"/>
  <c r="AP79" i="4"/>
  <c r="AP58" i="4"/>
  <c r="AP46" i="4"/>
  <c r="AP115" i="4"/>
  <c r="AP94" i="4"/>
  <c r="AP75" i="4"/>
  <c r="AP108" i="4"/>
  <c r="AP33" i="4"/>
  <c r="AP55" i="4"/>
  <c r="AP78" i="4"/>
  <c r="AP80" i="4"/>
  <c r="AP45" i="4"/>
  <c r="AP68" i="4"/>
  <c r="AP103" i="4"/>
  <c r="AP77" i="4"/>
  <c r="AP105" i="4"/>
  <c r="AP88" i="4"/>
  <c r="AP85" i="4"/>
  <c r="AP102" i="4"/>
  <c r="AP81" i="4"/>
  <c r="AP131" i="4"/>
  <c r="AP132" i="4"/>
  <c r="AP134" i="4"/>
  <c r="AP135" i="4"/>
  <c r="AP121" i="4"/>
  <c r="AP136" i="4"/>
  <c r="AP137" i="4"/>
  <c r="AP138" i="4"/>
  <c r="AP139" i="4"/>
  <c r="AP140" i="4"/>
  <c r="AP141" i="4"/>
  <c r="AP142" i="4"/>
  <c r="AP143" i="4"/>
  <c r="AP91" i="4"/>
  <c r="AP144" i="4"/>
  <c r="AP145" i="4"/>
  <c r="AP117" i="4"/>
  <c r="AP146" i="4"/>
  <c r="AP147" i="4"/>
  <c r="AP148" i="4"/>
  <c r="AP118" i="4"/>
  <c r="AP149" i="4"/>
  <c r="AP127" i="4"/>
  <c r="AP150" i="4"/>
  <c r="AP151" i="4"/>
  <c r="AP152" i="4"/>
  <c r="AP153" i="4"/>
  <c r="AP154" i="4"/>
  <c r="AP155" i="4"/>
  <c r="AP156" i="4"/>
  <c r="AP157" i="4"/>
  <c r="AP97" i="4"/>
  <c r="AP158" i="4"/>
  <c r="AP159" i="4"/>
  <c r="AP160" i="4"/>
  <c r="AP92" i="4"/>
  <c r="AP161" i="4"/>
  <c r="AP109" i="4"/>
  <c r="AP162" i="4"/>
  <c r="AP163" i="4"/>
  <c r="AP164" i="4"/>
  <c r="AP165" i="4"/>
  <c r="AP166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184" i="4"/>
  <c r="AP185" i="4"/>
  <c r="AP186" i="4"/>
  <c r="AP187" i="4"/>
  <c r="AP188" i="4"/>
  <c r="AP189" i="4"/>
  <c r="AP190" i="4"/>
  <c r="AP191" i="4"/>
  <c r="AP192" i="4"/>
  <c r="AP193" i="4"/>
  <c r="AP194" i="4"/>
  <c r="AP195" i="4"/>
  <c r="AP196" i="4"/>
  <c r="AP197" i="4"/>
  <c r="AP198" i="4"/>
  <c r="AP199" i="4"/>
  <c r="AP200" i="4"/>
  <c r="AP73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84" i="4"/>
  <c r="AP213" i="4"/>
  <c r="AP214" i="4"/>
  <c r="AP215" i="4"/>
  <c r="AP216" i="4"/>
  <c r="AP217" i="4"/>
  <c r="AP218" i="4"/>
  <c r="AP219" i="4"/>
  <c r="AP220" i="4"/>
  <c r="AP221" i="4"/>
  <c r="AP222" i="4"/>
  <c r="AP223" i="4"/>
  <c r="AP224" i="4"/>
  <c r="AP225" i="4"/>
  <c r="AP226" i="4"/>
  <c r="AP227" i="4"/>
  <c r="AP116" i="4"/>
  <c r="AP228" i="4"/>
  <c r="AP229" i="4"/>
  <c r="AP230" i="4"/>
  <c r="AP231" i="4"/>
  <c r="AP232" i="4"/>
  <c r="AP233" i="4"/>
  <c r="AP89" i="4"/>
  <c r="AP234" i="4"/>
  <c r="AP235" i="4"/>
  <c r="AP237" i="4"/>
  <c r="AP238" i="4"/>
  <c r="AP239" i="4"/>
  <c r="AP240" i="4"/>
  <c r="AP241" i="4"/>
  <c r="AP242" i="4"/>
  <c r="AP98" i="4"/>
  <c r="AP243" i="4"/>
  <c r="AP244" i="4"/>
  <c r="AP245" i="4"/>
  <c r="AP246" i="4"/>
  <c r="AP247" i="4"/>
  <c r="AP248" i="4"/>
  <c r="AP101" i="4"/>
  <c r="AP249" i="4"/>
  <c r="AP250" i="4"/>
  <c r="AP251" i="4"/>
  <c r="AP252" i="4"/>
  <c r="AP253" i="4"/>
  <c r="AP254" i="4"/>
  <c r="AP255" i="4"/>
  <c r="AP256" i="4"/>
  <c r="AP130" i="4"/>
  <c r="AP257" i="4"/>
  <c r="AP258" i="4"/>
  <c r="AP259" i="4"/>
  <c r="AP260" i="4"/>
  <c r="AP261" i="4"/>
  <c r="AP262" i="4"/>
  <c r="AP263" i="4"/>
  <c r="AP44" i="4"/>
  <c r="AP125" i="4"/>
  <c r="AP264" i="4"/>
  <c r="AP265" i="4"/>
  <c r="AP122" i="4"/>
  <c r="AP266" i="4"/>
  <c r="AP267" i="4"/>
  <c r="AP268" i="4"/>
  <c r="AP269" i="4"/>
  <c r="AP270" i="4"/>
  <c r="AP271" i="4"/>
  <c r="AP128" i="4"/>
  <c r="AP42" i="4"/>
  <c r="AP95" i="4"/>
  <c r="AP272" i="4"/>
  <c r="AP273" i="4"/>
  <c r="AP274" i="4"/>
  <c r="AP87" i="4"/>
  <c r="AP275" i="4"/>
  <c r="AP276" i="4"/>
  <c r="AP277" i="4"/>
  <c r="AP278" i="4"/>
  <c r="AP279" i="4"/>
  <c r="AP280" i="4"/>
  <c r="AP281" i="4"/>
  <c r="AP282" i="4"/>
  <c r="AP283" i="4"/>
  <c r="AP284" i="4"/>
  <c r="AP285" i="4"/>
  <c r="AP286" i="4"/>
  <c r="AP106" i="4"/>
  <c r="AP287" i="4"/>
  <c r="AP288" i="4"/>
  <c r="AP289" i="4"/>
  <c r="AP290" i="4"/>
  <c r="AP291" i="4"/>
  <c r="AP292" i="4"/>
  <c r="AP293" i="4"/>
  <c r="AP294" i="4"/>
  <c r="AP295" i="4"/>
  <c r="AP296" i="4"/>
  <c r="AP297" i="4"/>
  <c r="AP298" i="4"/>
  <c r="AP65" i="4"/>
  <c r="AP299" i="4"/>
  <c r="AP300" i="4"/>
  <c r="AP301" i="4"/>
  <c r="AP302" i="4"/>
  <c r="AP303" i="4"/>
  <c r="AP304" i="4"/>
  <c r="AP305" i="4"/>
  <c r="AP93" i="4"/>
  <c r="AP306" i="4"/>
  <c r="AP64" i="4"/>
  <c r="AP107" i="4"/>
  <c r="AP307" i="4"/>
  <c r="AP308" i="4"/>
  <c r="AP309" i="4"/>
  <c r="AP310" i="4"/>
  <c r="AP311" i="4"/>
  <c r="AP312" i="4"/>
  <c r="AP313" i="4"/>
  <c r="AP314" i="4"/>
  <c r="AP112" i="4"/>
  <c r="AP315" i="4"/>
  <c r="AP316" i="4"/>
  <c r="AP317" i="4"/>
  <c r="AP318" i="4"/>
  <c r="AP319" i="4"/>
  <c r="AP320" i="4"/>
  <c r="AP133" i="4"/>
  <c r="AP321" i="4"/>
  <c r="AP322" i="4"/>
  <c r="AP323" i="4"/>
  <c r="AP324" i="4"/>
  <c r="AP325" i="4"/>
  <c r="AP326" i="4"/>
  <c r="AP327" i="4"/>
  <c r="AP48" i="4"/>
  <c r="AP328" i="4"/>
  <c r="AP329" i="4"/>
  <c r="AP330" i="4"/>
  <c r="AP331" i="4"/>
  <c r="AP332" i="4"/>
  <c r="AP333" i="4"/>
  <c r="AP334" i="4"/>
  <c r="AP335" i="4"/>
  <c r="AP336" i="4"/>
  <c r="AP337" i="4"/>
  <c r="AP338" i="4"/>
  <c r="AP53" i="4"/>
  <c r="AP339" i="4"/>
  <c r="AP82" i="4"/>
  <c r="AP340" i="4"/>
  <c r="AP341" i="4"/>
  <c r="AP342" i="4"/>
  <c r="AP343" i="4"/>
  <c r="AP344" i="4"/>
  <c r="AP345" i="4"/>
  <c r="AP346" i="4"/>
  <c r="AP347" i="4"/>
  <c r="AP348" i="4"/>
  <c r="AP349" i="4"/>
  <c r="AP350" i="4"/>
  <c r="AP351" i="4"/>
  <c r="AP352" i="4"/>
  <c r="AP119" i="4"/>
  <c r="AP353" i="4"/>
  <c r="AP354" i="4"/>
  <c r="AP355" i="4"/>
  <c r="AP104" i="4"/>
  <c r="AP356" i="4"/>
  <c r="AP357" i="4"/>
  <c r="AP358" i="4"/>
  <c r="AP359" i="4"/>
  <c r="AP126" i="4"/>
  <c r="AP114" i="4"/>
  <c r="AP360" i="4"/>
  <c r="AP361" i="4"/>
  <c r="AP362" i="4"/>
  <c r="AP363" i="4"/>
  <c r="AP364" i="4"/>
  <c r="AP365" i="4"/>
  <c r="AP366" i="4"/>
  <c r="AP367" i="4"/>
  <c r="AP368" i="4"/>
  <c r="AP369" i="4"/>
  <c r="AP370" i="4"/>
  <c r="AP371" i="4"/>
  <c r="AP372" i="4"/>
  <c r="AP373" i="4"/>
  <c r="AP374" i="4"/>
  <c r="AP375" i="4"/>
  <c r="AP376" i="4"/>
  <c r="AP377" i="4"/>
  <c r="AP129" i="4"/>
  <c r="AP378" i="4"/>
  <c r="AP379" i="4"/>
  <c r="AP380" i="4"/>
  <c r="AP381" i="4"/>
  <c r="AP382" i="4"/>
  <c r="AP383" i="4"/>
  <c r="AP384" i="4"/>
  <c r="AP385" i="4"/>
  <c r="AP386" i="4"/>
  <c r="AP387" i="4"/>
  <c r="AP388" i="4"/>
  <c r="AP389" i="4"/>
  <c r="AP390" i="4"/>
  <c r="AP391" i="4"/>
  <c r="AP74" i="4"/>
  <c r="AP110" i="4"/>
  <c r="AP392" i="4"/>
  <c r="AP393" i="4"/>
  <c r="AP394" i="4"/>
  <c r="AP395" i="4"/>
  <c r="AP396" i="4"/>
  <c r="AP76" i="4"/>
  <c r="AP397" i="4"/>
  <c r="AP398" i="4"/>
  <c r="AP399" i="4"/>
  <c r="AP400" i="4"/>
  <c r="AP401" i="4"/>
  <c r="AP402" i="4"/>
  <c r="AP403" i="4"/>
  <c r="AP404" i="4"/>
  <c r="AP405" i="4"/>
  <c r="AP406" i="4"/>
  <c r="AP407" i="4"/>
  <c r="AP111" i="4"/>
  <c r="AP408" i="4"/>
  <c r="AP409" i="4"/>
  <c r="AP410" i="4"/>
  <c r="AP411" i="4"/>
  <c r="AP412" i="4"/>
  <c r="AP113" i="4"/>
  <c r="E123" i="4" l="1"/>
  <c r="E124" i="4"/>
  <c r="BD53" i="4"/>
  <c r="BD39" i="4"/>
  <c r="BD109" i="4"/>
  <c r="BD37" i="4"/>
  <c r="BD97" i="4"/>
  <c r="BD55" i="4"/>
  <c r="BD92" i="4"/>
  <c r="BD52" i="4"/>
  <c r="BD30" i="4"/>
  <c r="BD91" i="4"/>
  <c r="BD10" i="4"/>
  <c r="BD42" i="4"/>
  <c r="BD76" i="4"/>
  <c r="BD120" i="4"/>
  <c r="E120" i="4" s="1"/>
  <c r="BD99" i="4"/>
  <c r="E99" i="4" s="1"/>
  <c r="BD95" i="4"/>
  <c r="BD80" i="4"/>
  <c r="BD100" i="4"/>
  <c r="E100" i="4" s="1"/>
  <c r="BD85" i="4"/>
  <c r="BD84" i="4"/>
  <c r="BD87" i="4"/>
  <c r="BD74" i="4"/>
  <c r="BD88" i="4"/>
  <c r="BD89" i="4"/>
  <c r="BD68" i="4"/>
  <c r="BD77" i="4"/>
  <c r="BD65" i="4"/>
  <c r="AS81" i="4"/>
  <c r="AS43" i="4"/>
  <c r="BD25" i="4"/>
  <c r="AS49" i="4"/>
  <c r="AS34" i="4"/>
  <c r="BD33" i="4"/>
  <c r="AS78" i="4"/>
  <c r="AS20" i="4"/>
  <c r="AS60" i="4"/>
  <c r="AS21" i="4"/>
  <c r="AS16" i="4"/>
  <c r="AS19" i="4"/>
  <c r="AS36" i="4"/>
  <c r="AS18" i="4"/>
  <c r="AS27" i="4"/>
  <c r="AS58" i="4"/>
  <c r="AS62" i="4"/>
  <c r="AS12" i="4"/>
  <c r="AS23" i="4"/>
  <c r="AS31" i="4"/>
  <c r="AS22" i="4"/>
  <c r="Y366" i="4"/>
  <c r="Y119" i="4"/>
  <c r="Y208" i="4"/>
  <c r="Y177" i="4"/>
  <c r="Y155" i="4"/>
  <c r="Y118" i="4"/>
  <c r="Y135" i="4"/>
  <c r="AO27" i="4"/>
  <c r="AO41" i="4"/>
  <c r="AO63" i="4"/>
  <c r="Y63" i="4" s="1"/>
  <c r="AO71" i="4"/>
  <c r="AO28" i="4"/>
  <c r="AO36" i="4"/>
  <c r="AO11" i="4"/>
  <c r="AO24" i="4"/>
  <c r="AO9" i="4"/>
  <c r="AM94" i="4"/>
  <c r="Y94" i="4" s="1"/>
  <c r="AM115" i="4"/>
  <c r="Y115" i="4" s="1"/>
  <c r="AM50" i="4"/>
  <c r="Y50" i="4" s="1"/>
  <c r="AM75" i="4"/>
  <c r="Y75" i="4" s="1"/>
  <c r="AM79" i="4"/>
  <c r="Y79" i="4" s="1"/>
  <c r="AM58" i="4"/>
  <c r="Y58" i="4" s="1"/>
  <c r="AM69" i="4"/>
  <c r="AM60" i="4"/>
  <c r="Y60" i="4" s="1"/>
  <c r="AM86" i="4"/>
  <c r="AM72" i="4"/>
  <c r="AM90" i="4"/>
  <c r="AM83" i="4"/>
  <c r="AM40" i="4"/>
  <c r="AM49" i="4"/>
  <c r="AM22" i="4"/>
  <c r="AM18" i="4"/>
  <c r="AM32" i="4"/>
  <c r="AM41" i="4"/>
  <c r="AM57" i="4"/>
  <c r="AM17" i="4"/>
  <c r="AM12" i="4"/>
  <c r="AM26" i="4"/>
  <c r="AM15" i="4"/>
  <c r="AM28" i="4"/>
  <c r="AM14" i="4"/>
  <c r="AM16" i="4"/>
  <c r="AM13" i="4"/>
  <c r="AM9" i="4"/>
  <c r="AA20" i="4"/>
  <c r="AA66" i="4"/>
  <c r="AA22" i="4"/>
  <c r="AA51" i="4"/>
  <c r="AA16" i="4"/>
  <c r="AA54" i="4"/>
  <c r="Y54" i="4" s="1"/>
  <c r="AA67" i="4"/>
  <c r="Y67" i="4" s="1"/>
  <c r="AA29" i="4"/>
  <c r="Y29" i="4" s="1"/>
  <c r="AA18" i="4"/>
  <c r="AI86" i="4"/>
  <c r="AI83" i="4"/>
  <c r="AI59" i="4"/>
  <c r="AI71" i="4"/>
  <c r="AI56" i="4"/>
  <c r="AI61" i="4"/>
  <c r="AI43" i="4"/>
  <c r="AI62" i="4"/>
  <c r="AI26" i="4"/>
  <c r="AI12" i="4"/>
  <c r="AI15" i="4"/>
  <c r="AI28" i="4"/>
  <c r="AI41" i="4"/>
  <c r="AI32" i="4"/>
  <c r="AI9" i="4"/>
  <c r="AI13" i="4"/>
  <c r="AI17" i="4"/>
  <c r="AI14" i="4"/>
  <c r="AK86" i="4"/>
  <c r="AK83" i="4"/>
  <c r="AK90" i="4"/>
  <c r="AK72" i="4"/>
  <c r="AK71" i="4"/>
  <c r="AK59" i="4"/>
  <c r="J46" i="4"/>
  <c r="Q46" i="4"/>
  <c r="T46" i="4"/>
  <c r="AK46" i="4"/>
  <c r="Y46" i="4" s="1"/>
  <c r="AK69" i="4"/>
  <c r="J69" i="4"/>
  <c r="Q69" i="4"/>
  <c r="T69" i="4"/>
  <c r="AK70" i="4"/>
  <c r="Y70" i="4" s="1"/>
  <c r="AK27" i="4"/>
  <c r="Y27" i="4" s="1"/>
  <c r="AK56" i="4"/>
  <c r="AK61" i="4"/>
  <c r="AK38" i="4"/>
  <c r="Y38" i="4" s="1"/>
  <c r="AK43" i="4"/>
  <c r="AK36" i="4"/>
  <c r="AK19" i="4"/>
  <c r="AK15" i="4"/>
  <c r="AK35" i="4"/>
  <c r="Y35" i="4" s="1"/>
  <c r="AC51" i="4"/>
  <c r="AC12" i="4"/>
  <c r="AC28" i="4"/>
  <c r="AC11" i="4"/>
  <c r="AC57" i="4"/>
  <c r="AC26" i="4"/>
  <c r="AC14" i="4"/>
  <c r="AC13" i="4"/>
  <c r="AC9" i="4"/>
  <c r="AG90" i="4"/>
  <c r="AG86" i="4"/>
  <c r="AG40" i="4"/>
  <c r="AG45" i="4"/>
  <c r="Y45" i="4" s="1"/>
  <c r="AG62" i="4"/>
  <c r="AG43" i="4"/>
  <c r="AG54" i="4"/>
  <c r="AG66" i="4"/>
  <c r="Y66" i="4" s="1"/>
  <c r="AG29" i="4"/>
  <c r="AG20" i="4"/>
  <c r="Y20" i="4" s="1"/>
  <c r="AG18" i="4"/>
  <c r="AG22" i="4"/>
  <c r="AG26" i="4"/>
  <c r="AG28" i="4"/>
  <c r="AG51" i="4"/>
  <c r="Y51" i="4" s="1"/>
  <c r="AG16" i="4"/>
  <c r="AG32" i="4"/>
  <c r="AG17" i="4"/>
  <c r="AE56" i="4"/>
  <c r="AE49" i="4"/>
  <c r="AE36" i="4"/>
  <c r="AE19" i="4"/>
  <c r="AE12" i="4"/>
  <c r="AE24" i="4"/>
  <c r="AE11" i="4"/>
  <c r="AE15" i="4"/>
  <c r="AE9" i="4"/>
  <c r="Y121" i="4"/>
  <c r="Y136" i="4"/>
  <c r="Y137" i="4"/>
  <c r="Y138" i="4"/>
  <c r="Y139" i="4"/>
  <c r="Y140" i="4"/>
  <c r="Y141" i="4"/>
  <c r="Y142" i="4"/>
  <c r="Y143" i="4"/>
  <c r="Y91" i="4"/>
  <c r="Y144" i="4"/>
  <c r="Y145" i="4"/>
  <c r="Y117" i="4"/>
  <c r="Y146" i="4"/>
  <c r="Y147" i="4"/>
  <c r="Y148" i="4"/>
  <c r="Y149" i="4"/>
  <c r="Y127" i="4"/>
  <c r="Y150" i="4"/>
  <c r="Y151" i="4"/>
  <c r="Y152" i="4"/>
  <c r="Y153" i="4"/>
  <c r="Y154" i="4"/>
  <c r="Y156" i="4"/>
  <c r="Y157" i="4"/>
  <c r="Y97" i="4"/>
  <c r="Y158" i="4"/>
  <c r="Y159" i="4"/>
  <c r="Y160" i="4"/>
  <c r="Y39" i="4"/>
  <c r="Y92" i="4"/>
  <c r="Y161" i="4"/>
  <c r="Y109" i="4"/>
  <c r="Y162" i="4"/>
  <c r="Y163" i="4"/>
  <c r="Y164" i="4"/>
  <c r="Y165" i="4"/>
  <c r="Y166" i="4"/>
  <c r="Y167" i="4"/>
  <c r="Y77" i="4"/>
  <c r="Y168" i="4"/>
  <c r="Y21" i="4"/>
  <c r="Y169" i="4"/>
  <c r="Y170" i="4"/>
  <c r="Y171" i="4"/>
  <c r="Y172" i="4"/>
  <c r="Y173" i="4"/>
  <c r="Y174" i="4"/>
  <c r="Y175" i="4"/>
  <c r="Y176" i="4"/>
  <c r="Y178" i="4"/>
  <c r="Y179" i="4"/>
  <c r="Y180" i="4"/>
  <c r="Y181" i="4"/>
  <c r="Y182" i="4"/>
  <c r="Y183" i="4"/>
  <c r="Y184" i="4"/>
  <c r="Y185" i="4"/>
  <c r="Y186" i="4"/>
  <c r="Y187" i="4"/>
  <c r="Y188" i="4"/>
  <c r="Y88" i="4"/>
  <c r="Y189" i="4"/>
  <c r="Y85" i="4"/>
  <c r="Y190" i="4"/>
  <c r="Y191" i="4"/>
  <c r="Y192" i="4"/>
  <c r="Y193" i="4"/>
  <c r="Y194" i="4"/>
  <c r="Y195" i="4"/>
  <c r="Y196" i="4"/>
  <c r="Y197" i="4"/>
  <c r="Y198" i="4"/>
  <c r="Y199" i="4"/>
  <c r="Y200" i="4"/>
  <c r="Y73" i="4"/>
  <c r="Y201" i="4"/>
  <c r="Y202" i="4"/>
  <c r="Y203" i="4"/>
  <c r="Y204" i="4"/>
  <c r="Y205" i="4"/>
  <c r="Y52" i="4"/>
  <c r="Y206" i="4"/>
  <c r="Y207" i="4"/>
  <c r="Y108" i="4"/>
  <c r="Y209" i="4"/>
  <c r="Y210" i="4"/>
  <c r="Y211" i="4"/>
  <c r="Y212" i="4"/>
  <c r="Y84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33" i="4"/>
  <c r="Y225" i="4"/>
  <c r="Y226" i="4"/>
  <c r="Y227" i="4"/>
  <c r="Y23" i="4"/>
  <c r="Y116" i="4"/>
  <c r="Y228" i="4"/>
  <c r="Y229" i="4"/>
  <c r="Y230" i="4"/>
  <c r="Y231" i="4"/>
  <c r="Y232" i="4"/>
  <c r="Y233" i="4"/>
  <c r="Y89" i="4"/>
  <c r="Y234" i="4"/>
  <c r="Y235" i="4"/>
  <c r="Y237" i="4"/>
  <c r="Y238" i="4"/>
  <c r="Y239" i="4"/>
  <c r="Y240" i="4"/>
  <c r="Y241" i="4"/>
  <c r="Y242" i="4"/>
  <c r="Y98" i="4"/>
  <c r="Y243" i="4"/>
  <c r="Y244" i="4"/>
  <c r="Y245" i="4"/>
  <c r="Y246" i="4"/>
  <c r="Y247" i="4"/>
  <c r="Y248" i="4"/>
  <c r="Y101" i="4"/>
  <c r="Y25" i="4"/>
  <c r="Y249" i="4"/>
  <c r="Y250" i="4"/>
  <c r="Y251" i="4"/>
  <c r="Y252" i="4"/>
  <c r="Y253" i="4"/>
  <c r="Y254" i="4"/>
  <c r="Y255" i="4"/>
  <c r="Y256" i="4"/>
  <c r="Y130" i="4"/>
  <c r="Y257" i="4"/>
  <c r="Y258" i="4"/>
  <c r="Y259" i="4"/>
  <c r="Y260" i="4"/>
  <c r="Y261" i="4"/>
  <c r="Y262" i="4"/>
  <c r="Y263" i="4"/>
  <c r="Y44" i="4"/>
  <c r="Y125" i="4"/>
  <c r="Y55" i="4"/>
  <c r="Y264" i="4"/>
  <c r="Y265" i="4"/>
  <c r="Y31" i="4"/>
  <c r="Y122" i="4"/>
  <c r="Y266" i="4"/>
  <c r="Y267" i="4"/>
  <c r="Y268" i="4"/>
  <c r="Y269" i="4"/>
  <c r="Y270" i="4"/>
  <c r="Y271" i="4"/>
  <c r="Y128" i="4"/>
  <c r="Y42" i="4"/>
  <c r="Y95" i="4"/>
  <c r="Y272" i="4"/>
  <c r="Y273" i="4"/>
  <c r="Y274" i="4"/>
  <c r="Y87" i="4"/>
  <c r="Y275" i="4"/>
  <c r="Y276" i="4"/>
  <c r="Y277" i="4"/>
  <c r="Y278" i="4"/>
  <c r="Y279" i="4"/>
  <c r="Y280" i="4"/>
  <c r="Y131" i="4"/>
  <c r="Y281" i="4"/>
  <c r="Y282" i="4"/>
  <c r="Y283" i="4"/>
  <c r="Y284" i="4"/>
  <c r="Y285" i="4"/>
  <c r="Y286" i="4"/>
  <c r="Y106" i="4"/>
  <c r="Y287" i="4"/>
  <c r="Y288" i="4"/>
  <c r="Y289" i="4"/>
  <c r="Y290" i="4"/>
  <c r="Y10" i="4"/>
  <c r="Y291" i="4"/>
  <c r="Y292" i="4"/>
  <c r="Y132" i="4"/>
  <c r="Y34" i="4"/>
  <c r="Y293" i="4"/>
  <c r="Y294" i="4"/>
  <c r="Y295" i="4"/>
  <c r="Y103" i="4"/>
  <c r="Y296" i="4"/>
  <c r="Y297" i="4"/>
  <c r="Y298" i="4"/>
  <c r="Y65" i="4"/>
  <c r="Y299" i="4"/>
  <c r="Y300" i="4"/>
  <c r="Y301" i="4"/>
  <c r="Y302" i="4"/>
  <c r="Y303" i="4"/>
  <c r="Y304" i="4"/>
  <c r="Y305" i="4"/>
  <c r="Y93" i="4"/>
  <c r="Y306" i="4"/>
  <c r="Y64" i="4"/>
  <c r="Y107" i="4"/>
  <c r="Y307" i="4"/>
  <c r="Y308" i="4"/>
  <c r="Y309" i="4"/>
  <c r="Y310" i="4"/>
  <c r="Y311" i="4"/>
  <c r="Y312" i="4"/>
  <c r="Y313" i="4"/>
  <c r="Y314" i="4"/>
  <c r="Y112" i="4"/>
  <c r="Y315" i="4"/>
  <c r="Y316" i="4"/>
  <c r="Y317" i="4"/>
  <c r="Y318" i="4"/>
  <c r="Y319" i="4"/>
  <c r="Y320" i="4"/>
  <c r="Y102" i="4"/>
  <c r="Y133" i="4"/>
  <c r="Y30" i="4"/>
  <c r="Y321" i="4"/>
  <c r="Y322" i="4"/>
  <c r="Y323" i="4"/>
  <c r="Y324" i="4"/>
  <c r="Y325" i="4"/>
  <c r="Y326" i="4"/>
  <c r="Y327" i="4"/>
  <c r="Y48" i="4"/>
  <c r="Y328" i="4"/>
  <c r="Y329" i="4"/>
  <c r="Y81" i="4"/>
  <c r="Y330" i="4"/>
  <c r="Y331" i="4"/>
  <c r="Y134" i="4"/>
  <c r="Y332" i="4"/>
  <c r="Y333" i="4"/>
  <c r="Y78" i="4"/>
  <c r="Y334" i="4"/>
  <c r="Y335" i="4"/>
  <c r="Y336" i="4"/>
  <c r="Y337" i="4"/>
  <c r="Y338" i="4"/>
  <c r="Y37" i="4"/>
  <c r="Y53" i="4"/>
  <c r="Y339" i="4"/>
  <c r="Y82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80" i="4"/>
  <c r="Y105" i="4"/>
  <c r="Y355" i="4"/>
  <c r="Y104" i="4"/>
  <c r="Y356" i="4"/>
  <c r="Y357" i="4"/>
  <c r="Y358" i="4"/>
  <c r="Y359" i="4"/>
  <c r="Y126" i="4"/>
  <c r="Y114" i="4"/>
  <c r="Y360" i="4"/>
  <c r="Y361" i="4"/>
  <c r="Y362" i="4"/>
  <c r="Y363" i="4"/>
  <c r="Y364" i="4"/>
  <c r="Y365" i="4"/>
  <c r="Y367" i="4"/>
  <c r="Y368" i="4"/>
  <c r="Y369" i="4"/>
  <c r="Y370" i="4"/>
  <c r="Y371" i="4"/>
  <c r="Y372" i="4"/>
  <c r="Y373" i="4"/>
  <c r="Y374" i="4"/>
  <c r="Y375" i="4"/>
  <c r="Y376" i="4"/>
  <c r="Y377" i="4"/>
  <c r="Y129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74" i="4"/>
  <c r="Y110" i="4"/>
  <c r="Y392" i="4"/>
  <c r="Y393" i="4"/>
  <c r="Y394" i="4"/>
  <c r="Y395" i="4"/>
  <c r="Y396" i="4"/>
  <c r="Y76" i="4"/>
  <c r="Y397" i="4"/>
  <c r="Y398" i="4"/>
  <c r="Y399" i="4"/>
  <c r="Y400" i="4"/>
  <c r="Y401" i="4"/>
  <c r="Y402" i="4"/>
  <c r="Y403" i="4"/>
  <c r="Y404" i="4"/>
  <c r="Y405" i="4"/>
  <c r="Y406" i="4"/>
  <c r="Y407" i="4"/>
  <c r="Y111" i="4"/>
  <c r="Y408" i="4"/>
  <c r="Y409" i="4"/>
  <c r="Y410" i="4"/>
  <c r="Y411" i="4"/>
  <c r="Y412" i="4"/>
  <c r="Y113" i="4"/>
  <c r="Y68" i="4"/>
  <c r="V34" i="4"/>
  <c r="T34" i="4" s="1"/>
  <c r="V49" i="4"/>
  <c r="V63" i="4"/>
  <c r="T63" i="4" s="1"/>
  <c r="V59" i="4"/>
  <c r="T59" i="4" s="1"/>
  <c r="V23" i="4"/>
  <c r="T23" i="4" s="1"/>
  <c r="V31" i="4"/>
  <c r="T31" i="4" s="1"/>
  <c r="V29" i="4"/>
  <c r="T29" i="4" s="1"/>
  <c r="V20" i="4"/>
  <c r="T20" i="4" s="1"/>
  <c r="V26" i="4"/>
  <c r="T26" i="4" s="1"/>
  <c r="X81" i="4"/>
  <c r="T81" i="4" s="1"/>
  <c r="X78" i="4"/>
  <c r="T78" i="4" s="1"/>
  <c r="X66" i="4"/>
  <c r="T66" i="4" s="1"/>
  <c r="X50" i="4"/>
  <c r="T50" i="4" s="1"/>
  <c r="X56" i="4"/>
  <c r="T56" i="4" s="1"/>
  <c r="X71" i="4"/>
  <c r="T71" i="4" s="1"/>
  <c r="X27" i="4"/>
  <c r="T27" i="4" s="1"/>
  <c r="X70" i="4"/>
  <c r="T70" i="4" s="1"/>
  <c r="X24" i="4"/>
  <c r="T24" i="4" s="1"/>
  <c r="S23" i="4"/>
  <c r="Q23" i="4" s="1"/>
  <c r="S59" i="4"/>
  <c r="Q59" i="4" s="1"/>
  <c r="S50" i="4"/>
  <c r="Q50" i="4" s="1"/>
  <c r="S34" i="4"/>
  <c r="Q34" i="4" s="1"/>
  <c r="S21" i="4"/>
  <c r="Q21" i="4" s="1"/>
  <c r="S27" i="4"/>
  <c r="Q27" i="4" s="1"/>
  <c r="S12" i="4"/>
  <c r="Q12" i="4" s="1"/>
  <c r="S24" i="4"/>
  <c r="Q24" i="4" s="1"/>
  <c r="S10" i="4"/>
  <c r="Q10" i="4" s="1"/>
  <c r="T135" i="4"/>
  <c r="T121" i="4"/>
  <c r="T136" i="4"/>
  <c r="T137" i="4"/>
  <c r="T138" i="4"/>
  <c r="T35" i="4"/>
  <c r="T139" i="4"/>
  <c r="T140" i="4"/>
  <c r="T141" i="4"/>
  <c r="T142" i="4"/>
  <c r="T143" i="4"/>
  <c r="T91" i="4"/>
  <c r="T144" i="4"/>
  <c r="T145" i="4"/>
  <c r="T117" i="4"/>
  <c r="T146" i="4"/>
  <c r="T147" i="4"/>
  <c r="T148" i="4"/>
  <c r="T118" i="4"/>
  <c r="T149" i="4"/>
  <c r="T127" i="4"/>
  <c r="T150" i="4"/>
  <c r="T151" i="4"/>
  <c r="T152" i="4"/>
  <c r="T153" i="4"/>
  <c r="T154" i="4"/>
  <c r="T155" i="4"/>
  <c r="T156" i="4"/>
  <c r="T157" i="4"/>
  <c r="T97" i="4"/>
  <c r="T158" i="4"/>
  <c r="T159" i="4"/>
  <c r="T160" i="4"/>
  <c r="T39" i="4"/>
  <c r="T115" i="4"/>
  <c r="T92" i="4"/>
  <c r="T161" i="4"/>
  <c r="T109" i="4"/>
  <c r="T162" i="4"/>
  <c r="T163" i="4"/>
  <c r="T164" i="4"/>
  <c r="T165" i="4"/>
  <c r="T166" i="4"/>
  <c r="T167" i="4"/>
  <c r="T77" i="4"/>
  <c r="T45" i="4"/>
  <c r="T168" i="4"/>
  <c r="T21" i="4"/>
  <c r="T169" i="4"/>
  <c r="T61" i="4"/>
  <c r="T170" i="4"/>
  <c r="T171" i="4"/>
  <c r="T172" i="4"/>
  <c r="T173" i="4"/>
  <c r="T28" i="4"/>
  <c r="T174" i="4"/>
  <c r="T175" i="4"/>
  <c r="T12" i="4"/>
  <c r="T176" i="4"/>
  <c r="T177" i="4"/>
  <c r="T178" i="4"/>
  <c r="T179" i="4"/>
  <c r="T180" i="4"/>
  <c r="T181" i="4"/>
  <c r="T182" i="4"/>
  <c r="T183" i="4"/>
  <c r="T184" i="4"/>
  <c r="T14" i="4"/>
  <c r="T185" i="4"/>
  <c r="T186" i="4"/>
  <c r="T187" i="4"/>
  <c r="T188" i="4"/>
  <c r="T88" i="4"/>
  <c r="T189" i="4"/>
  <c r="T85" i="4"/>
  <c r="T190" i="4"/>
  <c r="T40" i="4"/>
  <c r="T94" i="4"/>
  <c r="T191" i="4"/>
  <c r="T192" i="4"/>
  <c r="T193" i="4"/>
  <c r="T194" i="4"/>
  <c r="T195" i="4"/>
  <c r="T196" i="4"/>
  <c r="T197" i="4"/>
  <c r="T198" i="4"/>
  <c r="T49" i="4"/>
  <c r="T86" i="4"/>
  <c r="T199" i="4"/>
  <c r="T200" i="4"/>
  <c r="T73" i="4"/>
  <c r="T201" i="4"/>
  <c r="T202" i="4"/>
  <c r="T203" i="4"/>
  <c r="T204" i="4"/>
  <c r="T205" i="4"/>
  <c r="T52" i="4"/>
  <c r="T32" i="4"/>
  <c r="T206" i="4"/>
  <c r="T13" i="4"/>
  <c r="T207" i="4"/>
  <c r="T208" i="4"/>
  <c r="T108" i="4"/>
  <c r="T209" i="4"/>
  <c r="T210" i="4"/>
  <c r="T211" i="4"/>
  <c r="T212" i="4"/>
  <c r="T84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33" i="4"/>
  <c r="T225" i="4"/>
  <c r="T226" i="4"/>
  <c r="T227" i="4"/>
  <c r="T116" i="4"/>
  <c r="T228" i="4"/>
  <c r="T229" i="4"/>
  <c r="T230" i="4"/>
  <c r="T231" i="4"/>
  <c r="T232" i="4"/>
  <c r="T233" i="4"/>
  <c r="T54" i="4"/>
  <c r="T89" i="4"/>
  <c r="T234" i="4"/>
  <c r="T235" i="4"/>
  <c r="T237" i="4"/>
  <c r="T238" i="4"/>
  <c r="T239" i="4"/>
  <c r="T240" i="4"/>
  <c r="T241" i="4"/>
  <c r="T242" i="4"/>
  <c r="T98" i="4"/>
  <c r="T243" i="4"/>
  <c r="T244" i="4"/>
  <c r="T245" i="4"/>
  <c r="T246" i="4"/>
  <c r="T247" i="4"/>
  <c r="T248" i="4"/>
  <c r="T101" i="4"/>
  <c r="T25" i="4"/>
  <c r="T249" i="4"/>
  <c r="T250" i="4"/>
  <c r="T251" i="4"/>
  <c r="T252" i="4"/>
  <c r="T253" i="4"/>
  <c r="T254" i="4"/>
  <c r="T255" i="4"/>
  <c r="T256" i="4"/>
  <c r="T130" i="4"/>
  <c r="T257" i="4"/>
  <c r="T258" i="4"/>
  <c r="T259" i="4"/>
  <c r="T260" i="4"/>
  <c r="T261" i="4"/>
  <c r="T262" i="4"/>
  <c r="T263" i="4"/>
  <c r="T44" i="4"/>
  <c r="T125" i="4"/>
  <c r="T55" i="4"/>
  <c r="T264" i="4"/>
  <c r="T265" i="4"/>
  <c r="T15" i="4"/>
  <c r="T122" i="4"/>
  <c r="T67" i="4"/>
  <c r="T266" i="4"/>
  <c r="T267" i="4"/>
  <c r="T268" i="4"/>
  <c r="T269" i="4"/>
  <c r="T270" i="4"/>
  <c r="T271" i="4"/>
  <c r="T128" i="4"/>
  <c r="T42" i="4"/>
  <c r="T95" i="4"/>
  <c r="T272" i="4"/>
  <c r="T51" i="4"/>
  <c r="T273" i="4"/>
  <c r="T16" i="4"/>
  <c r="T274" i="4"/>
  <c r="T87" i="4"/>
  <c r="T275" i="4"/>
  <c r="T276" i="4"/>
  <c r="T277" i="4"/>
  <c r="T278" i="4"/>
  <c r="T279" i="4"/>
  <c r="T280" i="4"/>
  <c r="T131" i="4"/>
  <c r="T281" i="4"/>
  <c r="T282" i="4"/>
  <c r="T283" i="4"/>
  <c r="T60" i="4"/>
  <c r="T284" i="4"/>
  <c r="T285" i="4"/>
  <c r="T286" i="4"/>
  <c r="T106" i="4"/>
  <c r="T287" i="4"/>
  <c r="T288" i="4"/>
  <c r="T289" i="4"/>
  <c r="T290" i="4"/>
  <c r="T10" i="4"/>
  <c r="T291" i="4"/>
  <c r="T79" i="4"/>
  <c r="T292" i="4"/>
  <c r="T132" i="4"/>
  <c r="T293" i="4"/>
  <c r="T57" i="4"/>
  <c r="T294" i="4"/>
  <c r="T295" i="4"/>
  <c r="T103" i="4"/>
  <c r="T72" i="4"/>
  <c r="T296" i="4"/>
  <c r="T297" i="4"/>
  <c r="T298" i="4"/>
  <c r="T65" i="4"/>
  <c r="T299" i="4"/>
  <c r="T300" i="4"/>
  <c r="T301" i="4"/>
  <c r="T41" i="4"/>
  <c r="T302" i="4"/>
  <c r="T303" i="4"/>
  <c r="T304" i="4"/>
  <c r="T305" i="4"/>
  <c r="T93" i="4"/>
  <c r="T306" i="4"/>
  <c r="T64" i="4"/>
  <c r="T107" i="4"/>
  <c r="T307" i="4"/>
  <c r="T62" i="4"/>
  <c r="T308" i="4"/>
  <c r="T309" i="4"/>
  <c r="T310" i="4"/>
  <c r="T311" i="4"/>
  <c r="T312" i="4"/>
  <c r="T313" i="4"/>
  <c r="T314" i="4"/>
  <c r="T75" i="4"/>
  <c r="T18" i="4"/>
  <c r="T112" i="4"/>
  <c r="T315" i="4"/>
  <c r="T90" i="4"/>
  <c r="T316" i="4"/>
  <c r="T317" i="4"/>
  <c r="T318" i="4"/>
  <c r="T319" i="4"/>
  <c r="T320" i="4"/>
  <c r="T102" i="4"/>
  <c r="T133" i="4"/>
  <c r="T30" i="4"/>
  <c r="T321" i="4"/>
  <c r="T322" i="4"/>
  <c r="T323" i="4"/>
  <c r="T324" i="4"/>
  <c r="T325" i="4"/>
  <c r="T326" i="4"/>
  <c r="T327" i="4"/>
  <c r="T48" i="4"/>
  <c r="T328" i="4"/>
  <c r="T329" i="4"/>
  <c r="T58" i="4"/>
  <c r="T17" i="4"/>
  <c r="T330" i="4"/>
  <c r="T331" i="4"/>
  <c r="T134" i="4"/>
  <c r="T332" i="4"/>
  <c r="T333" i="4"/>
  <c r="T334" i="4"/>
  <c r="T335" i="4"/>
  <c r="T36" i="4"/>
  <c r="T336" i="4"/>
  <c r="T337" i="4"/>
  <c r="T338" i="4"/>
  <c r="T37" i="4"/>
  <c r="T53" i="4"/>
  <c r="T339" i="4"/>
  <c r="T82" i="4"/>
  <c r="T340" i="4"/>
  <c r="T341" i="4"/>
  <c r="T342" i="4"/>
  <c r="T19" i="4"/>
  <c r="T343" i="4"/>
  <c r="T9" i="4"/>
  <c r="T344" i="4"/>
  <c r="T345" i="4"/>
  <c r="T346" i="4"/>
  <c r="T347" i="4"/>
  <c r="T348" i="4"/>
  <c r="T349" i="4"/>
  <c r="T350" i="4"/>
  <c r="T351" i="4"/>
  <c r="T352" i="4"/>
  <c r="T119" i="4"/>
  <c r="T353" i="4"/>
  <c r="T354" i="4"/>
  <c r="T80" i="4"/>
  <c r="T105" i="4"/>
  <c r="T355" i="4"/>
  <c r="T104" i="4"/>
  <c r="T356" i="4"/>
  <c r="T357" i="4"/>
  <c r="T358" i="4"/>
  <c r="T359" i="4"/>
  <c r="T126" i="4"/>
  <c r="T114" i="4"/>
  <c r="T360" i="4"/>
  <c r="T361" i="4"/>
  <c r="T38" i="4"/>
  <c r="T362" i="4"/>
  <c r="T363" i="4"/>
  <c r="T364" i="4"/>
  <c r="T365" i="4"/>
  <c r="T366" i="4"/>
  <c r="T83" i="4"/>
  <c r="T367" i="4"/>
  <c r="T368" i="4"/>
  <c r="T369" i="4"/>
  <c r="T370" i="4"/>
  <c r="T371" i="4"/>
  <c r="T372" i="4"/>
  <c r="T373" i="4"/>
  <c r="T374" i="4"/>
  <c r="T375" i="4"/>
  <c r="T376" i="4"/>
  <c r="T377" i="4"/>
  <c r="T129" i="4"/>
  <c r="T22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74" i="4"/>
  <c r="T110" i="4"/>
  <c r="T392" i="4"/>
  <c r="T393" i="4"/>
  <c r="T394" i="4"/>
  <c r="T395" i="4"/>
  <c r="T396" i="4"/>
  <c r="T76" i="4"/>
  <c r="T397" i="4"/>
  <c r="T398" i="4"/>
  <c r="T399" i="4"/>
  <c r="T400" i="4"/>
  <c r="T401" i="4"/>
  <c r="T402" i="4"/>
  <c r="T403" i="4"/>
  <c r="T43" i="4"/>
  <c r="T404" i="4"/>
  <c r="T405" i="4"/>
  <c r="T406" i="4"/>
  <c r="T407" i="4"/>
  <c r="T111" i="4"/>
  <c r="T408" i="4"/>
  <c r="T409" i="4"/>
  <c r="T410" i="4"/>
  <c r="T411" i="4"/>
  <c r="T412" i="4"/>
  <c r="T113" i="4"/>
  <c r="T68" i="4"/>
  <c r="T11" i="4"/>
  <c r="Q135" i="4"/>
  <c r="Q121" i="4"/>
  <c r="Q136" i="4"/>
  <c r="Q137" i="4"/>
  <c r="Q138" i="4"/>
  <c r="Q35" i="4"/>
  <c r="Q139" i="4"/>
  <c r="Q140" i="4"/>
  <c r="Q141" i="4"/>
  <c r="Q142" i="4"/>
  <c r="Q143" i="4"/>
  <c r="Q91" i="4"/>
  <c r="Q144" i="4"/>
  <c r="Q145" i="4"/>
  <c r="Q117" i="4"/>
  <c r="Q146" i="4"/>
  <c r="Q147" i="4"/>
  <c r="Q148" i="4"/>
  <c r="Q118" i="4"/>
  <c r="Q149" i="4"/>
  <c r="Q127" i="4"/>
  <c r="Q150" i="4"/>
  <c r="Q151" i="4"/>
  <c r="Q152" i="4"/>
  <c r="Q153" i="4"/>
  <c r="Q154" i="4"/>
  <c r="Q155" i="4"/>
  <c r="Q156" i="4"/>
  <c r="Q157" i="4"/>
  <c r="Q97" i="4"/>
  <c r="Q158" i="4"/>
  <c r="Q159" i="4"/>
  <c r="Q160" i="4"/>
  <c r="Q39" i="4"/>
  <c r="Q115" i="4"/>
  <c r="Q92" i="4"/>
  <c r="Q161" i="4"/>
  <c r="Q109" i="4"/>
  <c r="Q162" i="4"/>
  <c r="Q163" i="4"/>
  <c r="Q164" i="4"/>
  <c r="Q165" i="4"/>
  <c r="Q166" i="4"/>
  <c r="Q167" i="4"/>
  <c r="Q77" i="4"/>
  <c r="Q45" i="4"/>
  <c r="Q168" i="4"/>
  <c r="Q169" i="4"/>
  <c r="Q61" i="4"/>
  <c r="Q170" i="4"/>
  <c r="Q171" i="4"/>
  <c r="Q172" i="4"/>
  <c r="Q173" i="4"/>
  <c r="Q28" i="4"/>
  <c r="Q174" i="4"/>
  <c r="Q175" i="4"/>
  <c r="Q176" i="4"/>
  <c r="Q177" i="4"/>
  <c r="Q178" i="4"/>
  <c r="Q179" i="4"/>
  <c r="Q180" i="4"/>
  <c r="Q181" i="4"/>
  <c r="Q182" i="4"/>
  <c r="Q183" i="4"/>
  <c r="Q184" i="4"/>
  <c r="Q14" i="4"/>
  <c r="Q185" i="4"/>
  <c r="Q186" i="4"/>
  <c r="Q187" i="4"/>
  <c r="Q188" i="4"/>
  <c r="Q88" i="4"/>
  <c r="Q189" i="4"/>
  <c r="Q85" i="4"/>
  <c r="Q190" i="4"/>
  <c r="Q40" i="4"/>
  <c r="Q94" i="4"/>
  <c r="Q191" i="4"/>
  <c r="Q192" i="4"/>
  <c r="Q193" i="4"/>
  <c r="Q194" i="4"/>
  <c r="Q195" i="4"/>
  <c r="Q196" i="4"/>
  <c r="Q197" i="4"/>
  <c r="Q198" i="4"/>
  <c r="Q49" i="4"/>
  <c r="Q86" i="4"/>
  <c r="Q199" i="4"/>
  <c r="Q200" i="4"/>
  <c r="Q73" i="4"/>
  <c r="Q201" i="4"/>
  <c r="Q202" i="4"/>
  <c r="Q203" i="4"/>
  <c r="Q204" i="4"/>
  <c r="Q205" i="4"/>
  <c r="Q52" i="4"/>
  <c r="Q32" i="4"/>
  <c r="Q206" i="4"/>
  <c r="Q13" i="4"/>
  <c r="Q207" i="4"/>
  <c r="Q208" i="4"/>
  <c r="Q108" i="4"/>
  <c r="Q209" i="4"/>
  <c r="Q210" i="4"/>
  <c r="Q211" i="4"/>
  <c r="Q212" i="4"/>
  <c r="Q84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33" i="4"/>
  <c r="Q225" i="4"/>
  <c r="Q226" i="4"/>
  <c r="Q227" i="4"/>
  <c r="Q116" i="4"/>
  <c r="Q228" i="4"/>
  <c r="Q229" i="4"/>
  <c r="Q230" i="4"/>
  <c r="Q231" i="4"/>
  <c r="Q232" i="4"/>
  <c r="Q233" i="4"/>
  <c r="Q54" i="4"/>
  <c r="Q89" i="4"/>
  <c r="Q234" i="4"/>
  <c r="Q235" i="4"/>
  <c r="Q237" i="4"/>
  <c r="Q238" i="4"/>
  <c r="Q239" i="4"/>
  <c r="Q240" i="4"/>
  <c r="Q241" i="4"/>
  <c r="Q242" i="4"/>
  <c r="Q26" i="4"/>
  <c r="Q98" i="4"/>
  <c r="Q243" i="4"/>
  <c r="Q244" i="4"/>
  <c r="Q245" i="4"/>
  <c r="Q246" i="4"/>
  <c r="Q247" i="4"/>
  <c r="Q248" i="4"/>
  <c r="Q101" i="4"/>
  <c r="Q25" i="4"/>
  <c r="Q63" i="4"/>
  <c r="Q249" i="4"/>
  <c r="Q250" i="4"/>
  <c r="Q251" i="4"/>
  <c r="Q252" i="4"/>
  <c r="Q253" i="4"/>
  <c r="Q254" i="4"/>
  <c r="Q255" i="4"/>
  <c r="Q256" i="4"/>
  <c r="Q130" i="4"/>
  <c r="Q257" i="4"/>
  <c r="Q258" i="4"/>
  <c r="Q259" i="4"/>
  <c r="Q260" i="4"/>
  <c r="Q261" i="4"/>
  <c r="Q262" i="4"/>
  <c r="Q263" i="4"/>
  <c r="Q44" i="4"/>
  <c r="Q125" i="4"/>
  <c r="Q55" i="4"/>
  <c r="Q264" i="4"/>
  <c r="Q265" i="4"/>
  <c r="Q31" i="4"/>
  <c r="Q15" i="4"/>
  <c r="Q122" i="4"/>
  <c r="Q67" i="4"/>
  <c r="Q266" i="4"/>
  <c r="Q267" i="4"/>
  <c r="Q268" i="4"/>
  <c r="Q269" i="4"/>
  <c r="Q270" i="4"/>
  <c r="Q271" i="4"/>
  <c r="Q128" i="4"/>
  <c r="Q42" i="4"/>
  <c r="Q95" i="4"/>
  <c r="Q272" i="4"/>
  <c r="Q20" i="4"/>
  <c r="Q51" i="4"/>
  <c r="Q273" i="4"/>
  <c r="Q16" i="4"/>
  <c r="Q56" i="4"/>
  <c r="Q274" i="4"/>
  <c r="Q87" i="4"/>
  <c r="Q275" i="4"/>
  <c r="Q276" i="4"/>
  <c r="Q277" i="4"/>
  <c r="Q278" i="4"/>
  <c r="Q279" i="4"/>
  <c r="Q280" i="4"/>
  <c r="Q131" i="4"/>
  <c r="Q281" i="4"/>
  <c r="Q282" i="4"/>
  <c r="Q283" i="4"/>
  <c r="Q60" i="4"/>
  <c r="Q284" i="4"/>
  <c r="Q285" i="4"/>
  <c r="Q29" i="4"/>
  <c r="Q286" i="4"/>
  <c r="Q106" i="4"/>
  <c r="Q287" i="4"/>
  <c r="Q288" i="4"/>
  <c r="Q289" i="4"/>
  <c r="Q290" i="4"/>
  <c r="Q291" i="4"/>
  <c r="Q79" i="4"/>
  <c r="Q292" i="4"/>
  <c r="Q132" i="4"/>
  <c r="Q293" i="4"/>
  <c r="Q57" i="4"/>
  <c r="Q294" i="4"/>
  <c r="Q295" i="4"/>
  <c r="Q103" i="4"/>
  <c r="Q72" i="4"/>
  <c r="Q296" i="4"/>
  <c r="Q297" i="4"/>
  <c r="Q298" i="4"/>
  <c r="Q65" i="4"/>
  <c r="Q299" i="4"/>
  <c r="Q300" i="4"/>
  <c r="Q301" i="4"/>
  <c r="Q41" i="4"/>
  <c r="Q302" i="4"/>
  <c r="Q303" i="4"/>
  <c r="Q304" i="4"/>
  <c r="Q305" i="4"/>
  <c r="Q93" i="4"/>
  <c r="Q306" i="4"/>
  <c r="Q64" i="4"/>
  <c r="Q71" i="4"/>
  <c r="Q107" i="4"/>
  <c r="Q307" i="4"/>
  <c r="Q62" i="4"/>
  <c r="Q308" i="4"/>
  <c r="Q309" i="4"/>
  <c r="Q310" i="4"/>
  <c r="Q311" i="4"/>
  <c r="Q312" i="4"/>
  <c r="Q313" i="4"/>
  <c r="Q314" i="4"/>
  <c r="Q75" i="4"/>
  <c r="Q18" i="4"/>
  <c r="Q112" i="4"/>
  <c r="Q315" i="4"/>
  <c r="Q90" i="4"/>
  <c r="Q316" i="4"/>
  <c r="Q317" i="4"/>
  <c r="Q318" i="4"/>
  <c r="Q319" i="4"/>
  <c r="Q320" i="4"/>
  <c r="Q102" i="4"/>
  <c r="Q133" i="4"/>
  <c r="Q30" i="4"/>
  <c r="Q321" i="4"/>
  <c r="Q322" i="4"/>
  <c r="Q323" i="4"/>
  <c r="Q324" i="4"/>
  <c r="Q325" i="4"/>
  <c r="Q326" i="4"/>
  <c r="Q327" i="4"/>
  <c r="Q48" i="4"/>
  <c r="Q328" i="4"/>
  <c r="Q329" i="4"/>
  <c r="Q58" i="4"/>
  <c r="Q17" i="4"/>
  <c r="Q81" i="4"/>
  <c r="Q330" i="4"/>
  <c r="Q331" i="4"/>
  <c r="Q134" i="4"/>
  <c r="Q332" i="4"/>
  <c r="Q333" i="4"/>
  <c r="Q78" i="4"/>
  <c r="Q334" i="4"/>
  <c r="Q335" i="4"/>
  <c r="Q36" i="4"/>
  <c r="Q336" i="4"/>
  <c r="Q337" i="4"/>
  <c r="Q338" i="4"/>
  <c r="Q37" i="4"/>
  <c r="Q53" i="4"/>
  <c r="Q339" i="4"/>
  <c r="Q82" i="4"/>
  <c r="Q340" i="4"/>
  <c r="Q341" i="4"/>
  <c r="Q342" i="4"/>
  <c r="Q19" i="4"/>
  <c r="Q343" i="4"/>
  <c r="Q9" i="4"/>
  <c r="Q344" i="4"/>
  <c r="Q345" i="4"/>
  <c r="Q346" i="4"/>
  <c r="Q347" i="4"/>
  <c r="Q348" i="4"/>
  <c r="Q349" i="4"/>
  <c r="Q350" i="4"/>
  <c r="Q351" i="4"/>
  <c r="Q352" i="4"/>
  <c r="Q119" i="4"/>
  <c r="Q353" i="4"/>
  <c r="Q354" i="4"/>
  <c r="Q80" i="4"/>
  <c r="Q105" i="4"/>
  <c r="Q355" i="4"/>
  <c r="Q104" i="4"/>
  <c r="Q356" i="4"/>
  <c r="Q357" i="4"/>
  <c r="Q358" i="4"/>
  <c r="Q359" i="4"/>
  <c r="Q126" i="4"/>
  <c r="Q114" i="4"/>
  <c r="Q360" i="4"/>
  <c r="Q361" i="4"/>
  <c r="Q38" i="4"/>
  <c r="Q362" i="4"/>
  <c r="Q363" i="4"/>
  <c r="Q364" i="4"/>
  <c r="Q365" i="4"/>
  <c r="Q366" i="4"/>
  <c r="Q83" i="4"/>
  <c r="Q367" i="4"/>
  <c r="Q66" i="4"/>
  <c r="Q368" i="4"/>
  <c r="Q369" i="4"/>
  <c r="Q370" i="4"/>
  <c r="Q371" i="4"/>
  <c r="Q372" i="4"/>
  <c r="Q373" i="4"/>
  <c r="Q374" i="4"/>
  <c r="Q375" i="4"/>
  <c r="Q376" i="4"/>
  <c r="Q377" i="4"/>
  <c r="Q129" i="4"/>
  <c r="Q22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74" i="4"/>
  <c r="Q110" i="4"/>
  <c r="Q392" i="4"/>
  <c r="Q393" i="4"/>
  <c r="Q394" i="4"/>
  <c r="Q395" i="4"/>
  <c r="Q396" i="4"/>
  <c r="Q76" i="4"/>
  <c r="Q397" i="4"/>
  <c r="Q398" i="4"/>
  <c r="Q399" i="4"/>
  <c r="Q400" i="4"/>
  <c r="Q70" i="4"/>
  <c r="Q401" i="4"/>
  <c r="Q402" i="4"/>
  <c r="Q403" i="4"/>
  <c r="Q43" i="4"/>
  <c r="Q404" i="4"/>
  <c r="Q405" i="4"/>
  <c r="Q406" i="4"/>
  <c r="Q407" i="4"/>
  <c r="Q111" i="4"/>
  <c r="Q408" i="4"/>
  <c r="Q409" i="4"/>
  <c r="Q410" i="4"/>
  <c r="Q411" i="4"/>
  <c r="Q412" i="4"/>
  <c r="Q113" i="4"/>
  <c r="Q68" i="4"/>
  <c r="Q11" i="4"/>
  <c r="N131" i="4"/>
  <c r="J131" i="4" s="1"/>
  <c r="N88" i="4"/>
  <c r="J88" i="4" s="1"/>
  <c r="N77" i="4"/>
  <c r="J77" i="4" s="1"/>
  <c r="N33" i="4"/>
  <c r="N55" i="4"/>
  <c r="J55" i="4" s="1"/>
  <c r="N30" i="4"/>
  <c r="N52" i="4"/>
  <c r="N39" i="4"/>
  <c r="J39" i="4" s="1"/>
  <c r="N10" i="4"/>
  <c r="L134" i="4"/>
  <c r="J134" i="4" s="1"/>
  <c r="L102" i="4"/>
  <c r="J102" i="4" s="1"/>
  <c r="L105" i="4"/>
  <c r="L103" i="4"/>
  <c r="J103" i="4" s="1"/>
  <c r="L55" i="4"/>
  <c r="L108" i="4"/>
  <c r="J108" i="4" s="1"/>
  <c r="L39" i="4"/>
  <c r="L52" i="4"/>
  <c r="J52" i="4" s="1"/>
  <c r="L25" i="4"/>
  <c r="J25" i="4" s="1"/>
  <c r="P132" i="4"/>
  <c r="J132" i="4" s="1"/>
  <c r="P85" i="4"/>
  <c r="J85" i="4" s="1"/>
  <c r="P105" i="4"/>
  <c r="J105" i="4" s="1"/>
  <c r="P68" i="4"/>
  <c r="J68" i="4" s="1"/>
  <c r="P80" i="4"/>
  <c r="J80" i="4" s="1"/>
  <c r="P33" i="4"/>
  <c r="J33" i="4" s="1"/>
  <c r="P37" i="4"/>
  <c r="J37" i="4" s="1"/>
  <c r="P30" i="4"/>
  <c r="J30" i="4" s="1"/>
  <c r="J135" i="4"/>
  <c r="J121" i="4"/>
  <c r="J136" i="4"/>
  <c r="J137" i="4"/>
  <c r="J138" i="4"/>
  <c r="J35" i="4"/>
  <c r="J139" i="4"/>
  <c r="J140" i="4"/>
  <c r="J141" i="4"/>
  <c r="J142" i="4"/>
  <c r="J143" i="4"/>
  <c r="J91" i="4"/>
  <c r="J144" i="4"/>
  <c r="J145" i="4"/>
  <c r="J117" i="4"/>
  <c r="J146" i="4"/>
  <c r="J147" i="4"/>
  <c r="J148" i="4"/>
  <c r="J118" i="4"/>
  <c r="J149" i="4"/>
  <c r="J127" i="4"/>
  <c r="J150" i="4"/>
  <c r="J151" i="4"/>
  <c r="J152" i="4"/>
  <c r="J153" i="4"/>
  <c r="J154" i="4"/>
  <c r="J155" i="4"/>
  <c r="J156" i="4"/>
  <c r="J157" i="4"/>
  <c r="J97" i="4"/>
  <c r="J158" i="4"/>
  <c r="J159" i="4"/>
  <c r="J160" i="4"/>
  <c r="J115" i="4"/>
  <c r="J92" i="4"/>
  <c r="J161" i="4"/>
  <c r="J109" i="4"/>
  <c r="J162" i="4"/>
  <c r="J163" i="4"/>
  <c r="J164" i="4"/>
  <c r="J165" i="4"/>
  <c r="J166" i="4"/>
  <c r="J167" i="4"/>
  <c r="J45" i="4"/>
  <c r="J168" i="4"/>
  <c r="J21" i="4"/>
  <c r="J169" i="4"/>
  <c r="J61" i="4"/>
  <c r="J170" i="4"/>
  <c r="J171" i="4"/>
  <c r="J172" i="4"/>
  <c r="J173" i="4"/>
  <c r="J28" i="4"/>
  <c r="J174" i="4"/>
  <c r="J175" i="4"/>
  <c r="J12" i="4"/>
  <c r="J176" i="4"/>
  <c r="J177" i="4"/>
  <c r="J178" i="4"/>
  <c r="J179" i="4"/>
  <c r="J59" i="4"/>
  <c r="J180" i="4"/>
  <c r="J181" i="4"/>
  <c r="J182" i="4"/>
  <c r="J183" i="4"/>
  <c r="J184" i="4"/>
  <c r="J14" i="4"/>
  <c r="J185" i="4"/>
  <c r="J186" i="4"/>
  <c r="J187" i="4"/>
  <c r="J188" i="4"/>
  <c r="J189" i="4"/>
  <c r="J190" i="4"/>
  <c r="J40" i="4"/>
  <c r="J94" i="4"/>
  <c r="J191" i="4"/>
  <c r="J192" i="4"/>
  <c r="J193" i="4"/>
  <c r="J194" i="4"/>
  <c r="J195" i="4"/>
  <c r="J196" i="4"/>
  <c r="J197" i="4"/>
  <c r="J198" i="4"/>
  <c r="J49" i="4"/>
  <c r="J86" i="4"/>
  <c r="J199" i="4"/>
  <c r="J200" i="4"/>
  <c r="J73" i="4"/>
  <c r="J201" i="4"/>
  <c r="J202" i="4"/>
  <c r="J203" i="4"/>
  <c r="J204" i="4"/>
  <c r="J205" i="4"/>
  <c r="J32" i="4"/>
  <c r="J206" i="4"/>
  <c r="J13" i="4"/>
  <c r="J207" i="4"/>
  <c r="J208" i="4"/>
  <c r="J209" i="4"/>
  <c r="J210" i="4"/>
  <c r="J211" i="4"/>
  <c r="J212" i="4"/>
  <c r="J84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3" i="4"/>
  <c r="J116" i="4"/>
  <c r="J228" i="4"/>
  <c r="J229" i="4"/>
  <c r="J230" i="4"/>
  <c r="J231" i="4"/>
  <c r="J232" i="4"/>
  <c r="J233" i="4"/>
  <c r="J54" i="4"/>
  <c r="J89" i="4"/>
  <c r="J234" i="4"/>
  <c r="J235" i="4"/>
  <c r="J237" i="4"/>
  <c r="J238" i="4"/>
  <c r="J239" i="4"/>
  <c r="J240" i="4"/>
  <c r="J241" i="4"/>
  <c r="J242" i="4"/>
  <c r="J26" i="4"/>
  <c r="J98" i="4"/>
  <c r="J243" i="4"/>
  <c r="J244" i="4"/>
  <c r="J245" i="4"/>
  <c r="J246" i="4"/>
  <c r="J247" i="4"/>
  <c r="J248" i="4"/>
  <c r="J101" i="4"/>
  <c r="J63" i="4"/>
  <c r="J249" i="4"/>
  <c r="J250" i="4"/>
  <c r="J251" i="4"/>
  <c r="J252" i="4"/>
  <c r="J253" i="4"/>
  <c r="J254" i="4"/>
  <c r="J255" i="4"/>
  <c r="J256" i="4"/>
  <c r="J130" i="4"/>
  <c r="J257" i="4"/>
  <c r="J50" i="4"/>
  <c r="J258" i="4"/>
  <c r="J259" i="4"/>
  <c r="J260" i="4"/>
  <c r="J261" i="4"/>
  <c r="E261" i="4" s="1"/>
  <c r="J262" i="4"/>
  <c r="E262" i="4" s="1"/>
  <c r="J263" i="4"/>
  <c r="J44" i="4"/>
  <c r="J125" i="4"/>
  <c r="J264" i="4"/>
  <c r="J265" i="4"/>
  <c r="J31" i="4"/>
  <c r="J15" i="4"/>
  <c r="J122" i="4"/>
  <c r="J67" i="4"/>
  <c r="J266" i="4"/>
  <c r="J267" i="4"/>
  <c r="J268" i="4"/>
  <c r="J269" i="4"/>
  <c r="J270" i="4"/>
  <c r="J271" i="4"/>
  <c r="J128" i="4"/>
  <c r="J42" i="4"/>
  <c r="J95" i="4"/>
  <c r="J272" i="4"/>
  <c r="J20" i="4"/>
  <c r="J51" i="4"/>
  <c r="J273" i="4"/>
  <c r="J16" i="4"/>
  <c r="J56" i="4"/>
  <c r="J274" i="4"/>
  <c r="J87" i="4"/>
  <c r="J275" i="4"/>
  <c r="J276" i="4"/>
  <c r="J277" i="4"/>
  <c r="J278" i="4"/>
  <c r="J279" i="4"/>
  <c r="J280" i="4"/>
  <c r="J281" i="4"/>
  <c r="J282" i="4"/>
  <c r="J283" i="4"/>
  <c r="J60" i="4"/>
  <c r="J284" i="4"/>
  <c r="J285" i="4"/>
  <c r="J29" i="4"/>
  <c r="J286" i="4"/>
  <c r="J106" i="4"/>
  <c r="J287" i="4"/>
  <c r="J288" i="4"/>
  <c r="J289" i="4"/>
  <c r="J290" i="4"/>
  <c r="J291" i="4"/>
  <c r="J79" i="4"/>
  <c r="J292" i="4"/>
  <c r="J34" i="4"/>
  <c r="J293" i="4"/>
  <c r="J57" i="4"/>
  <c r="J294" i="4"/>
  <c r="J295" i="4"/>
  <c r="J72" i="4"/>
  <c r="J296" i="4"/>
  <c r="J297" i="4"/>
  <c r="J298" i="4"/>
  <c r="J65" i="4"/>
  <c r="J299" i="4"/>
  <c r="J300" i="4"/>
  <c r="J301" i="4"/>
  <c r="J41" i="4"/>
  <c r="J302" i="4"/>
  <c r="J303" i="4"/>
  <c r="J304" i="4"/>
  <c r="J305" i="4"/>
  <c r="J93" i="4"/>
  <c r="J306" i="4"/>
  <c r="J64" i="4"/>
  <c r="J71" i="4"/>
  <c r="J107" i="4"/>
  <c r="J307" i="4"/>
  <c r="J62" i="4"/>
  <c r="J308" i="4"/>
  <c r="J309" i="4"/>
  <c r="J310" i="4"/>
  <c r="J311" i="4"/>
  <c r="J312" i="4"/>
  <c r="J313" i="4"/>
  <c r="J314" i="4"/>
  <c r="J75" i="4"/>
  <c r="J18" i="4"/>
  <c r="J112" i="4"/>
  <c r="J315" i="4"/>
  <c r="J90" i="4"/>
  <c r="J316" i="4"/>
  <c r="J317" i="4"/>
  <c r="J318" i="4"/>
  <c r="J319" i="4"/>
  <c r="J320" i="4"/>
  <c r="J133" i="4"/>
  <c r="J321" i="4"/>
  <c r="J322" i="4"/>
  <c r="J323" i="4"/>
  <c r="J324" i="4"/>
  <c r="J325" i="4"/>
  <c r="J326" i="4"/>
  <c r="J327" i="4"/>
  <c r="J48" i="4"/>
  <c r="J328" i="4"/>
  <c r="J329" i="4"/>
  <c r="J58" i="4"/>
  <c r="J17" i="4"/>
  <c r="J81" i="4"/>
  <c r="J330" i="4"/>
  <c r="J331" i="4"/>
  <c r="J332" i="4"/>
  <c r="J333" i="4"/>
  <c r="J78" i="4"/>
  <c r="J334" i="4"/>
  <c r="J335" i="4"/>
  <c r="J36" i="4"/>
  <c r="J336" i="4"/>
  <c r="J337" i="4"/>
  <c r="J338" i="4"/>
  <c r="J53" i="4"/>
  <c r="J339" i="4"/>
  <c r="J82" i="4"/>
  <c r="J340" i="4"/>
  <c r="J341" i="4"/>
  <c r="J342" i="4"/>
  <c r="J19" i="4"/>
  <c r="J343" i="4"/>
  <c r="J9" i="4"/>
  <c r="J344" i="4"/>
  <c r="J345" i="4"/>
  <c r="J346" i="4"/>
  <c r="J347" i="4"/>
  <c r="J348" i="4"/>
  <c r="J349" i="4"/>
  <c r="J350" i="4"/>
  <c r="J351" i="4"/>
  <c r="J352" i="4"/>
  <c r="J119" i="4"/>
  <c r="J353" i="4"/>
  <c r="J354" i="4"/>
  <c r="J355" i="4"/>
  <c r="J104" i="4"/>
  <c r="J356" i="4"/>
  <c r="J357" i="4"/>
  <c r="J358" i="4"/>
  <c r="J359" i="4"/>
  <c r="J126" i="4"/>
  <c r="J114" i="4"/>
  <c r="J360" i="4"/>
  <c r="J361" i="4"/>
  <c r="J38" i="4"/>
  <c r="J362" i="4"/>
  <c r="J363" i="4"/>
  <c r="J364" i="4"/>
  <c r="J27" i="4"/>
  <c r="J365" i="4"/>
  <c r="J366" i="4"/>
  <c r="J83" i="4"/>
  <c r="J367" i="4"/>
  <c r="J66" i="4"/>
  <c r="J368" i="4"/>
  <c r="E368" i="4" s="1"/>
  <c r="J369" i="4"/>
  <c r="J370" i="4"/>
  <c r="E370" i="4" s="1"/>
  <c r="J371" i="4"/>
  <c r="J372" i="4"/>
  <c r="J373" i="4"/>
  <c r="J374" i="4"/>
  <c r="J375" i="4"/>
  <c r="J376" i="4"/>
  <c r="E376" i="4" s="1"/>
  <c r="J377" i="4"/>
  <c r="J129" i="4"/>
  <c r="E129" i="4" s="1"/>
  <c r="J22" i="4"/>
  <c r="J378" i="4"/>
  <c r="J379" i="4"/>
  <c r="J380" i="4"/>
  <c r="J381" i="4"/>
  <c r="J382" i="4"/>
  <c r="J383" i="4"/>
  <c r="J384" i="4"/>
  <c r="J385" i="4"/>
  <c r="E385" i="4" s="1"/>
  <c r="J386" i="4"/>
  <c r="J387" i="4"/>
  <c r="J388" i="4"/>
  <c r="J389" i="4"/>
  <c r="J390" i="4"/>
  <c r="J24" i="4"/>
  <c r="J391" i="4"/>
  <c r="J74" i="4"/>
  <c r="J110" i="4"/>
  <c r="J392" i="4"/>
  <c r="J393" i="4"/>
  <c r="J394" i="4"/>
  <c r="J395" i="4"/>
  <c r="J396" i="4"/>
  <c r="J76" i="4"/>
  <c r="J397" i="4"/>
  <c r="J398" i="4"/>
  <c r="J399" i="4"/>
  <c r="J400" i="4"/>
  <c r="J70" i="4"/>
  <c r="J401" i="4"/>
  <c r="J402" i="4"/>
  <c r="J403" i="4"/>
  <c r="J43" i="4"/>
  <c r="J404" i="4"/>
  <c r="J405" i="4"/>
  <c r="J406" i="4"/>
  <c r="J407" i="4"/>
  <c r="J111" i="4"/>
  <c r="J408" i="4"/>
  <c r="J409" i="4"/>
  <c r="J410" i="4"/>
  <c r="J411" i="4"/>
  <c r="J412" i="4"/>
  <c r="J113" i="4"/>
  <c r="J11" i="4"/>
  <c r="P10" i="4"/>
  <c r="J10" i="4" s="1"/>
  <c r="E390" i="4" l="1"/>
  <c r="E401" i="4"/>
  <c r="E382" i="4"/>
  <c r="E375" i="4"/>
  <c r="E66" i="4"/>
  <c r="E258" i="4"/>
  <c r="E388" i="4"/>
  <c r="E380" i="4"/>
  <c r="E373" i="4"/>
  <c r="E371" i="4"/>
  <c r="E259" i="4"/>
  <c r="E44" i="4"/>
  <c r="E394" i="4"/>
  <c r="E395" i="4"/>
  <c r="E339" i="4"/>
  <c r="E78" i="4"/>
  <c r="E329" i="4"/>
  <c r="E322" i="4"/>
  <c r="E194" i="4"/>
  <c r="E188" i="4"/>
  <c r="E181" i="4"/>
  <c r="E151" i="4"/>
  <c r="E117" i="4"/>
  <c r="E139" i="4"/>
  <c r="E389" i="4"/>
  <c r="E381" i="4"/>
  <c r="E333" i="4"/>
  <c r="E328" i="4"/>
  <c r="E321" i="4"/>
  <c r="E193" i="4"/>
  <c r="E33" i="4"/>
  <c r="E374" i="4"/>
  <c r="E125" i="4"/>
  <c r="E363" i="4"/>
  <c r="E311" i="4"/>
  <c r="E284" i="4"/>
  <c r="E253" i="4"/>
  <c r="E23" i="4"/>
  <c r="E200" i="4"/>
  <c r="E169" i="4"/>
  <c r="E37" i="4"/>
  <c r="E407" i="4"/>
  <c r="E300" i="4"/>
  <c r="E97" i="4"/>
  <c r="E10" i="4"/>
  <c r="E358" i="4"/>
  <c r="E344" i="4"/>
  <c r="E301" i="4"/>
  <c r="E277" i="4"/>
  <c r="E247" i="4"/>
  <c r="E220" i="4"/>
  <c r="E84" i="4"/>
  <c r="E163" i="4"/>
  <c r="E52" i="4"/>
  <c r="E70" i="4"/>
  <c r="E315" i="4"/>
  <c r="E60" i="4"/>
  <c r="E180" i="4"/>
  <c r="E162" i="4"/>
  <c r="E150" i="4"/>
  <c r="E35" i="4"/>
  <c r="E400" i="4"/>
  <c r="E350" i="4"/>
  <c r="E133" i="4"/>
  <c r="E108" i="4"/>
  <c r="E101" i="4"/>
  <c r="E242" i="4"/>
  <c r="E213" i="4"/>
  <c r="E111" i="4"/>
  <c r="E295" i="4"/>
  <c r="E51" i="4"/>
  <c r="E269" i="4"/>
  <c r="E54" i="4"/>
  <c r="E158" i="4"/>
  <c r="E131" i="4"/>
  <c r="E310" i="4"/>
  <c r="E294" i="4"/>
  <c r="E199" i="4"/>
  <c r="E113" i="4"/>
  <c r="E38" i="4"/>
  <c r="E343" i="4"/>
  <c r="E332" i="4"/>
  <c r="E112" i="4"/>
  <c r="E192" i="4"/>
  <c r="E168" i="4"/>
  <c r="E127" i="4"/>
  <c r="E80" i="4"/>
  <c r="E392" i="4"/>
  <c r="E337" i="4"/>
  <c r="E327" i="4"/>
  <c r="E185" i="4"/>
  <c r="E45" i="4"/>
  <c r="E137" i="4"/>
  <c r="E248" i="4"/>
  <c r="E221" i="4"/>
  <c r="E352" i="4"/>
  <c r="E64" i="4"/>
  <c r="E290" i="4"/>
  <c r="E265" i="4"/>
  <c r="E241" i="4"/>
  <c r="E206" i="4"/>
  <c r="E175" i="4"/>
  <c r="E351" i="4"/>
  <c r="E289" i="4"/>
  <c r="E187" i="4"/>
  <c r="E21" i="4"/>
  <c r="E145" i="4"/>
  <c r="E406" i="4"/>
  <c r="E338" i="4"/>
  <c r="E48" i="4"/>
  <c r="E309" i="4"/>
  <c r="E205" i="4"/>
  <c r="E186" i="4"/>
  <c r="E157" i="4"/>
  <c r="E144" i="4"/>
  <c r="E138" i="4"/>
  <c r="E399" i="4"/>
  <c r="E379" i="4"/>
  <c r="E331" i="4"/>
  <c r="E191" i="4"/>
  <c r="E179" i="4"/>
  <c r="E149" i="4"/>
  <c r="E398" i="4"/>
  <c r="E110" i="4"/>
  <c r="E386" i="4"/>
  <c r="E378" i="4"/>
  <c r="E372" i="4"/>
  <c r="E342" i="4"/>
  <c r="E326" i="4"/>
  <c r="E263" i="4"/>
  <c r="E198" i="4"/>
  <c r="E178" i="4"/>
  <c r="E275" i="4"/>
  <c r="E267" i="4"/>
  <c r="E251" i="4"/>
  <c r="E239" i="4"/>
  <c r="E226" i="4"/>
  <c r="E211" i="4"/>
  <c r="E109" i="4"/>
  <c r="E405" i="4"/>
  <c r="E104" i="4"/>
  <c r="E305" i="4"/>
  <c r="E293" i="4"/>
  <c r="E287" i="4"/>
  <c r="E87" i="4"/>
  <c r="E250" i="4"/>
  <c r="E238" i="4"/>
  <c r="E225" i="4"/>
  <c r="E217" i="4"/>
  <c r="E204" i="4"/>
  <c r="E173" i="4"/>
  <c r="E161" i="4"/>
  <c r="E156" i="4"/>
  <c r="E91" i="4"/>
  <c r="E348" i="4"/>
  <c r="E106" i="4"/>
  <c r="E42" i="4"/>
  <c r="E130" i="4"/>
  <c r="E237" i="4"/>
  <c r="E216" i="4"/>
  <c r="E94" i="4"/>
  <c r="E92" i="4"/>
  <c r="E105" i="4"/>
  <c r="E397" i="4"/>
  <c r="E114" i="4"/>
  <c r="E314" i="4"/>
  <c r="E292" i="4"/>
  <c r="E256" i="4"/>
  <c r="E229" i="4"/>
  <c r="E202" i="4"/>
  <c r="E177" i="4"/>
  <c r="E115" i="4"/>
  <c r="E142" i="4"/>
  <c r="E121" i="4"/>
  <c r="E46" i="4"/>
  <c r="E357" i="4"/>
  <c r="E20" i="4"/>
  <c r="E246" i="4"/>
  <c r="E233" i="4"/>
  <c r="E219" i="4"/>
  <c r="E356" i="4"/>
  <c r="E93" i="4"/>
  <c r="E288" i="4"/>
  <c r="E272" i="4"/>
  <c r="E50" i="4"/>
  <c r="E232" i="4"/>
  <c r="E404" i="4"/>
  <c r="E366" i="4"/>
  <c r="E355" i="4"/>
  <c r="E336" i="4"/>
  <c r="E319" i="4"/>
  <c r="E298" i="4"/>
  <c r="E281" i="4"/>
  <c r="E67" i="4"/>
  <c r="E249" i="4"/>
  <c r="E224" i="4"/>
  <c r="E203" i="4"/>
  <c r="E118" i="4"/>
  <c r="E103" i="4"/>
  <c r="E74" i="4"/>
  <c r="E347" i="4"/>
  <c r="E318" i="4"/>
  <c r="E297" i="4"/>
  <c r="E280" i="4"/>
  <c r="E122" i="4"/>
  <c r="E98" i="4"/>
  <c r="E215" i="4"/>
  <c r="E171" i="4"/>
  <c r="E154" i="4"/>
  <c r="E85" i="4"/>
  <c r="E403" i="4"/>
  <c r="E384" i="4"/>
  <c r="E27" i="4"/>
  <c r="E353" i="4"/>
  <c r="E335" i="4"/>
  <c r="E317" i="4"/>
  <c r="E107" i="4"/>
  <c r="E79" i="4"/>
  <c r="E271" i="4"/>
  <c r="E228" i="4"/>
  <c r="E207" i="4"/>
  <c r="E183" i="4"/>
  <c r="E170" i="4"/>
  <c r="E160" i="4"/>
  <c r="E153" i="4"/>
  <c r="E147" i="4"/>
  <c r="E135" i="4"/>
  <c r="E132" i="4"/>
  <c r="E102" i="4"/>
  <c r="E77" i="4"/>
  <c r="E362" i="4"/>
  <c r="E53" i="4"/>
  <c r="E306" i="4"/>
  <c r="E276" i="4"/>
  <c r="E268" i="4"/>
  <c r="E264" i="4"/>
  <c r="E252" i="4"/>
  <c r="E240" i="4"/>
  <c r="E227" i="4"/>
  <c r="E212" i="4"/>
  <c r="E174" i="4"/>
  <c r="E39" i="4"/>
  <c r="E393" i="4"/>
  <c r="E367" i="4"/>
  <c r="E299" i="4"/>
  <c r="E283" i="4"/>
  <c r="E245" i="4"/>
  <c r="E218" i="4"/>
  <c r="E412" i="4"/>
  <c r="E387" i="4"/>
  <c r="E361" i="4"/>
  <c r="E349" i="4"/>
  <c r="E320" i="4"/>
  <c r="E308" i="4"/>
  <c r="E65" i="4"/>
  <c r="E282" i="4"/>
  <c r="E95" i="4"/>
  <c r="E266" i="4"/>
  <c r="E257" i="4"/>
  <c r="E244" i="4"/>
  <c r="E231" i="4"/>
  <c r="E210" i="4"/>
  <c r="E68" i="4"/>
  <c r="E411" i="4"/>
  <c r="E360" i="4"/>
  <c r="E330" i="4"/>
  <c r="E75" i="4"/>
  <c r="E304" i="4"/>
  <c r="E34" i="4"/>
  <c r="E274" i="4"/>
  <c r="E243" i="4"/>
  <c r="E230" i="4"/>
  <c r="E209" i="4"/>
  <c r="E172" i="4"/>
  <c r="E167" i="4"/>
  <c r="E155" i="4"/>
  <c r="E143" i="4"/>
  <c r="E136" i="4"/>
  <c r="E55" i="4"/>
  <c r="E410" i="4"/>
  <c r="E365" i="4"/>
  <c r="E354" i="4"/>
  <c r="E341" i="4"/>
  <c r="E81" i="4"/>
  <c r="E325" i="4"/>
  <c r="E307" i="4"/>
  <c r="E303" i="4"/>
  <c r="E286" i="4"/>
  <c r="E128" i="4"/>
  <c r="E63" i="4"/>
  <c r="E235" i="4"/>
  <c r="E223" i="4"/>
  <c r="E208" i="4"/>
  <c r="E197" i="4"/>
  <c r="E184" i="4"/>
  <c r="E166" i="4"/>
  <c r="E148" i="4"/>
  <c r="E409" i="4"/>
  <c r="E76" i="4"/>
  <c r="E391" i="4"/>
  <c r="E126" i="4"/>
  <c r="E346" i="4"/>
  <c r="E340" i="4"/>
  <c r="E324" i="4"/>
  <c r="E313" i="4"/>
  <c r="E302" i="4"/>
  <c r="E296" i="4"/>
  <c r="E29" i="4"/>
  <c r="E279" i="4"/>
  <c r="E255" i="4"/>
  <c r="E234" i="4"/>
  <c r="E222" i="4"/>
  <c r="E214" i="4"/>
  <c r="E201" i="4"/>
  <c r="E196" i="4"/>
  <c r="E190" i="4"/>
  <c r="E176" i="4"/>
  <c r="E165" i="4"/>
  <c r="E141" i="4"/>
  <c r="E408" i="4"/>
  <c r="E402" i="4"/>
  <c r="E396" i="4"/>
  <c r="E383" i="4"/>
  <c r="E377" i="4"/>
  <c r="E369" i="4"/>
  <c r="E364" i="4"/>
  <c r="E359" i="4"/>
  <c r="E119" i="4"/>
  <c r="E345" i="4"/>
  <c r="E82" i="4"/>
  <c r="E334" i="4"/>
  <c r="E58" i="4"/>
  <c r="E323" i="4"/>
  <c r="E316" i="4"/>
  <c r="E312" i="4"/>
  <c r="E291" i="4"/>
  <c r="E285" i="4"/>
  <c r="E278" i="4"/>
  <c r="E273" i="4"/>
  <c r="E270" i="4"/>
  <c r="E31" i="4"/>
  <c r="E260" i="4"/>
  <c r="E254" i="4"/>
  <c r="E89" i="4"/>
  <c r="E116" i="4"/>
  <c r="E73" i="4"/>
  <c r="E195" i="4"/>
  <c r="E189" i="4"/>
  <c r="E182" i="4"/>
  <c r="E164" i="4"/>
  <c r="E159" i="4"/>
  <c r="E152" i="4"/>
  <c r="E146" i="4"/>
  <c r="E140" i="4"/>
  <c r="E30" i="4"/>
  <c r="E25" i="4"/>
  <c r="E134" i="4"/>
  <c r="E88" i="4"/>
  <c r="Y41" i="4"/>
  <c r="E41" i="4" s="1"/>
  <c r="Y22" i="4"/>
  <c r="E22" i="4" s="1"/>
  <c r="Y72" i="4"/>
  <c r="E72" i="4" s="1"/>
  <c r="Y43" i="4"/>
  <c r="E43" i="4" s="1"/>
  <c r="Y36" i="4"/>
  <c r="E36" i="4" s="1"/>
  <c r="Y9" i="4"/>
  <c r="E9" i="4" s="1"/>
  <c r="Y90" i="4"/>
  <c r="E90" i="4" s="1"/>
  <c r="Y28" i="4"/>
  <c r="E28" i="4" s="1"/>
  <c r="Y83" i="4"/>
  <c r="E83" i="4" s="1"/>
  <c r="Y26" i="4"/>
  <c r="E26" i="4" s="1"/>
  <c r="Y86" i="4"/>
  <c r="E86" i="4" s="1"/>
  <c r="Y32" i="4"/>
  <c r="E32" i="4" s="1"/>
  <c r="Y12" i="4"/>
  <c r="E12" i="4" s="1"/>
  <c r="Y61" i="4"/>
  <c r="E61" i="4" s="1"/>
  <c r="Y59" i="4"/>
  <c r="E59" i="4" s="1"/>
  <c r="Y13" i="4"/>
  <c r="E13" i="4" s="1"/>
  <c r="Y18" i="4"/>
  <c r="E18" i="4" s="1"/>
  <c r="Y71" i="4"/>
  <c r="E71" i="4" s="1"/>
  <c r="Y57" i="4"/>
  <c r="E57" i="4" s="1"/>
  <c r="Y24" i="4"/>
  <c r="E24" i="4" s="1"/>
  <c r="Y16" i="4"/>
  <c r="E16" i="4" s="1"/>
  <c r="Y62" i="4"/>
  <c r="E62" i="4" s="1"/>
  <c r="Y19" i="4"/>
  <c r="E19" i="4" s="1"/>
  <c r="Y56" i="4"/>
  <c r="E56" i="4" s="1"/>
  <c r="Y40" i="4"/>
  <c r="E40" i="4" s="1"/>
  <c r="Y11" i="4"/>
  <c r="E11" i="4" s="1"/>
  <c r="Y17" i="4"/>
  <c r="E17" i="4" s="1"/>
  <c r="Y69" i="4"/>
  <c r="E69" i="4" s="1"/>
  <c r="Y49" i="4"/>
  <c r="E49" i="4" s="1"/>
  <c r="Y15" i="4"/>
  <c r="E15" i="4" s="1"/>
  <c r="Y14" i="4"/>
  <c r="E14" i="4" s="1"/>
</calcChain>
</file>

<file path=xl/sharedStrings.xml><?xml version="1.0" encoding="utf-8"?>
<sst xmlns="http://schemas.openxmlformats.org/spreadsheetml/2006/main" count="1255" uniqueCount="737">
  <si>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</si>
  <si>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</si>
  <si>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</si>
  <si>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</si>
  <si>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</si>
  <si>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</si>
  <si>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</si>
  <si>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</si>
  <si>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</si>
  <si>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</si>
  <si>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</si>
  <si>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</si>
  <si>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</si>
  <si>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</si>
  <si>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</si>
  <si>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</si>
  <si>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</si>
  <si>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</si>
  <si>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</si>
  <si>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</si>
  <si>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</si>
  <si>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</si>
  <si>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</si>
  <si>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</si>
  <si>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</si>
  <si>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</si>
  <si>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</si>
  <si>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</si>
  <si>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</si>
  <si>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</si>
  <si>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</si>
  <si>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</si>
  <si>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</si>
  <si>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</si>
  <si>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</si>
  <si>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</si>
  <si>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</si>
  <si>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</si>
  <si>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</si>
  <si>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</si>
  <si>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</si>
  <si>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</si>
  <si>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</si>
  <si>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</si>
  <si>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</si>
  <si>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</si>
  <si>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</si>
  <si>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</si>
  <si>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</si>
  <si>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</si>
  <si>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</si>
  <si>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</si>
  <si>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</si>
  <si>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</si>
  <si>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</si>
  <si>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</si>
  <si>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</si>
  <si>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</si>
  <si>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</si>
  <si>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</si>
  <si>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</si>
  <si>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</si>
  <si>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</si>
  <si>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</si>
  <si>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</si>
  <si>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</si>
  <si>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</si>
  <si>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</si>
  <si>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</si>
  <si>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</si>
  <si>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</si>
  <si>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</si>
  <si>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</si>
  <si>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</si>
  <si>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</si>
  <si>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</si>
  <si>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</si>
  <si>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</si>
  <si>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</si>
  <si>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</si>
  <si>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</si>
  <si>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</si>
  <si>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</si>
  <si>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</si>
  <si>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</si>
  <si>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</si>
  <si>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</si>
  <si>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</si>
  <si>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</si>
  <si>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</si>
  <si>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</si>
  <si>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</si>
  <si>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</si>
  <si>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</si>
  <si>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</si>
  <si>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</si>
  <si>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</si>
  <si>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</si>
  <si>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</si>
  <si>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</si>
  <si>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</si>
  <si>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</si>
  <si>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</si>
  <si>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</si>
  <si>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</si>
  <si>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</si>
  <si>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</si>
  <si>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</si>
  <si>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</si>
  <si>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</si>
  <si>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</si>
  <si>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</si>
  <si>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</si>
  <si>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</si>
  <si>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</si>
  <si>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</si>
  <si>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</si>
  <si>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</si>
  <si>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</si>
  <si>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</si>
  <si>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</si>
  <si>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</si>
  <si>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</si>
  <si>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</si>
  <si>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</si>
  <si>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</si>
  <si>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</si>
  <si>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</si>
  <si>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</si>
  <si>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</si>
  <si>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</si>
  <si>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</si>
  <si>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</si>
  <si>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</si>
  <si>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</si>
  <si>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</si>
  <si>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</si>
  <si>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</si>
  <si>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</si>
  <si>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</si>
  <si>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</si>
  <si>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</si>
  <si>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</si>
  <si>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</si>
  <si>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</si>
  <si>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</si>
  <si>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</si>
  <si>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</si>
  <si>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</si>
  <si>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</si>
  <si>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</si>
  <si>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</si>
  <si>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</si>
  <si>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</si>
  <si>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</si>
  <si>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</si>
  <si>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</si>
  <si>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</si>
  <si>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</si>
  <si>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</si>
  <si>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</si>
  <si>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</si>
  <si>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</si>
  <si>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</si>
  <si>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</si>
  <si>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</si>
  <si>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</si>
  <si>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</si>
  <si>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</si>
  <si>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</si>
  <si>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</si>
  <si>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</si>
  <si>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</si>
  <si>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</si>
  <si>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</si>
  <si>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</si>
  <si>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</si>
  <si>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</si>
  <si>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</si>
  <si>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</si>
  <si>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</si>
  <si>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</si>
  <si>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</si>
  <si>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</si>
  <si>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</si>
  <si>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</si>
  <si>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</si>
  <si>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</si>
  <si>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</si>
  <si>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</si>
  <si>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</si>
  <si>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</si>
  <si>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</si>
  <si>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</si>
  <si>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</si>
  <si>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</si>
  <si>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</si>
  <si>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</si>
  <si>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</si>
  <si>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</si>
  <si>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</si>
  <si>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</si>
  <si>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</si>
  <si>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</si>
  <si>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</si>
  <si>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</si>
  <si>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</si>
  <si>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</si>
  <si>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</si>
  <si>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</si>
  <si>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</si>
  <si>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</si>
  <si>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</si>
  <si>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</si>
  <si>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</si>
  <si>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</si>
  <si>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</si>
  <si>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</si>
  <si>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</si>
  <si>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</si>
  <si>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</si>
  <si>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</si>
  <si>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</si>
  <si>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</si>
  <si>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</si>
  <si>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</si>
  <si>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</si>
  <si>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</si>
  <si>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</si>
  <si>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</si>
  <si>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</si>
  <si>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</si>
  <si>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</si>
  <si>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</si>
  <si>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</si>
  <si>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</si>
  <si>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</si>
  <si>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</si>
  <si>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</si>
  <si>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</si>
  <si>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</si>
  <si>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</si>
  <si>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</si>
  <si>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</si>
  <si>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</si>
  <si>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</si>
  <si>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</si>
  <si>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</si>
  <si>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</si>
  <si>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</si>
  <si>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</si>
  <si>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</si>
  <si>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</si>
  <si>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</si>
  <si>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</si>
  <si>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</si>
  <si>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</si>
  <si>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</si>
  <si>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</si>
  <si>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</si>
  <si>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</si>
  <si>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</si>
  <si>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</si>
  <si>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</si>
  <si>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</si>
  <si>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</si>
  <si>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</si>
  <si>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</si>
  <si>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</si>
  <si>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</si>
  <si>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</si>
  <si>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</si>
  <si>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</si>
  <si>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</si>
  <si>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</si>
  <si>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</si>
  <si>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</si>
  <si>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</si>
  <si>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</si>
  <si>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</si>
  <si>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</si>
  <si>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</si>
  <si>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</si>
  <si>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</si>
  <si>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</si>
  <si>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</si>
  <si>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</si>
  <si>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</si>
  <si>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</si>
  <si>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</si>
  <si>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</si>
  <si>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</si>
  <si>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</si>
  <si>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</si>
  <si>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</si>
  <si>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</si>
  <si>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</si>
  <si>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</si>
  <si>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</si>
  <si>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</si>
  <si>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</si>
  <si>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</si>
  <si>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</si>
  <si>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</si>
  <si>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</si>
  <si>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</si>
  <si>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</si>
  <si>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</si>
  <si>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</si>
  <si>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</si>
  <si>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</si>
  <si>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</si>
  <si>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</si>
  <si>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</si>
  <si>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</si>
  <si>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</si>
  <si>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</si>
  <si>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</si>
  <si>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</si>
  <si>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</si>
  <si>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</si>
  <si>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</si>
  <si>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</si>
  <si>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</si>
  <si>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</si>
  <si>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</si>
  <si>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</si>
  <si>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</si>
  <si>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</si>
  <si>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</si>
  <si>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</si>
  <si>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</si>
  <si>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</si>
  <si>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</si>
  <si>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</si>
  <si>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</si>
  <si>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</si>
  <si>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</si>
  <si>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</si>
  <si>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</si>
  <si>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</si>
  <si>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</si>
  <si>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</si>
  <si>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</si>
  <si>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</si>
  <si>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</si>
  <si>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</si>
  <si>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</si>
  <si>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</si>
  <si>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</si>
  <si>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</si>
  <si>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</si>
  <si>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</si>
  <si>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</si>
  <si>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</si>
  <si>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</si>
  <si>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</si>
  <si>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</si>
  <si>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</si>
  <si>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</si>
  <si>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</si>
  <si>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</si>
  <si>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</si>
  <si>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</si>
  <si>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</si>
  <si>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</si>
  <si>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</si>
  <si>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</si>
  <si>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</si>
  <si>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</si>
  <si>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</si>
  <si>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</si>
  <si>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</si>
  <si>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</si>
  <si>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</si>
  <si>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</si>
  <si>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</si>
  <si>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</si>
  <si>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</si>
  <si>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</si>
  <si>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</si>
  <si>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</si>
  <si>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</si>
  <si>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</si>
  <si>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</si>
  <si>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</si>
  <si>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</si>
  <si>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</si>
  <si>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</si>
  <si>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</si>
  <si>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</si>
  <si>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</si>
  <si>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</si>
  <si>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</si>
  <si>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</si>
  <si>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</si>
  <si>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</si>
  <si>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</si>
  <si>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</si>
  <si>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</si>
  <si>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</si>
  <si>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</si>
  <si>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</si>
  <si>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</si>
  <si>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</si>
  <si>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</si>
  <si>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</si>
  <si>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</si>
  <si>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</si>
  <si>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</si>
  <si>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</si>
  <si>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</si>
  <si>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</si>
  <si>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</si>
  <si>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</si>
  <si>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</si>
  <si>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</si>
  <si>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</si>
  <si>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</si>
  <si>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</si>
  <si>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</si>
  <si>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</si>
  <si>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</si>
  <si>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</si>
  <si>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</si>
  <si>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</si>
  <si>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</si>
  <si>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</si>
  <si>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</si>
  <si>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</si>
  <si>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</si>
  <si>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</si>
  <si>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</si>
  <si>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</si>
  <si>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</si>
  <si>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</si>
  <si>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</si>
  <si>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</si>
  <si>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</si>
  <si>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</si>
  <si>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</si>
  <si>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</si>
  <si>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</si>
  <si>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</si>
  <si>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</si>
  <si>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</si>
  <si>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</si>
  <si>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</si>
  <si>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</si>
  <si>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</si>
  <si>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</si>
  <si>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</si>
  <si>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</si>
  <si>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</si>
  <si>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</si>
  <si>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</si>
  <si>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</si>
  <si>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</si>
  <si>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</si>
  <si>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</si>
  <si>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</si>
  <si>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</si>
  <si>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</si>
  <si>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</si>
  <si>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</si>
  <si>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</si>
  <si>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</si>
  <si>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</si>
  <si>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</si>
  <si>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</si>
  <si>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</si>
  <si>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</si>
  <si>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</si>
  <si>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</si>
  <si>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</si>
  <si>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</si>
  <si>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</si>
  <si>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</si>
  <si>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</si>
  <si>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</si>
  <si>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</si>
  <si>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</si>
  <si>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</si>
  <si>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</si>
  <si>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</si>
  <si>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</si>
  <si>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</si>
  <si>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</si>
  <si>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</si>
  <si>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</si>
  <si>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</si>
  <si>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</si>
  <si>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</si>
  <si>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</si>
  <si>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</si>
  <si>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</si>
  <si>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</si>
  <si>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</si>
  <si>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</si>
  <si>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</si>
  <si>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</si>
  <si>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</si>
  <si>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</si>
  <si>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</si>
  <si>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</si>
  <si>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</si>
  <si>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</si>
  <si>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</si>
  <si>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</si>
  <si>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</si>
  <si>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</si>
  <si>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</si>
  <si>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</si>
  <si>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</si>
  <si>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</si>
  <si>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</si>
  <si>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</si>
  <si>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</si>
  <si>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</si>
  <si>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</si>
  <si>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</si>
  <si>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</si>
  <si>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</si>
  <si>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</si>
  <si>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</si>
  <si>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</si>
  <si>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</si>
  <si>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</si>
  <si>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</si>
  <si>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</si>
  <si>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</si>
  <si>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</si>
  <si>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</si>
  <si>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</si>
  <si>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</si>
  <si>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</si>
  <si>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</si>
  <si>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</si>
  <si>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</si>
  <si>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</si>
  <si>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</si>
  <si>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</si>
  <si>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</si>
  <si>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</si>
  <si>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</si>
  <si>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</si>
  <si>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</si>
  <si>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</si>
  <si>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</si>
  <si>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</si>
  <si>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</si>
  <si>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</si>
  <si>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</si>
  <si>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</si>
  <si>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</si>
  <si>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</si>
  <si>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</si>
  <si>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</si>
  <si>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</si>
  <si>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</si>
  <si>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</si>
  <si>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</si>
  <si>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</si>
  <si>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</si>
  <si>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</si>
  <si>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</si>
  <si>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</si>
  <si>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</si>
  <si>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</si>
  <si>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</si>
  <si>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</si>
  <si>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</si>
  <si>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</si>
  <si>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</si>
  <si>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байдарка-юниоры до 19 лет</t>
  </si>
  <si>
    <t>байдарка-мужчины</t>
  </si>
  <si>
    <t>байдарка-юниоры до 24 лет</t>
  </si>
  <si>
    <t>ЧЕМПИОНАТ РОССИИ | 15-27.07.2025, г.Москва</t>
  </si>
  <si>
    <t>Чемпионат России              15-27.07.2025 (очки)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</si>
  <si>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</si>
  <si>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</si>
  <si>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</si>
  <si>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</si>
  <si>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</si>
  <si>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</si>
  <si>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</si>
  <si>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</si>
  <si>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</si>
  <si>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</si>
  <si>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</si>
  <si>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VI СПАРТАКИАДА МОЛОДЕЖИ (ЮНИОРСКАЯ) РОССИИ | 30.07-04.08.2025, г.Барнаул</t>
  </si>
  <si>
    <t>VI Спартакиада молодежи    30.07-04.08.2025 (очки)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</si>
  <si>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</si>
  <si>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</si>
  <si>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</si>
  <si>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</si>
  <si>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</si>
  <si>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</si>
  <si>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</si>
  <si>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</si>
  <si>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</si>
  <si>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Первенство      мира (до 19 лет)    23-27.07.2025 (очки)</t>
  </si>
  <si>
    <t xml:space="preserve"> ПЕРВЕНСТВО МИРА |                                                                                                     23-27.07.2025, г.Монтемор-у-Велью (Португалия)</t>
  </si>
  <si>
    <t>ВСЕРОССИЙСКИЕ СОРЕВНОВАНИЯ | 07-14.08.2025, г.Казань</t>
  </si>
  <si>
    <t>байдарка-юноши до 15 лет</t>
  </si>
  <si>
    <t>ВС (до 15 лет)    07-14.07.2025 (очки)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</si>
  <si>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</si>
  <si>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</si>
  <si>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</si>
  <si>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</si>
  <si>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</si>
  <si>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</si>
  <si>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</si>
  <si>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</si>
  <si>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</si>
  <si>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</si>
  <si>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</si>
  <si>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</si>
  <si>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Кониченко С.А.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</si>
  <si>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</si>
  <si>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</si>
  <si>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</si>
  <si>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</si>
  <si>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</si>
  <si>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</si>
  <si>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</si>
  <si>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</si>
  <si>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</si>
  <si>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</si>
  <si>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</si>
  <si>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</si>
  <si>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</si>
  <si>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</si>
  <si>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</si>
  <si>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</si>
  <si>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</si>
  <si>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</si>
  <si>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</si>
  <si>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</si>
  <si>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</si>
  <si>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</si>
  <si>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</si>
  <si>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</si>
  <si>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</si>
  <si>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</si>
  <si>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</si>
  <si>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</si>
  <si>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</si>
  <si>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</si>
  <si>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</si>
  <si>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</si>
  <si>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</si>
  <si>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</si>
  <si>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</si>
  <si>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</si>
  <si>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</si>
  <si>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</si>
  <si>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</si>
  <si>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</si>
  <si>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</si>
  <si>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</si>
  <si>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</si>
  <si>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</si>
  <si>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</si>
  <si>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</si>
  <si>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</si>
  <si>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</si>
  <si>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</si>
  <si>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</si>
  <si>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</si>
  <si>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</si>
  <si>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</si>
  <si>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</si>
  <si>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</si>
  <si>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</si>
  <si>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</si>
  <si>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</si>
  <si>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</si>
  <si>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</si>
  <si>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</si>
  <si>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</si>
  <si>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</si>
  <si>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</si>
  <si>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</si>
  <si>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</si>
  <si>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</si>
  <si>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</si>
  <si>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</si>
  <si>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</si>
  <si>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</si>
  <si>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</si>
  <si>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</si>
  <si>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</si>
  <si>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</si>
  <si>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</si>
  <si>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</si>
  <si>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</si>
  <si>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</si>
  <si>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</si>
  <si>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</si>
  <si>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</si>
  <si>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</si>
  <si>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</si>
  <si>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</si>
  <si>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</si>
  <si>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</si>
  <si>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</si>
  <si>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</si>
  <si>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</si>
  <si>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</si>
  <si>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</si>
  <si>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</si>
  <si>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</si>
  <si>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</si>
  <si>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</si>
  <si>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</si>
  <si>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</si>
  <si>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</si>
  <si>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</si>
  <si>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</si>
  <si>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</si>
  <si>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</si>
  <si>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</si>
  <si>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</si>
  <si>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</si>
  <si>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</si>
  <si>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</si>
  <si>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</si>
  <si>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</si>
  <si>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</si>
  <si>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</si>
  <si>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</si>
  <si>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</si>
  <si>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</si>
  <si>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</si>
  <si>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</si>
  <si>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ПО РЕЗУЛЬТАТАМ ВЫСТУПЛЕНИЙ НА СПОРТИВНЫХ СОРЕВНОВАНИЯХ 2025 года (байдарка-юноши до 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</si>
</sst>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165" fontId="3" fillId="0" borderId="2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3" fillId="3" borderId="16" xfId="0" applyNumberFormat="1" applyFont="1" applyFill="1" applyBorder="1" applyAlignment="1">
      <alignment horizontal="right" inden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C561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413" sqref="C413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6" width="18.7109375" style="1" customWidth="1"/>
    <col min="7" max="7" width="18.7109375" style="1" hidden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3" hidden="1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5" hidden="1" customWidth="1"/>
    <col min="43" max="44" width="12.7109375" style="92" hidden="1" customWidth="1"/>
    <col min="45" max="45" width="14.7109375" style="3" hidden="1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hidden="1" customWidth="1"/>
    <col min="70" max="85" width="6.7109375" style="40" hidden="1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customWidth="1"/>
    <col min="118" max="133" width="6.7109375" style="40" customWidth="1"/>
  </cols>
  <sheetData>
    <row r="1" spans="1:133" ht="18.75" x14ac:dyDescent="0.3">
      <c r="C1" s="29" t="s">
        <v>2</v>
      </c>
    </row>
    <row r="2" spans="1:133" ht="18.75" x14ac:dyDescent="0.3">
      <c r="C2" s="29" t="s">
        <v>736</v>
      </c>
    </row>
    <row r="3" spans="1:133" ht="17.25" thickBot="1" x14ac:dyDescent="0.35"/>
    <row r="4" spans="1:133" ht="15.75" customHeight="1" thickBot="1" x14ac:dyDescent="0.35">
      <c r="A4" s="31"/>
      <c r="B4" s="32"/>
      <c r="C4" s="159" t="s">
        <v>0</v>
      </c>
      <c r="D4" s="162" t="s">
        <v>1</v>
      </c>
      <c r="E4" s="165" t="s">
        <v>145</v>
      </c>
      <c r="F4" s="169" t="s">
        <v>402</v>
      </c>
      <c r="G4" s="169" t="s">
        <v>403</v>
      </c>
      <c r="H4" s="169" t="s">
        <v>404</v>
      </c>
      <c r="I4" s="169" t="s">
        <v>405</v>
      </c>
      <c r="J4" s="167" t="s">
        <v>406</v>
      </c>
      <c r="K4" s="134" t="s">
        <v>407</v>
      </c>
      <c r="L4" s="135"/>
      <c r="M4" s="135"/>
      <c r="N4" s="135"/>
      <c r="O4" s="135"/>
      <c r="P4" s="136"/>
      <c r="Q4" s="167" t="s">
        <v>408</v>
      </c>
      <c r="R4" s="134" t="s">
        <v>409</v>
      </c>
      <c r="S4" s="136"/>
      <c r="T4" s="167" t="s">
        <v>410</v>
      </c>
      <c r="U4" s="134" t="s">
        <v>411</v>
      </c>
      <c r="V4" s="135"/>
      <c r="W4" s="135"/>
      <c r="X4" s="136"/>
      <c r="Y4" s="139" t="s">
        <v>412</v>
      </c>
      <c r="Z4" s="143" t="s">
        <v>413</v>
      </c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72" t="s">
        <v>532</v>
      </c>
      <c r="AQ4" s="176" t="s">
        <v>533</v>
      </c>
      <c r="AR4" s="177"/>
      <c r="AS4" s="148" t="s">
        <v>414</v>
      </c>
      <c r="AT4" s="150" t="s">
        <v>415</v>
      </c>
      <c r="AU4" s="150"/>
      <c r="AV4" s="150"/>
      <c r="AW4" s="150"/>
      <c r="AX4" s="150"/>
      <c r="AY4" s="150"/>
      <c r="AZ4" s="150"/>
      <c r="BA4" s="150"/>
      <c r="BB4" s="150"/>
      <c r="BC4" s="151"/>
      <c r="BD4" s="119" t="s">
        <v>416</v>
      </c>
      <c r="BE4" s="150" t="s">
        <v>415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1"/>
      <c r="BQ4" s="119" t="s">
        <v>578</v>
      </c>
      <c r="BR4" s="121" t="s">
        <v>577</v>
      </c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2"/>
      <c r="CH4" s="182" t="s">
        <v>591</v>
      </c>
      <c r="CI4" s="121" t="s">
        <v>590</v>
      </c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2"/>
      <c r="CU4" s="182" t="s">
        <v>600</v>
      </c>
      <c r="CV4" s="121" t="s">
        <v>599</v>
      </c>
      <c r="CW4" s="121"/>
      <c r="CX4" s="121"/>
      <c r="CY4" s="121"/>
      <c r="CZ4" s="121"/>
      <c r="DA4" s="121"/>
      <c r="DB4" s="121"/>
      <c r="DC4" s="121"/>
      <c r="DD4" s="121"/>
      <c r="DE4" s="122"/>
      <c r="DF4" s="182" t="s">
        <v>601</v>
      </c>
      <c r="DG4" s="184" t="s">
        <v>602</v>
      </c>
      <c r="DH4" s="184"/>
      <c r="DI4" s="184"/>
      <c r="DJ4" s="184"/>
      <c r="DK4" s="184"/>
      <c r="DL4" s="185"/>
      <c r="DM4" s="182" t="s">
        <v>605</v>
      </c>
      <c r="DN4" s="121" t="s">
        <v>603</v>
      </c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2"/>
    </row>
    <row r="5" spans="1:133" ht="17.25" thickBot="1" x14ac:dyDescent="0.35">
      <c r="A5" s="33"/>
      <c r="B5" s="34"/>
      <c r="C5" s="160"/>
      <c r="D5" s="163"/>
      <c r="E5" s="165"/>
      <c r="F5" s="170"/>
      <c r="G5" s="170"/>
      <c r="H5" s="170"/>
      <c r="I5" s="170"/>
      <c r="J5" s="168"/>
      <c r="K5" s="133"/>
      <c r="L5" s="137"/>
      <c r="M5" s="137"/>
      <c r="N5" s="137"/>
      <c r="O5" s="137"/>
      <c r="P5" s="138"/>
      <c r="Q5" s="168"/>
      <c r="R5" s="133"/>
      <c r="S5" s="138"/>
      <c r="T5" s="168"/>
      <c r="U5" s="133"/>
      <c r="V5" s="137"/>
      <c r="W5" s="137"/>
      <c r="X5" s="138"/>
      <c r="Y5" s="140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73"/>
      <c r="AQ5" s="178"/>
      <c r="AR5" s="179"/>
      <c r="AS5" s="149"/>
      <c r="AT5" s="152"/>
      <c r="AU5" s="152"/>
      <c r="AV5" s="152"/>
      <c r="AW5" s="152"/>
      <c r="AX5" s="152"/>
      <c r="AY5" s="152"/>
      <c r="AZ5" s="152"/>
      <c r="BA5" s="152"/>
      <c r="BB5" s="152"/>
      <c r="BC5" s="153"/>
      <c r="BD5" s="120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3"/>
      <c r="BQ5" s="120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4"/>
      <c r="CH5" s="18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4"/>
      <c r="CU5" s="183"/>
      <c r="CV5" s="123"/>
      <c r="CW5" s="123"/>
      <c r="CX5" s="123"/>
      <c r="CY5" s="123"/>
      <c r="CZ5" s="123"/>
      <c r="DA5" s="123"/>
      <c r="DB5" s="123"/>
      <c r="DC5" s="123"/>
      <c r="DD5" s="123"/>
      <c r="DE5" s="124"/>
      <c r="DF5" s="183"/>
      <c r="DG5" s="186"/>
      <c r="DH5" s="186"/>
      <c r="DI5" s="186"/>
      <c r="DJ5" s="186"/>
      <c r="DK5" s="186"/>
      <c r="DL5" s="187"/>
      <c r="DM5" s="18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4"/>
    </row>
    <row r="6" spans="1:133" ht="15.75" customHeight="1" thickBot="1" x14ac:dyDescent="0.35">
      <c r="A6" s="33"/>
      <c r="B6" s="34"/>
      <c r="C6" s="160"/>
      <c r="D6" s="163"/>
      <c r="E6" s="165"/>
      <c r="F6" s="170"/>
      <c r="G6" s="170"/>
      <c r="H6" s="170"/>
      <c r="I6" s="170"/>
      <c r="J6" s="168"/>
      <c r="K6" s="133" t="s">
        <v>574</v>
      </c>
      <c r="L6" s="137"/>
      <c r="M6" s="137"/>
      <c r="N6" s="137"/>
      <c r="O6" s="137"/>
      <c r="P6" s="138"/>
      <c r="Q6" s="168"/>
      <c r="R6" s="133" t="s">
        <v>575</v>
      </c>
      <c r="S6" s="138"/>
      <c r="T6" s="168"/>
      <c r="U6" s="133" t="s">
        <v>575</v>
      </c>
      <c r="V6" s="137"/>
      <c r="W6" s="137"/>
      <c r="X6" s="138"/>
      <c r="Y6" s="140"/>
      <c r="Z6" s="133" t="s">
        <v>575</v>
      </c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2"/>
      <c r="AP6" s="173"/>
      <c r="AQ6" s="180" t="s">
        <v>575</v>
      </c>
      <c r="AR6" s="181"/>
      <c r="AS6" s="149"/>
      <c r="AT6" s="146" t="s">
        <v>576</v>
      </c>
      <c r="AU6" s="146"/>
      <c r="AV6" s="146"/>
      <c r="AW6" s="146"/>
      <c r="AX6" s="146"/>
      <c r="AY6" s="146"/>
      <c r="AZ6" s="146"/>
      <c r="BA6" s="146"/>
      <c r="BB6" s="146"/>
      <c r="BC6" s="147"/>
      <c r="BD6" s="120"/>
      <c r="BE6" s="146" t="s">
        <v>574</v>
      </c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7"/>
      <c r="BQ6" s="120"/>
      <c r="BR6" s="125" t="s">
        <v>575</v>
      </c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6"/>
      <c r="CH6" s="183"/>
      <c r="CI6" s="125" t="s">
        <v>576</v>
      </c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6"/>
      <c r="CU6" s="183"/>
      <c r="CV6" s="125" t="s">
        <v>576</v>
      </c>
      <c r="CW6" s="125"/>
      <c r="CX6" s="125"/>
      <c r="CY6" s="125"/>
      <c r="CZ6" s="125"/>
      <c r="DA6" s="125"/>
      <c r="DB6" s="125"/>
      <c r="DC6" s="125"/>
      <c r="DD6" s="125"/>
      <c r="DE6" s="126"/>
      <c r="DF6" s="183"/>
      <c r="DG6" s="125" t="s">
        <v>574</v>
      </c>
      <c r="DH6" s="125"/>
      <c r="DI6" s="125"/>
      <c r="DJ6" s="125"/>
      <c r="DK6" s="125"/>
      <c r="DL6" s="126"/>
      <c r="DM6" s="183"/>
      <c r="DN6" s="125" t="s">
        <v>604</v>
      </c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6"/>
    </row>
    <row r="7" spans="1:133" ht="15.75" customHeight="1" thickBot="1" x14ac:dyDescent="0.35">
      <c r="A7" s="33"/>
      <c r="B7" s="34"/>
      <c r="C7" s="160"/>
      <c r="D7" s="163"/>
      <c r="E7" s="165"/>
      <c r="F7" s="170"/>
      <c r="G7" s="170"/>
      <c r="H7" s="170"/>
      <c r="I7" s="170"/>
      <c r="J7" s="168"/>
      <c r="K7" s="133" t="s">
        <v>14</v>
      </c>
      <c r="L7" s="137"/>
      <c r="M7" s="132" t="s">
        <v>15</v>
      </c>
      <c r="N7" s="133"/>
      <c r="O7" s="157" t="s">
        <v>16</v>
      </c>
      <c r="P7" s="158"/>
      <c r="Q7" s="168"/>
      <c r="R7" s="155" t="s">
        <v>13</v>
      </c>
      <c r="S7" s="156"/>
      <c r="T7" s="168"/>
      <c r="U7" s="132" t="s">
        <v>15</v>
      </c>
      <c r="V7" s="133"/>
      <c r="W7" s="157" t="s">
        <v>16</v>
      </c>
      <c r="X7" s="158"/>
      <c r="Y7" s="141"/>
      <c r="Z7" s="132" t="s">
        <v>14</v>
      </c>
      <c r="AA7" s="133"/>
      <c r="AB7" s="132" t="s">
        <v>15</v>
      </c>
      <c r="AC7" s="133"/>
      <c r="AD7" s="129" t="s">
        <v>16</v>
      </c>
      <c r="AE7" s="130"/>
      <c r="AF7" s="132" t="s">
        <v>91</v>
      </c>
      <c r="AG7" s="133"/>
      <c r="AH7" s="129" t="s">
        <v>87</v>
      </c>
      <c r="AI7" s="130"/>
      <c r="AJ7" s="132" t="s">
        <v>88</v>
      </c>
      <c r="AK7" s="133"/>
      <c r="AL7" s="129" t="s">
        <v>66</v>
      </c>
      <c r="AM7" s="130"/>
      <c r="AN7" s="145" t="s">
        <v>146</v>
      </c>
      <c r="AO7" s="145"/>
      <c r="AP7" s="173"/>
      <c r="AQ7" s="174" t="s">
        <v>66</v>
      </c>
      <c r="AR7" s="175"/>
      <c r="AS7" s="149"/>
      <c r="AT7" s="132" t="s">
        <v>14</v>
      </c>
      <c r="AU7" s="133"/>
      <c r="AV7" s="132" t="s">
        <v>15</v>
      </c>
      <c r="AW7" s="133"/>
      <c r="AX7" s="129" t="s">
        <v>16</v>
      </c>
      <c r="AY7" s="130"/>
      <c r="AZ7" s="129" t="s">
        <v>87</v>
      </c>
      <c r="BA7" s="130"/>
      <c r="BB7" s="132" t="s">
        <v>88</v>
      </c>
      <c r="BC7" s="154"/>
      <c r="BD7" s="120"/>
      <c r="BE7" s="132" t="s">
        <v>14</v>
      </c>
      <c r="BF7" s="133"/>
      <c r="BG7" s="132" t="s">
        <v>15</v>
      </c>
      <c r="BH7" s="133"/>
      <c r="BI7" s="129" t="s">
        <v>16</v>
      </c>
      <c r="BJ7" s="130"/>
      <c r="BK7" s="129" t="s">
        <v>87</v>
      </c>
      <c r="BL7" s="130"/>
      <c r="BM7" s="132" t="s">
        <v>88</v>
      </c>
      <c r="BN7" s="155"/>
      <c r="BO7" s="129" t="s">
        <v>66</v>
      </c>
      <c r="BP7" s="131"/>
      <c r="BQ7" s="120"/>
      <c r="BR7" s="127" t="s">
        <v>14</v>
      </c>
      <c r="BS7" s="128"/>
      <c r="BT7" s="127" t="s">
        <v>15</v>
      </c>
      <c r="BU7" s="128"/>
      <c r="BV7" s="129" t="s">
        <v>16</v>
      </c>
      <c r="BW7" s="130"/>
      <c r="BX7" s="127" t="s">
        <v>146</v>
      </c>
      <c r="BY7" s="128"/>
      <c r="BZ7" s="127" t="s">
        <v>91</v>
      </c>
      <c r="CA7" s="128"/>
      <c r="CB7" s="129" t="s">
        <v>87</v>
      </c>
      <c r="CC7" s="130"/>
      <c r="CD7" s="127" t="s">
        <v>88</v>
      </c>
      <c r="CE7" s="128"/>
      <c r="CF7" s="129" t="s">
        <v>66</v>
      </c>
      <c r="CG7" s="131"/>
      <c r="CH7" s="183"/>
      <c r="CI7" s="127" t="s">
        <v>14</v>
      </c>
      <c r="CJ7" s="128"/>
      <c r="CK7" s="129" t="s">
        <v>16</v>
      </c>
      <c r="CL7" s="130"/>
      <c r="CM7" s="127" t="s">
        <v>91</v>
      </c>
      <c r="CN7" s="128"/>
      <c r="CO7" s="127" t="s">
        <v>88</v>
      </c>
      <c r="CP7" s="128"/>
      <c r="CQ7" s="127" t="s">
        <v>592</v>
      </c>
      <c r="CR7" s="128"/>
      <c r="CS7" s="129" t="s">
        <v>66</v>
      </c>
      <c r="CT7" s="131"/>
      <c r="CU7" s="183"/>
      <c r="CV7" s="127" t="s">
        <v>14</v>
      </c>
      <c r="CW7" s="128"/>
      <c r="CX7" s="127" t="s">
        <v>15</v>
      </c>
      <c r="CY7" s="128"/>
      <c r="CZ7" s="129" t="s">
        <v>16</v>
      </c>
      <c r="DA7" s="130"/>
      <c r="DB7" s="129" t="s">
        <v>87</v>
      </c>
      <c r="DC7" s="130"/>
      <c r="DD7" s="129" t="s">
        <v>66</v>
      </c>
      <c r="DE7" s="131"/>
      <c r="DF7" s="183"/>
      <c r="DG7" s="127" t="s">
        <v>14</v>
      </c>
      <c r="DH7" s="128"/>
      <c r="DI7" s="127" t="s">
        <v>15</v>
      </c>
      <c r="DJ7" s="128"/>
      <c r="DK7" s="129" t="s">
        <v>16</v>
      </c>
      <c r="DL7" s="131"/>
      <c r="DM7" s="183"/>
      <c r="DN7" s="127" t="s">
        <v>14</v>
      </c>
      <c r="DO7" s="128"/>
      <c r="DP7" s="127" t="s">
        <v>15</v>
      </c>
      <c r="DQ7" s="128"/>
      <c r="DR7" s="129" t="s">
        <v>16</v>
      </c>
      <c r="DS7" s="130"/>
      <c r="DT7" s="127" t="s">
        <v>146</v>
      </c>
      <c r="DU7" s="128"/>
      <c r="DV7" s="127" t="s">
        <v>91</v>
      </c>
      <c r="DW7" s="128"/>
      <c r="DX7" s="129" t="s">
        <v>87</v>
      </c>
      <c r="DY7" s="130"/>
      <c r="DZ7" s="127" t="s">
        <v>88</v>
      </c>
      <c r="EA7" s="128"/>
      <c r="EB7" s="127" t="s">
        <v>592</v>
      </c>
      <c r="EC7" s="181"/>
    </row>
    <row r="8" spans="1:133" x14ac:dyDescent="0.3">
      <c r="A8" s="35"/>
      <c r="B8" s="36"/>
      <c r="C8" s="161"/>
      <c r="D8" s="164"/>
      <c r="E8" s="166"/>
      <c r="F8" s="171"/>
      <c r="G8" s="171"/>
      <c r="H8" s="171"/>
      <c r="I8" s="171"/>
      <c r="J8" s="168"/>
      <c r="K8" s="6" t="s">
        <v>3</v>
      </c>
      <c r="L8" s="7" t="s">
        <v>4</v>
      </c>
      <c r="M8" s="6" t="s">
        <v>3</v>
      </c>
      <c r="N8" s="7" t="s">
        <v>4</v>
      </c>
      <c r="O8" s="7" t="s">
        <v>3</v>
      </c>
      <c r="P8" s="8" t="s">
        <v>4</v>
      </c>
      <c r="Q8" s="168"/>
      <c r="R8" s="6" t="s">
        <v>3</v>
      </c>
      <c r="S8" s="9" t="s">
        <v>4</v>
      </c>
      <c r="T8" s="168"/>
      <c r="U8" s="6" t="s">
        <v>3</v>
      </c>
      <c r="V8" s="7" t="s">
        <v>4</v>
      </c>
      <c r="W8" s="7" t="s">
        <v>3</v>
      </c>
      <c r="X8" s="8" t="s">
        <v>4</v>
      </c>
      <c r="Y8" s="142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173"/>
      <c r="AQ8" s="7" t="s">
        <v>3</v>
      </c>
      <c r="AR8" s="8" t="s">
        <v>4</v>
      </c>
      <c r="AS8" s="149"/>
      <c r="AT8" s="7" t="s">
        <v>3</v>
      </c>
      <c r="AU8" s="7" t="s">
        <v>4</v>
      </c>
      <c r="AV8" s="7" t="s">
        <v>3</v>
      </c>
      <c r="AW8" s="7" t="s">
        <v>4</v>
      </c>
      <c r="AX8" s="7" t="s">
        <v>3</v>
      </c>
      <c r="AY8" s="7" t="s">
        <v>4</v>
      </c>
      <c r="AZ8" s="7" t="s">
        <v>3</v>
      </c>
      <c r="BA8" s="7" t="s">
        <v>4</v>
      </c>
      <c r="BB8" s="7" t="s">
        <v>3</v>
      </c>
      <c r="BC8" s="8" t="s">
        <v>4</v>
      </c>
      <c r="BD8" s="120"/>
      <c r="BE8" s="7" t="s">
        <v>3</v>
      </c>
      <c r="BF8" s="7" t="s">
        <v>4</v>
      </c>
      <c r="BG8" s="7" t="s">
        <v>3</v>
      </c>
      <c r="BH8" s="7" t="s">
        <v>4</v>
      </c>
      <c r="BI8" s="7" t="s">
        <v>3</v>
      </c>
      <c r="BJ8" s="7" t="s">
        <v>4</v>
      </c>
      <c r="BK8" s="7" t="s">
        <v>3</v>
      </c>
      <c r="BL8" s="7" t="s">
        <v>4</v>
      </c>
      <c r="BM8" s="7" t="s">
        <v>3</v>
      </c>
      <c r="BN8" s="7" t="s">
        <v>4</v>
      </c>
      <c r="BO8" s="7" t="s">
        <v>3</v>
      </c>
      <c r="BP8" s="8" t="s">
        <v>4</v>
      </c>
      <c r="BQ8" s="120"/>
      <c r="BR8" s="107" t="s">
        <v>3</v>
      </c>
      <c r="BS8" s="107" t="s">
        <v>4</v>
      </c>
      <c r="BT8" s="107" t="s">
        <v>3</v>
      </c>
      <c r="BU8" s="107" t="s">
        <v>4</v>
      </c>
      <c r="BV8" s="107" t="s">
        <v>3</v>
      </c>
      <c r="BW8" s="107" t="s">
        <v>4</v>
      </c>
      <c r="BX8" s="107" t="s">
        <v>3</v>
      </c>
      <c r="BY8" s="107" t="s">
        <v>4</v>
      </c>
      <c r="BZ8" s="107" t="s">
        <v>3</v>
      </c>
      <c r="CA8" s="107" t="s">
        <v>4</v>
      </c>
      <c r="CB8" s="107" t="s">
        <v>3</v>
      </c>
      <c r="CC8" s="107" t="s">
        <v>4</v>
      </c>
      <c r="CD8" s="107" t="s">
        <v>3</v>
      </c>
      <c r="CE8" s="107" t="s">
        <v>4</v>
      </c>
      <c r="CF8" s="107" t="s">
        <v>3</v>
      </c>
      <c r="CG8" s="108" t="s">
        <v>4</v>
      </c>
      <c r="CH8" s="183"/>
      <c r="CI8" s="107" t="s">
        <v>3</v>
      </c>
      <c r="CJ8" s="107" t="s">
        <v>4</v>
      </c>
      <c r="CK8" s="107" t="s">
        <v>3</v>
      </c>
      <c r="CL8" s="107" t="s">
        <v>4</v>
      </c>
      <c r="CM8" s="107" t="s">
        <v>3</v>
      </c>
      <c r="CN8" s="107" t="s">
        <v>4</v>
      </c>
      <c r="CO8" s="107" t="s">
        <v>3</v>
      </c>
      <c r="CP8" s="107" t="s">
        <v>4</v>
      </c>
      <c r="CQ8" s="107" t="s">
        <v>3</v>
      </c>
      <c r="CR8" s="107" t="s">
        <v>4</v>
      </c>
      <c r="CS8" s="107" t="s">
        <v>3</v>
      </c>
      <c r="CT8" s="108" t="s">
        <v>4</v>
      </c>
      <c r="CU8" s="183"/>
      <c r="CV8" s="107" t="s">
        <v>3</v>
      </c>
      <c r="CW8" s="107" t="s">
        <v>4</v>
      </c>
      <c r="CX8" s="107" t="s">
        <v>3</v>
      </c>
      <c r="CY8" s="107" t="s">
        <v>4</v>
      </c>
      <c r="CZ8" s="107" t="s">
        <v>3</v>
      </c>
      <c r="DA8" s="107" t="s">
        <v>4</v>
      </c>
      <c r="DB8" s="107" t="s">
        <v>3</v>
      </c>
      <c r="DC8" s="107" t="s">
        <v>4</v>
      </c>
      <c r="DD8" s="107" t="s">
        <v>3</v>
      </c>
      <c r="DE8" s="108" t="s">
        <v>4</v>
      </c>
      <c r="DF8" s="183"/>
      <c r="DG8" s="107" t="s">
        <v>3</v>
      </c>
      <c r="DH8" s="107" t="s">
        <v>4</v>
      </c>
      <c r="DI8" s="107" t="s">
        <v>3</v>
      </c>
      <c r="DJ8" s="107" t="s">
        <v>4</v>
      </c>
      <c r="DK8" s="107" t="s">
        <v>3</v>
      </c>
      <c r="DL8" s="108" t="s">
        <v>4</v>
      </c>
      <c r="DM8" s="183"/>
      <c r="DN8" s="107" t="s">
        <v>3</v>
      </c>
      <c r="DO8" s="107" t="s">
        <v>4</v>
      </c>
      <c r="DP8" s="107" t="s">
        <v>3</v>
      </c>
      <c r="DQ8" s="107" t="s">
        <v>4</v>
      </c>
      <c r="DR8" s="107" t="s">
        <v>3</v>
      </c>
      <c r="DS8" s="107" t="s">
        <v>4</v>
      </c>
      <c r="DT8" s="107" t="s">
        <v>3</v>
      </c>
      <c r="DU8" s="107" t="s">
        <v>4</v>
      </c>
      <c r="DV8" s="107" t="s">
        <v>3</v>
      </c>
      <c r="DW8" s="107" t="s">
        <v>4</v>
      </c>
      <c r="DX8" s="107" t="s">
        <v>3</v>
      </c>
      <c r="DY8" s="107" t="s">
        <v>4</v>
      </c>
      <c r="DZ8" s="107" t="s">
        <v>3</v>
      </c>
      <c r="EA8" s="107" t="s">
        <v>4</v>
      </c>
      <c r="EB8" s="107" t="s">
        <v>3</v>
      </c>
      <c r="EC8" s="108" t="s">
        <v>4</v>
      </c>
    </row>
    <row r="9" spans="1:133" hidden="1" x14ac:dyDescent="0.3">
      <c r="B9" s="37">
        <v>220</v>
      </c>
      <c r="C9" s="30" t="s">
        <v>28</v>
      </c>
      <c r="D9" s="38">
        <v>1994</v>
      </c>
      <c r="E9" s="62">
        <f>J9+Q9+T9+Y9+AP9+AS9+BD9+BQ9+CH9+CU9+DF9+DM9</f>
        <v>877.25</v>
      </c>
      <c r="F9" s="47" t="s">
        <v>420</v>
      </c>
      <c r="G9" s="47"/>
      <c r="H9" s="47" t="s">
        <v>487</v>
      </c>
      <c r="I9" s="47" t="s">
        <v>488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:Q72" si="0">S9</f>
        <v>0</v>
      </c>
      <c r="R9" s="49"/>
      <c r="S9" s="52"/>
      <c r="T9" s="48">
        <f t="shared" ref="T9:T72" si="1">V9+X9</f>
        <v>0</v>
      </c>
      <c r="U9" s="49"/>
      <c r="V9" s="50"/>
      <c r="W9" s="51"/>
      <c r="X9" s="52"/>
      <c r="Y9" s="53">
        <f>AA9+AC9+AE9+AG9+AI9+AK9+AM9</f>
        <v>402.75</v>
      </c>
      <c r="Z9" s="54"/>
      <c r="AA9" s="55"/>
      <c r="AB9" s="54">
        <v>1</v>
      </c>
      <c r="AC9" s="55">
        <f>110*0.9</f>
        <v>99</v>
      </c>
      <c r="AD9" s="84">
        <v>1</v>
      </c>
      <c r="AE9" s="85">
        <f>110*0.9*1.5</f>
        <v>148.5</v>
      </c>
      <c r="AF9" s="54"/>
      <c r="AG9" s="55"/>
      <c r="AH9" s="84">
        <v>2</v>
      </c>
      <c r="AI9" s="85">
        <f>60*0.9*1.5</f>
        <v>81</v>
      </c>
      <c r="AJ9" s="54"/>
      <c r="AK9" s="55"/>
      <c r="AL9" s="84">
        <v>1</v>
      </c>
      <c r="AM9" s="85">
        <f>55*0.9*1.5</f>
        <v>74.25</v>
      </c>
      <c r="AN9" s="14">
        <v>1</v>
      </c>
      <c r="AO9" s="88">
        <f>110*0.9</f>
        <v>99</v>
      </c>
      <c r="AP9" s="96">
        <f t="shared" ref="AP9:AP72" si="2">AR9</f>
        <v>27</v>
      </c>
      <c r="AQ9" s="100">
        <v>8</v>
      </c>
      <c r="AR9" s="101">
        <f>10*1.8*1.5</f>
        <v>27</v>
      </c>
      <c r="AS9" s="90">
        <f t="shared" ref="AS9:AS15" si="3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102">
        <v>1</v>
      </c>
      <c r="BW9" s="103">
        <f>110*1.5</f>
        <v>165</v>
      </c>
      <c r="BX9" s="18">
        <v>1</v>
      </c>
      <c r="BY9" s="17">
        <f>110</f>
        <v>110</v>
      </c>
      <c r="BZ9" s="51"/>
      <c r="CA9" s="50"/>
      <c r="CB9" s="102">
        <v>2</v>
      </c>
      <c r="CC9" s="103">
        <f>60*1.5</f>
        <v>90</v>
      </c>
      <c r="CD9" s="51"/>
      <c r="CE9" s="50"/>
      <c r="CF9" s="102">
        <v>1</v>
      </c>
      <c r="CG9" s="104">
        <f>55*1.5</f>
        <v>82.5</v>
      </c>
      <c r="CH9" s="53">
        <f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:CU72" si="4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:DF72" si="5">DH9+DJ9+DL9</f>
        <v>0</v>
      </c>
      <c r="DG9" s="51"/>
      <c r="DH9" s="50"/>
      <c r="DI9" s="50"/>
      <c r="DJ9" s="50"/>
      <c r="DK9" s="51"/>
      <c r="DL9" s="52"/>
      <c r="DM9" s="53">
        <f>DO9+DQ9+DS9+DU9+DW9+DY9+EA9+EC9</f>
        <v>0</v>
      </c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</row>
    <row r="10" spans="1:133" hidden="1" x14ac:dyDescent="0.3">
      <c r="B10" s="37">
        <v>6807</v>
      </c>
      <c r="C10" s="30" t="s">
        <v>174</v>
      </c>
      <c r="D10" s="38">
        <v>2008</v>
      </c>
      <c r="E10" s="62">
        <f t="shared" ref="E10:E73" si="6">J10+Q10+T10+Y10+AP10+AS10+BD10+BQ10+CH10+CU10+DF10+DM10</f>
        <v>801.25</v>
      </c>
      <c r="F10" s="47" t="s">
        <v>419</v>
      </c>
      <c r="G10" s="47"/>
      <c r="H10" s="47" t="s">
        <v>438</v>
      </c>
      <c r="I10" s="47"/>
      <c r="J10" s="48">
        <f>L10+P10</f>
        <v>44</v>
      </c>
      <c r="K10" s="49"/>
      <c r="L10" s="50"/>
      <c r="M10" s="18">
        <v>1</v>
      </c>
      <c r="N10" s="17">
        <f>110*0.4</f>
        <v>44</v>
      </c>
      <c r="O10" s="51">
        <v>1</v>
      </c>
      <c r="P10" s="52">
        <f>110*0.4</f>
        <v>44</v>
      </c>
      <c r="Q10" s="48">
        <f t="shared" si="0"/>
        <v>110</v>
      </c>
      <c r="R10" s="49">
        <v>1</v>
      </c>
      <c r="S10" s="52">
        <f>110</f>
        <v>110</v>
      </c>
      <c r="T10" s="48">
        <f t="shared" si="1"/>
        <v>0</v>
      </c>
      <c r="U10" s="49"/>
      <c r="V10" s="50"/>
      <c r="W10" s="51"/>
      <c r="X10" s="52"/>
      <c r="Y10" s="53">
        <f t="shared" ref="Y10:Y15" si="7">AA10+AC10+AE10+AG10+AI10+AK10+AM10+AO10</f>
        <v>0</v>
      </c>
      <c r="Z10" s="54"/>
      <c r="AA10" s="55"/>
      <c r="AB10" s="54"/>
      <c r="AC10" s="55"/>
      <c r="AD10" s="106"/>
      <c r="AE10" s="55"/>
      <c r="AF10" s="54"/>
      <c r="AG10" s="55"/>
      <c r="AH10" s="106"/>
      <c r="AI10" s="55"/>
      <c r="AJ10" s="54"/>
      <c r="AK10" s="55"/>
      <c r="AL10" s="106"/>
      <c r="AM10" s="55"/>
      <c r="AN10" s="54"/>
      <c r="AO10" s="89"/>
      <c r="AP10" s="96">
        <f t="shared" si="2"/>
        <v>0</v>
      </c>
      <c r="AQ10" s="98"/>
      <c r="AR10" s="93"/>
      <c r="AS10" s="90">
        <f t="shared" si="3"/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102">
        <v>1</v>
      </c>
      <c r="BJ10" s="103">
        <f>110*0.7*1.5</f>
        <v>115.5</v>
      </c>
      <c r="BK10" s="102">
        <v>8</v>
      </c>
      <c r="BL10" s="103">
        <f>15*0.7*1.5</f>
        <v>15.75</v>
      </c>
      <c r="BM10" s="18">
        <v>1</v>
      </c>
      <c r="BN10" s="17">
        <f>80*0.7</f>
        <v>56</v>
      </c>
      <c r="BO10" s="102">
        <v>2</v>
      </c>
      <c r="BP10" s="104">
        <f>40*0.7*1.5</f>
        <v>42</v>
      </c>
      <c r="BQ10" s="13">
        <f t="shared" ref="BQ10:BQ25" si="8">BS10+BU10+BW10+BY10+CA10+CC10+CE10+CG10</f>
        <v>0</v>
      </c>
      <c r="BR10" s="51"/>
      <c r="BS10" s="50"/>
      <c r="BT10" s="51"/>
      <c r="BU10" s="50"/>
      <c r="BV10" s="51"/>
      <c r="BW10" s="50"/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53">
        <f>CJ10+CL10+CN10+CP10+CT10</f>
        <v>112</v>
      </c>
      <c r="CI10" s="51"/>
      <c r="CJ10" s="50"/>
      <c r="CK10" s="51"/>
      <c r="CL10" s="50"/>
      <c r="CM10" s="51"/>
      <c r="CN10" s="50"/>
      <c r="CO10" s="51">
        <v>1</v>
      </c>
      <c r="CP10" s="50">
        <f>80*0.8</f>
        <v>64</v>
      </c>
      <c r="CQ10" s="18">
        <v>3</v>
      </c>
      <c r="CR10" s="17">
        <f>30*0.8</f>
        <v>24</v>
      </c>
      <c r="CS10" s="102">
        <v>2</v>
      </c>
      <c r="CT10" s="104">
        <f>40*0.8*1.5</f>
        <v>48</v>
      </c>
      <c r="CU10" s="53">
        <f t="shared" si="4"/>
        <v>0</v>
      </c>
      <c r="CV10" s="51"/>
      <c r="CW10" s="50"/>
      <c r="CX10" s="51"/>
      <c r="CY10" s="50"/>
      <c r="CZ10" s="51"/>
      <c r="DA10" s="50"/>
      <c r="DB10" s="51"/>
      <c r="DC10" s="50"/>
      <c r="DD10" s="51"/>
      <c r="DE10" s="52"/>
      <c r="DF10" s="53">
        <f t="shared" si="5"/>
        <v>285</v>
      </c>
      <c r="DG10" s="51"/>
      <c r="DH10" s="50"/>
      <c r="DI10" s="51">
        <v>7</v>
      </c>
      <c r="DJ10" s="50">
        <f>25*1.5</f>
        <v>37.5</v>
      </c>
      <c r="DK10" s="102">
        <v>1</v>
      </c>
      <c r="DL10" s="104">
        <f>110*1.5*1.5</f>
        <v>247.5</v>
      </c>
      <c r="DM10" s="53">
        <f t="shared" ref="DM10:DM73" si="9">DO10+DQ10+DS10+DU10+DW10+DY10+EA10+EC10</f>
        <v>0</v>
      </c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0"/>
      <c r="EB10" s="51"/>
      <c r="EC10" s="52"/>
    </row>
    <row r="11" spans="1:133" hidden="1" x14ac:dyDescent="0.3">
      <c r="B11" s="37">
        <v>4000</v>
      </c>
      <c r="C11" s="30" t="s">
        <v>31</v>
      </c>
      <c r="D11" s="39">
        <v>2004</v>
      </c>
      <c r="E11" s="62">
        <f t="shared" si="6"/>
        <v>676</v>
      </c>
      <c r="F11" s="47" t="s">
        <v>419</v>
      </c>
      <c r="G11" s="47" t="s">
        <v>422</v>
      </c>
      <c r="H11" s="47" t="s">
        <v>490</v>
      </c>
      <c r="I11" s="47" t="s">
        <v>491</v>
      </c>
      <c r="J11" s="48">
        <f t="shared" ref="J11:J29" si="10">L11+N11+P11</f>
        <v>0</v>
      </c>
      <c r="K11" s="49"/>
      <c r="L11" s="50"/>
      <c r="M11" s="51"/>
      <c r="N11" s="50"/>
      <c r="O11" s="51"/>
      <c r="P11" s="52"/>
      <c r="Q11" s="48">
        <f t="shared" si="0"/>
        <v>0</v>
      </c>
      <c r="R11" s="49"/>
      <c r="S11" s="52"/>
      <c r="T11" s="48">
        <f t="shared" si="1"/>
        <v>0</v>
      </c>
      <c r="U11" s="49"/>
      <c r="V11" s="50"/>
      <c r="W11" s="51"/>
      <c r="X11" s="52"/>
      <c r="Y11" s="53">
        <f t="shared" si="7"/>
        <v>162</v>
      </c>
      <c r="Z11" s="54"/>
      <c r="AA11" s="55"/>
      <c r="AB11" s="54">
        <v>6</v>
      </c>
      <c r="AC11" s="55">
        <f>30*0.9</f>
        <v>27</v>
      </c>
      <c r="AD11" s="84">
        <v>3</v>
      </c>
      <c r="AE11" s="85">
        <f>60*0.9*1.5</f>
        <v>81</v>
      </c>
      <c r="AF11" s="54"/>
      <c r="AG11" s="55"/>
      <c r="AH11" s="106"/>
      <c r="AI11" s="55"/>
      <c r="AJ11" s="54"/>
      <c r="AK11" s="55"/>
      <c r="AL11" s="106"/>
      <c r="AM11" s="55"/>
      <c r="AN11" s="54">
        <v>3</v>
      </c>
      <c r="AO11" s="89">
        <f>60*0.9</f>
        <v>54</v>
      </c>
      <c r="AP11" s="96">
        <f t="shared" si="2"/>
        <v>0</v>
      </c>
      <c r="AQ11" s="105"/>
      <c r="AR11" s="93"/>
      <c r="AS11" s="90">
        <f t="shared" si="3"/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29" si="11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8"/>
        <v>180</v>
      </c>
      <c r="BR11" s="51"/>
      <c r="BS11" s="50"/>
      <c r="BT11" s="51">
        <v>3</v>
      </c>
      <c r="BU11" s="50">
        <f>60</f>
        <v>60</v>
      </c>
      <c r="BV11" s="102">
        <v>2</v>
      </c>
      <c r="BW11" s="103">
        <f>80*1.5</f>
        <v>120</v>
      </c>
      <c r="BX11" s="51"/>
      <c r="BY11" s="50"/>
      <c r="BZ11" s="51"/>
      <c r="CA11" s="50"/>
      <c r="CB11" s="51"/>
      <c r="CC11" s="50"/>
      <c r="CD11" s="51"/>
      <c r="CE11" s="50"/>
      <c r="CF11" s="51"/>
      <c r="CG11" s="52"/>
      <c r="CH11" s="53">
        <f t="shared" ref="CH11:CH18" si="12">CJ11+CL11+CN11+CP11+CR11+CT11</f>
        <v>244</v>
      </c>
      <c r="CI11" s="51"/>
      <c r="CJ11" s="50"/>
      <c r="CK11" s="102">
        <v>1</v>
      </c>
      <c r="CL11" s="103">
        <f>110*0.8*1.5</f>
        <v>132</v>
      </c>
      <c r="CM11" s="51"/>
      <c r="CN11" s="50"/>
      <c r="CO11" s="51">
        <v>1</v>
      </c>
      <c r="CP11" s="50">
        <f>80*0.8</f>
        <v>64</v>
      </c>
      <c r="CQ11" s="51"/>
      <c r="CR11" s="50"/>
      <c r="CS11" s="102">
        <v>2</v>
      </c>
      <c r="CT11" s="104">
        <f>40*0.8*1.5</f>
        <v>48</v>
      </c>
      <c r="CU11" s="53">
        <f t="shared" si="4"/>
        <v>90</v>
      </c>
      <c r="CV11" s="51"/>
      <c r="CW11" s="50"/>
      <c r="CX11" s="51">
        <v>5</v>
      </c>
      <c r="CY11" s="50">
        <f>35*1.8</f>
        <v>63</v>
      </c>
      <c r="CZ11" s="102">
        <v>9</v>
      </c>
      <c r="DA11" s="103">
        <f>10*1.8*1.5</f>
        <v>27</v>
      </c>
      <c r="DB11" s="51"/>
      <c r="DC11" s="50"/>
      <c r="DD11" s="51"/>
      <c r="DE11" s="52"/>
      <c r="DF11" s="53">
        <f t="shared" si="5"/>
        <v>0</v>
      </c>
      <c r="DG11" s="51"/>
      <c r="DH11" s="50"/>
      <c r="DI11" s="51"/>
      <c r="DJ11" s="50"/>
      <c r="DK11" s="51"/>
      <c r="DL11" s="52"/>
      <c r="DM11" s="53">
        <f t="shared" si="9"/>
        <v>0</v>
      </c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0"/>
      <c r="EB11" s="51"/>
      <c r="EC11" s="52"/>
    </row>
    <row r="12" spans="1:133" hidden="1" x14ac:dyDescent="0.3">
      <c r="B12" s="37">
        <v>2996</v>
      </c>
      <c r="C12" s="30" t="s">
        <v>68</v>
      </c>
      <c r="D12" s="39">
        <v>2002</v>
      </c>
      <c r="E12" s="62">
        <f t="shared" si="6"/>
        <v>663.35</v>
      </c>
      <c r="F12" s="47" t="s">
        <v>463</v>
      </c>
      <c r="G12" s="47"/>
      <c r="H12" s="47" t="s">
        <v>464</v>
      </c>
      <c r="I12" s="47" t="s">
        <v>465</v>
      </c>
      <c r="J12" s="48">
        <f t="shared" si="10"/>
        <v>0</v>
      </c>
      <c r="K12" s="49"/>
      <c r="L12" s="50"/>
      <c r="M12" s="51"/>
      <c r="N12" s="50"/>
      <c r="O12" s="51"/>
      <c r="P12" s="52"/>
      <c r="Q12" s="48">
        <f t="shared" si="0"/>
        <v>60</v>
      </c>
      <c r="R12" s="49">
        <v>3</v>
      </c>
      <c r="S12" s="52">
        <f>60</f>
        <v>60</v>
      </c>
      <c r="T12" s="48">
        <f t="shared" si="1"/>
        <v>0</v>
      </c>
      <c r="U12" s="49"/>
      <c r="V12" s="50"/>
      <c r="W12" s="51"/>
      <c r="X12" s="52"/>
      <c r="Y12" s="53">
        <f t="shared" si="7"/>
        <v>154.35</v>
      </c>
      <c r="Z12" s="106"/>
      <c r="AA12" s="55"/>
      <c r="AB12" s="54">
        <v>8</v>
      </c>
      <c r="AC12" s="55">
        <f>20*0.9</f>
        <v>18</v>
      </c>
      <c r="AD12" s="84">
        <v>5</v>
      </c>
      <c r="AE12" s="85">
        <f>35*0.9*1.5</f>
        <v>47.25</v>
      </c>
      <c r="AF12" s="54"/>
      <c r="AG12" s="55"/>
      <c r="AH12" s="84">
        <v>5</v>
      </c>
      <c r="AI12" s="85">
        <f>26*0.9*1.5</f>
        <v>35.1</v>
      </c>
      <c r="AJ12" s="54"/>
      <c r="AK12" s="55"/>
      <c r="AL12" s="84">
        <v>2</v>
      </c>
      <c r="AM12" s="85">
        <f>40*0.9*1.5</f>
        <v>54</v>
      </c>
      <c r="AN12" s="54"/>
      <c r="AO12" s="89"/>
      <c r="AP12" s="96">
        <f t="shared" si="2"/>
        <v>0</v>
      </c>
      <c r="AQ12" s="105"/>
      <c r="AR12" s="93"/>
      <c r="AS12" s="90">
        <f t="shared" si="3"/>
        <v>316</v>
      </c>
      <c r="AT12" s="11"/>
      <c r="AU12" s="10"/>
      <c r="AV12" s="11">
        <v>1</v>
      </c>
      <c r="AW12" s="10">
        <f>110*0.8</f>
        <v>88</v>
      </c>
      <c r="AX12" s="102">
        <v>1</v>
      </c>
      <c r="AY12" s="103">
        <f>110*0.8*1.5</f>
        <v>132</v>
      </c>
      <c r="AZ12" s="102">
        <v>1</v>
      </c>
      <c r="BA12" s="103">
        <f>80*0.8*1.5</f>
        <v>96</v>
      </c>
      <c r="BB12" s="11"/>
      <c r="BC12" s="12"/>
      <c r="BD12" s="13">
        <f t="shared" si="11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8"/>
        <v>92.5</v>
      </c>
      <c r="BR12" s="51"/>
      <c r="BS12" s="50"/>
      <c r="BT12" s="51">
        <v>7</v>
      </c>
      <c r="BU12" s="50">
        <f>25</f>
        <v>25</v>
      </c>
      <c r="BV12" s="51"/>
      <c r="BW12" s="50"/>
      <c r="BX12" s="51"/>
      <c r="BY12" s="50"/>
      <c r="BZ12" s="51"/>
      <c r="CA12" s="50"/>
      <c r="CB12" s="102">
        <v>3</v>
      </c>
      <c r="CC12" s="103">
        <f>45*1.5</f>
        <v>67.5</v>
      </c>
      <c r="CD12" s="51"/>
      <c r="CE12" s="50"/>
      <c r="CF12" s="51"/>
      <c r="CG12" s="52"/>
      <c r="CH12" s="53">
        <f t="shared" si="12"/>
        <v>0</v>
      </c>
      <c r="CI12" s="51"/>
      <c r="CJ12" s="50"/>
      <c r="CK12" s="18" t="s">
        <v>593</v>
      </c>
      <c r="CL12" s="17"/>
      <c r="CM12" s="51"/>
      <c r="CN12" s="50"/>
      <c r="CO12" s="51"/>
      <c r="CP12" s="50"/>
      <c r="CQ12" s="51"/>
      <c r="CR12" s="50"/>
      <c r="CS12" s="51"/>
      <c r="CT12" s="52"/>
      <c r="CU12" s="53">
        <f t="shared" si="4"/>
        <v>40.5</v>
      </c>
      <c r="CV12" s="51"/>
      <c r="CW12" s="50"/>
      <c r="CX12" s="51"/>
      <c r="CY12" s="50"/>
      <c r="CZ12" s="51"/>
      <c r="DA12" s="50"/>
      <c r="DB12" s="102">
        <v>8</v>
      </c>
      <c r="DC12" s="103">
        <f>15*1.8*1.5</f>
        <v>40.5</v>
      </c>
      <c r="DD12" s="51"/>
      <c r="DE12" s="52"/>
      <c r="DF12" s="53">
        <f t="shared" si="5"/>
        <v>0</v>
      </c>
      <c r="DG12" s="51"/>
      <c r="DH12" s="50"/>
      <c r="DI12" s="51"/>
      <c r="DJ12" s="50"/>
      <c r="DK12" s="51"/>
      <c r="DL12" s="52"/>
      <c r="DM12" s="53">
        <f t="shared" si="9"/>
        <v>0</v>
      </c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0"/>
      <c r="EB12" s="51"/>
      <c r="EC12" s="52"/>
    </row>
    <row r="13" spans="1:133" hidden="1" x14ac:dyDescent="0.3">
      <c r="B13" s="37">
        <v>31</v>
      </c>
      <c r="C13" s="30" t="s">
        <v>33</v>
      </c>
      <c r="D13" s="39">
        <v>1992</v>
      </c>
      <c r="E13" s="62">
        <f t="shared" si="6"/>
        <v>506.75</v>
      </c>
      <c r="F13" s="47" t="s">
        <v>420</v>
      </c>
      <c r="G13" s="47"/>
      <c r="H13" s="47" t="s">
        <v>487</v>
      </c>
      <c r="I13" s="47" t="s">
        <v>488</v>
      </c>
      <c r="J13" s="48">
        <f t="shared" si="10"/>
        <v>0</v>
      </c>
      <c r="K13" s="49"/>
      <c r="L13" s="50"/>
      <c r="M13" s="51"/>
      <c r="N13" s="50"/>
      <c r="O13" s="51"/>
      <c r="P13" s="52"/>
      <c r="Q13" s="48">
        <f t="shared" si="0"/>
        <v>0</v>
      </c>
      <c r="R13" s="49"/>
      <c r="S13" s="52"/>
      <c r="T13" s="48">
        <f t="shared" si="1"/>
        <v>0</v>
      </c>
      <c r="U13" s="49"/>
      <c r="V13" s="50"/>
      <c r="W13" s="51"/>
      <c r="X13" s="52"/>
      <c r="Y13" s="53">
        <f t="shared" si="7"/>
        <v>227.25</v>
      </c>
      <c r="Z13" s="106"/>
      <c r="AA13" s="55"/>
      <c r="AB13" s="54">
        <v>2</v>
      </c>
      <c r="AC13" s="55">
        <f>80*0.9</f>
        <v>72</v>
      </c>
      <c r="AD13" s="106"/>
      <c r="AE13" s="55"/>
      <c r="AF13" s="54"/>
      <c r="AG13" s="55"/>
      <c r="AH13" s="84">
        <v>2</v>
      </c>
      <c r="AI13" s="85">
        <f>60*0.9*1.5</f>
        <v>81</v>
      </c>
      <c r="AJ13" s="54"/>
      <c r="AK13" s="55"/>
      <c r="AL13" s="84">
        <v>1</v>
      </c>
      <c r="AM13" s="85">
        <f>55*0.9*1.5</f>
        <v>74.25</v>
      </c>
      <c r="AN13" s="106"/>
      <c r="AO13" s="89"/>
      <c r="AP13" s="96">
        <f t="shared" si="2"/>
        <v>27</v>
      </c>
      <c r="AQ13" s="100">
        <v>8</v>
      </c>
      <c r="AR13" s="101">
        <f>10*1.8*1.5</f>
        <v>27</v>
      </c>
      <c r="AS13" s="90">
        <f t="shared" si="3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11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8"/>
        <v>252.5</v>
      </c>
      <c r="BR13" s="51"/>
      <c r="BS13" s="50"/>
      <c r="BT13" s="51">
        <v>2</v>
      </c>
      <c r="BU13" s="50">
        <f>80</f>
        <v>80</v>
      </c>
      <c r="BV13" s="51"/>
      <c r="BW13" s="50"/>
      <c r="BX13" s="51"/>
      <c r="BY13" s="50"/>
      <c r="BZ13" s="51"/>
      <c r="CA13" s="50"/>
      <c r="CB13" s="102">
        <v>2</v>
      </c>
      <c r="CC13" s="103">
        <f>60*1.5</f>
        <v>90</v>
      </c>
      <c r="CD13" s="51"/>
      <c r="CE13" s="50"/>
      <c r="CF13" s="102">
        <v>1</v>
      </c>
      <c r="CG13" s="104">
        <f>55*1.5</f>
        <v>82.5</v>
      </c>
      <c r="CH13" s="53">
        <f t="shared" si="12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4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 t="shared" si="5"/>
        <v>0</v>
      </c>
      <c r="DG13" s="51"/>
      <c r="DH13" s="50"/>
      <c r="DI13" s="50"/>
      <c r="DJ13" s="50"/>
      <c r="DK13" s="51"/>
      <c r="DL13" s="52"/>
      <c r="DM13" s="53">
        <f t="shared" si="9"/>
        <v>0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</row>
    <row r="14" spans="1:133" hidden="1" x14ac:dyDescent="0.3">
      <c r="B14" s="37">
        <v>1306</v>
      </c>
      <c r="C14" s="30" t="s">
        <v>35</v>
      </c>
      <c r="D14" s="39">
        <v>1998</v>
      </c>
      <c r="E14" s="62">
        <f t="shared" si="6"/>
        <v>505.75</v>
      </c>
      <c r="F14" s="47" t="s">
        <v>419</v>
      </c>
      <c r="G14" s="47"/>
      <c r="H14" s="47" t="s">
        <v>512</v>
      </c>
      <c r="I14" s="47" t="s">
        <v>513</v>
      </c>
      <c r="J14" s="48">
        <f t="shared" si="10"/>
        <v>0</v>
      </c>
      <c r="K14" s="49"/>
      <c r="L14" s="50"/>
      <c r="M14" s="51"/>
      <c r="N14" s="50"/>
      <c r="O14" s="51"/>
      <c r="P14" s="52"/>
      <c r="Q14" s="48">
        <f t="shared" si="0"/>
        <v>0</v>
      </c>
      <c r="R14" s="49"/>
      <c r="S14" s="52"/>
      <c r="T14" s="48">
        <f t="shared" si="1"/>
        <v>0</v>
      </c>
      <c r="U14" s="49"/>
      <c r="V14" s="50"/>
      <c r="W14" s="51"/>
      <c r="X14" s="52"/>
      <c r="Y14" s="53">
        <f t="shared" si="7"/>
        <v>236.25</v>
      </c>
      <c r="Z14" s="54"/>
      <c r="AA14" s="55"/>
      <c r="AB14" s="54">
        <v>3</v>
      </c>
      <c r="AC14" s="55">
        <f>60*0.9</f>
        <v>54</v>
      </c>
      <c r="AD14" s="106"/>
      <c r="AE14" s="55"/>
      <c r="AF14" s="54"/>
      <c r="AG14" s="55"/>
      <c r="AH14" s="84">
        <v>1</v>
      </c>
      <c r="AI14" s="85">
        <f>80*0.9*1.5</f>
        <v>108</v>
      </c>
      <c r="AJ14" s="54"/>
      <c r="AK14" s="55"/>
      <c r="AL14" s="84">
        <v>1</v>
      </c>
      <c r="AM14" s="85">
        <f>55*0.9*1.5</f>
        <v>74.25</v>
      </c>
      <c r="AN14" s="106"/>
      <c r="AO14" s="89"/>
      <c r="AP14" s="96">
        <f t="shared" si="2"/>
        <v>27</v>
      </c>
      <c r="AQ14" s="100">
        <v>8</v>
      </c>
      <c r="AR14" s="101">
        <f>10*1.8*1.5</f>
        <v>27</v>
      </c>
      <c r="AS14" s="90">
        <f t="shared" si="3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11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8"/>
        <v>242.5</v>
      </c>
      <c r="BR14" s="51"/>
      <c r="BS14" s="50"/>
      <c r="BT14" s="51">
        <v>4</v>
      </c>
      <c r="BU14" s="50">
        <f>40</f>
        <v>40</v>
      </c>
      <c r="BV14" s="51"/>
      <c r="BW14" s="50"/>
      <c r="BX14" s="51"/>
      <c r="BY14" s="50"/>
      <c r="BZ14" s="51"/>
      <c r="CA14" s="50"/>
      <c r="CB14" s="102">
        <v>1</v>
      </c>
      <c r="CC14" s="103">
        <f>80*1.5</f>
        <v>120</v>
      </c>
      <c r="CD14" s="51"/>
      <c r="CE14" s="50"/>
      <c r="CF14" s="102">
        <v>1</v>
      </c>
      <c r="CG14" s="104">
        <f>55*1.5</f>
        <v>82.5</v>
      </c>
      <c r="CH14" s="53">
        <f t="shared" si="12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4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 t="shared" si="5"/>
        <v>0</v>
      </c>
      <c r="DG14" s="51"/>
      <c r="DH14" s="50"/>
      <c r="DI14" s="50"/>
      <c r="DJ14" s="50"/>
      <c r="DK14" s="51"/>
      <c r="DL14" s="52"/>
      <c r="DM14" s="53">
        <f t="shared" si="9"/>
        <v>0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</row>
    <row r="15" spans="1:133" hidden="1" x14ac:dyDescent="0.3">
      <c r="B15" s="37">
        <v>60</v>
      </c>
      <c r="C15" s="30" t="s">
        <v>32</v>
      </c>
      <c r="D15" s="39">
        <v>1992</v>
      </c>
      <c r="E15" s="62">
        <f t="shared" si="6"/>
        <v>498.5</v>
      </c>
      <c r="F15" s="47" t="s">
        <v>417</v>
      </c>
      <c r="G15" s="47"/>
      <c r="H15" s="47" t="s">
        <v>464</v>
      </c>
      <c r="I15" s="47" t="s">
        <v>489</v>
      </c>
      <c r="J15" s="48">
        <f t="shared" si="10"/>
        <v>0</v>
      </c>
      <c r="K15" s="49"/>
      <c r="L15" s="50"/>
      <c r="M15" s="51"/>
      <c r="N15" s="50"/>
      <c r="O15" s="51"/>
      <c r="P15" s="52"/>
      <c r="Q15" s="48">
        <f t="shared" si="0"/>
        <v>0</v>
      </c>
      <c r="R15" s="49"/>
      <c r="S15" s="52"/>
      <c r="T15" s="48">
        <f t="shared" si="1"/>
        <v>0</v>
      </c>
      <c r="U15" s="49"/>
      <c r="V15" s="50"/>
      <c r="W15" s="51"/>
      <c r="X15" s="52"/>
      <c r="Y15" s="53">
        <f t="shared" si="7"/>
        <v>274.5</v>
      </c>
      <c r="Z15" s="106"/>
      <c r="AA15" s="55"/>
      <c r="AB15" s="106"/>
      <c r="AC15" s="55"/>
      <c r="AD15" s="84">
        <v>2</v>
      </c>
      <c r="AE15" s="85">
        <f>80*0.9*1.5</f>
        <v>108</v>
      </c>
      <c r="AF15" s="54"/>
      <c r="AG15" s="55"/>
      <c r="AH15" s="84">
        <v>4</v>
      </c>
      <c r="AI15" s="85">
        <f>30*0.9*1.5</f>
        <v>40.5</v>
      </c>
      <c r="AJ15" s="54">
        <v>1</v>
      </c>
      <c r="AK15" s="55">
        <f>80*0.9</f>
        <v>72</v>
      </c>
      <c r="AL15" s="84">
        <v>2</v>
      </c>
      <c r="AM15" s="85">
        <f>40*0.9*1.5</f>
        <v>54</v>
      </c>
      <c r="AN15" s="106"/>
      <c r="AO15" s="89"/>
      <c r="AP15" s="96">
        <f t="shared" si="2"/>
        <v>0</v>
      </c>
      <c r="AQ15" s="105"/>
      <c r="AR15" s="93"/>
      <c r="AS15" s="90">
        <f t="shared" si="3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11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8"/>
        <v>224</v>
      </c>
      <c r="BR15" s="51"/>
      <c r="BS15" s="50"/>
      <c r="BT15" s="51"/>
      <c r="BU15" s="50"/>
      <c r="BV15" s="102">
        <v>4</v>
      </c>
      <c r="BW15" s="103">
        <f>40*1.5</f>
        <v>60</v>
      </c>
      <c r="BX15" s="51"/>
      <c r="BY15" s="50"/>
      <c r="BZ15" s="51"/>
      <c r="CA15" s="50"/>
      <c r="CB15" s="102">
        <v>5</v>
      </c>
      <c r="CC15" s="103">
        <f>26*1.5</f>
        <v>39</v>
      </c>
      <c r="CD15" s="51">
        <v>1</v>
      </c>
      <c r="CE15" s="50">
        <f>80</f>
        <v>80</v>
      </c>
      <c r="CF15" s="102">
        <v>3</v>
      </c>
      <c r="CG15" s="104">
        <f>30*1.5</f>
        <v>45</v>
      </c>
      <c r="CH15" s="53">
        <f t="shared" si="12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4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 t="shared" si="5"/>
        <v>0</v>
      </c>
      <c r="DG15" s="51"/>
      <c r="DH15" s="50"/>
      <c r="DI15" s="50"/>
      <c r="DJ15" s="50"/>
      <c r="DK15" s="51"/>
      <c r="DL15" s="52"/>
      <c r="DM15" s="53">
        <f t="shared" si="9"/>
        <v>0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</row>
    <row r="16" spans="1:133" hidden="1" x14ac:dyDescent="0.3">
      <c r="B16" s="37">
        <v>4089</v>
      </c>
      <c r="C16" s="30" t="s">
        <v>39</v>
      </c>
      <c r="D16" s="39">
        <v>2004</v>
      </c>
      <c r="E16" s="62">
        <f t="shared" si="6"/>
        <v>460.25</v>
      </c>
      <c r="F16" s="47" t="s">
        <v>429</v>
      </c>
      <c r="G16" s="47"/>
      <c r="H16" s="47" t="s">
        <v>496</v>
      </c>
      <c r="I16" s="47"/>
      <c r="J16" s="48">
        <f t="shared" si="10"/>
        <v>0</v>
      </c>
      <c r="K16" s="49"/>
      <c r="L16" s="50"/>
      <c r="M16" s="51"/>
      <c r="N16" s="50"/>
      <c r="O16" s="51"/>
      <c r="P16" s="52"/>
      <c r="Q16" s="48">
        <f t="shared" si="0"/>
        <v>0</v>
      </c>
      <c r="R16" s="49"/>
      <c r="S16" s="52"/>
      <c r="T16" s="48">
        <f t="shared" si="1"/>
        <v>0</v>
      </c>
      <c r="U16" s="49"/>
      <c r="V16" s="50"/>
      <c r="W16" s="51"/>
      <c r="X16" s="52"/>
      <c r="Y16" s="53">
        <f>AC16+AE16+AG16+AI16+AK16+AM16+AO16</f>
        <v>128.25</v>
      </c>
      <c r="Z16" s="14">
        <v>5</v>
      </c>
      <c r="AA16" s="15">
        <f>35*0.9</f>
        <v>31.5</v>
      </c>
      <c r="AB16" s="106"/>
      <c r="AC16" s="55"/>
      <c r="AD16" s="106"/>
      <c r="AE16" s="55"/>
      <c r="AF16" s="106">
        <v>2</v>
      </c>
      <c r="AG16" s="55">
        <f>60*0.9</f>
        <v>54</v>
      </c>
      <c r="AH16" s="106"/>
      <c r="AI16" s="55"/>
      <c r="AJ16" s="106"/>
      <c r="AK16" s="55"/>
      <c r="AL16" s="84">
        <v>1</v>
      </c>
      <c r="AM16" s="85">
        <f>55*0.9*1.5</f>
        <v>74.25</v>
      </c>
      <c r="AN16" s="106"/>
      <c r="AO16" s="89"/>
      <c r="AP16" s="96">
        <f t="shared" si="2"/>
        <v>0</v>
      </c>
      <c r="AQ16" s="105"/>
      <c r="AR16" s="93"/>
      <c r="AS16" s="90">
        <f>AU16+AY16+BA16+BC16</f>
        <v>144</v>
      </c>
      <c r="AT16" s="11">
        <v>3</v>
      </c>
      <c r="AU16" s="10">
        <f>60*0.8</f>
        <v>48</v>
      </c>
      <c r="AV16" s="18">
        <v>9</v>
      </c>
      <c r="AW16" s="17">
        <f>10*0.8</f>
        <v>8</v>
      </c>
      <c r="AX16" s="11"/>
      <c r="AY16" s="10"/>
      <c r="AZ16" s="102">
        <v>1</v>
      </c>
      <c r="BA16" s="103">
        <f>80*0.8*1.5</f>
        <v>96</v>
      </c>
      <c r="BB16" s="11"/>
      <c r="BC16" s="12"/>
      <c r="BD16" s="13">
        <f t="shared" si="11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8"/>
        <v>147.5</v>
      </c>
      <c r="BR16" s="51"/>
      <c r="BS16" s="50"/>
      <c r="BT16" s="51"/>
      <c r="BU16" s="50"/>
      <c r="BV16" s="51"/>
      <c r="BW16" s="50"/>
      <c r="BX16" s="51"/>
      <c r="BY16" s="50"/>
      <c r="BZ16" s="51">
        <v>1</v>
      </c>
      <c r="CA16" s="50">
        <f>80</f>
        <v>80</v>
      </c>
      <c r="CB16" s="102">
        <v>3</v>
      </c>
      <c r="CC16" s="103">
        <f>45*1.5</f>
        <v>67.5</v>
      </c>
      <c r="CD16" s="51"/>
      <c r="CE16" s="50"/>
      <c r="CF16" s="51"/>
      <c r="CG16" s="52"/>
      <c r="CH16" s="53">
        <f t="shared" si="12"/>
        <v>0</v>
      </c>
      <c r="CI16" s="51"/>
      <c r="CJ16" s="50"/>
      <c r="CK16" s="51"/>
      <c r="CL16" s="50"/>
      <c r="CM16" s="51"/>
      <c r="CN16" s="50"/>
      <c r="CO16" s="51"/>
      <c r="CP16" s="50"/>
      <c r="CQ16" s="51"/>
      <c r="CR16" s="50"/>
      <c r="CS16" s="51"/>
      <c r="CT16" s="52"/>
      <c r="CU16" s="53">
        <f t="shared" si="4"/>
        <v>40.5</v>
      </c>
      <c r="CV16" s="51"/>
      <c r="CW16" s="50"/>
      <c r="CX16" s="51"/>
      <c r="CY16" s="50"/>
      <c r="CZ16" s="51"/>
      <c r="DA16" s="50"/>
      <c r="DB16" s="102">
        <v>8</v>
      </c>
      <c r="DC16" s="103">
        <f>15*1.8*1.5</f>
        <v>40.5</v>
      </c>
      <c r="DD16" s="51"/>
      <c r="DE16" s="52"/>
      <c r="DF16" s="53">
        <f t="shared" si="5"/>
        <v>0</v>
      </c>
      <c r="DG16" s="51"/>
      <c r="DH16" s="50"/>
      <c r="DI16" s="51"/>
      <c r="DJ16" s="50"/>
      <c r="DK16" s="51"/>
      <c r="DL16" s="52"/>
      <c r="DM16" s="53">
        <f t="shared" si="9"/>
        <v>0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1"/>
      <c r="DY16" s="50"/>
      <c r="DZ16" s="51"/>
      <c r="EA16" s="50"/>
      <c r="EB16" s="51"/>
      <c r="EC16" s="52"/>
    </row>
    <row r="17" spans="2:133" hidden="1" x14ac:dyDescent="0.3">
      <c r="B17" s="37">
        <v>218</v>
      </c>
      <c r="C17" s="30" t="s">
        <v>29</v>
      </c>
      <c r="D17" s="38">
        <v>1994</v>
      </c>
      <c r="E17" s="62">
        <f t="shared" si="6"/>
        <v>450</v>
      </c>
      <c r="F17" s="47" t="s">
        <v>417</v>
      </c>
      <c r="G17" s="47"/>
      <c r="H17" s="47" t="s">
        <v>473</v>
      </c>
      <c r="I17" s="47" t="s">
        <v>494</v>
      </c>
      <c r="J17" s="48">
        <f t="shared" si="10"/>
        <v>0</v>
      </c>
      <c r="K17" s="49"/>
      <c r="L17" s="50"/>
      <c r="M17" s="51"/>
      <c r="N17" s="50"/>
      <c r="O17" s="51"/>
      <c r="P17" s="52"/>
      <c r="Q17" s="48">
        <f t="shared" si="0"/>
        <v>0</v>
      </c>
      <c r="R17" s="49"/>
      <c r="S17" s="52"/>
      <c r="T17" s="48">
        <f t="shared" si="1"/>
        <v>0</v>
      </c>
      <c r="U17" s="49"/>
      <c r="V17" s="50"/>
      <c r="W17" s="51"/>
      <c r="X17" s="52"/>
      <c r="Y17" s="53">
        <f>AA17+AC17+AE17+AG17+AI17+AK17+AM17+AO17</f>
        <v>220.5</v>
      </c>
      <c r="Z17" s="106"/>
      <c r="AA17" s="55"/>
      <c r="AB17" s="106"/>
      <c r="AC17" s="55"/>
      <c r="AD17" s="106"/>
      <c r="AE17" s="55"/>
      <c r="AF17" s="54">
        <v>1</v>
      </c>
      <c r="AG17" s="55">
        <f>80*0.9</f>
        <v>72</v>
      </c>
      <c r="AH17" s="84">
        <v>1</v>
      </c>
      <c r="AI17" s="85">
        <f>80*0.9*1.5</f>
        <v>108</v>
      </c>
      <c r="AJ17" s="54"/>
      <c r="AK17" s="55"/>
      <c r="AL17" s="84">
        <v>3</v>
      </c>
      <c r="AM17" s="85">
        <f>30*0.9*1.5</f>
        <v>40.5</v>
      </c>
      <c r="AN17" s="54"/>
      <c r="AO17" s="89"/>
      <c r="AP17" s="96">
        <f t="shared" si="2"/>
        <v>27</v>
      </c>
      <c r="AQ17" s="100">
        <v>8</v>
      </c>
      <c r="AR17" s="101">
        <f>10*1.8*1.5</f>
        <v>27</v>
      </c>
      <c r="AS17" s="90">
        <f>AU17+AW17+AY17+BA17+BC17</f>
        <v>0</v>
      </c>
      <c r="AT17" s="11"/>
      <c r="AU17" s="10"/>
      <c r="AV17" s="11"/>
      <c r="AW17" s="10"/>
      <c r="AX17" s="11"/>
      <c r="AY17" s="10"/>
      <c r="AZ17" s="11"/>
      <c r="BA17" s="10"/>
      <c r="BB17" s="11"/>
      <c r="BC17" s="12"/>
      <c r="BD17" s="13">
        <f t="shared" si="11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8"/>
        <v>202.5</v>
      </c>
      <c r="BR17" s="51"/>
      <c r="BS17" s="50"/>
      <c r="BT17" s="51"/>
      <c r="BU17" s="50"/>
      <c r="BV17" s="51"/>
      <c r="BW17" s="50"/>
      <c r="BX17" s="51"/>
      <c r="BY17" s="50"/>
      <c r="BZ17" s="51"/>
      <c r="CA17" s="50"/>
      <c r="CB17" s="102">
        <v>1</v>
      </c>
      <c r="CC17" s="103">
        <f>80*1.5</f>
        <v>120</v>
      </c>
      <c r="CD17" s="51"/>
      <c r="CE17" s="50"/>
      <c r="CF17" s="102">
        <v>1</v>
      </c>
      <c r="CG17" s="104">
        <f>55*1.5</f>
        <v>82.5</v>
      </c>
      <c r="CH17" s="53">
        <f t="shared" si="12"/>
        <v>0</v>
      </c>
      <c r="CI17" s="51"/>
      <c r="CJ17" s="50"/>
      <c r="CK17" s="51"/>
      <c r="CL17" s="50"/>
      <c r="CM17" s="51"/>
      <c r="CN17" s="50"/>
      <c r="CO17" s="50"/>
      <c r="CP17" s="50"/>
      <c r="CQ17" s="51"/>
      <c r="CR17" s="50"/>
      <c r="CS17" s="51"/>
      <c r="CT17" s="52"/>
      <c r="CU17" s="53">
        <f t="shared" si="4"/>
        <v>0</v>
      </c>
      <c r="CV17" s="51"/>
      <c r="CW17" s="50"/>
      <c r="CX17" s="50"/>
      <c r="CY17" s="50"/>
      <c r="CZ17" s="51"/>
      <c r="DA17" s="50"/>
      <c r="DB17" s="51"/>
      <c r="DC17" s="50"/>
      <c r="DD17" s="51"/>
      <c r="DE17" s="52"/>
      <c r="DF17" s="53">
        <f t="shared" si="5"/>
        <v>0</v>
      </c>
      <c r="DG17" s="51"/>
      <c r="DH17" s="50"/>
      <c r="DI17" s="50"/>
      <c r="DJ17" s="50"/>
      <c r="DK17" s="51"/>
      <c r="DL17" s="52"/>
      <c r="DM17" s="53">
        <f t="shared" si="9"/>
        <v>0</v>
      </c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0"/>
      <c r="DY17" s="50"/>
      <c r="DZ17" s="51"/>
      <c r="EA17" s="50"/>
      <c r="EB17" s="51"/>
      <c r="EC17" s="52"/>
    </row>
    <row r="18" spans="2:133" hidden="1" x14ac:dyDescent="0.3">
      <c r="B18" s="37">
        <v>4014</v>
      </c>
      <c r="C18" s="40" t="s">
        <v>85</v>
      </c>
      <c r="D18" s="41">
        <v>2004</v>
      </c>
      <c r="E18" s="62">
        <f t="shared" si="6"/>
        <v>446</v>
      </c>
      <c r="F18" s="47" t="s">
        <v>424</v>
      </c>
      <c r="G18" s="47" t="s">
        <v>500</v>
      </c>
      <c r="H18" s="47" t="s">
        <v>443</v>
      </c>
      <c r="I18" s="47" t="s">
        <v>452</v>
      </c>
      <c r="J18" s="48">
        <f t="shared" si="10"/>
        <v>0</v>
      </c>
      <c r="K18" s="49"/>
      <c r="L18" s="50"/>
      <c r="M18" s="51"/>
      <c r="N18" s="50"/>
      <c r="O18" s="51"/>
      <c r="P18" s="52"/>
      <c r="Q18" s="48">
        <f t="shared" si="0"/>
        <v>0</v>
      </c>
      <c r="R18" s="49"/>
      <c r="S18" s="52"/>
      <c r="T18" s="48">
        <f t="shared" si="1"/>
        <v>0</v>
      </c>
      <c r="U18" s="49"/>
      <c r="V18" s="50"/>
      <c r="W18" s="51"/>
      <c r="X18" s="52"/>
      <c r="Y18" s="53">
        <f>AA18+AC18+AE18+AI18+AK18+AM18+AO18</f>
        <v>126</v>
      </c>
      <c r="Z18" s="54">
        <v>1</v>
      </c>
      <c r="AA18" s="55">
        <f>110*0.9</f>
        <v>99</v>
      </c>
      <c r="AB18" s="106"/>
      <c r="AC18" s="55"/>
      <c r="AD18" s="106"/>
      <c r="AE18" s="55"/>
      <c r="AF18" s="14">
        <v>4</v>
      </c>
      <c r="AG18" s="15">
        <f>30*0.9</f>
        <v>27</v>
      </c>
      <c r="AH18" s="106"/>
      <c r="AI18" s="55"/>
      <c r="AJ18" s="54"/>
      <c r="AK18" s="55"/>
      <c r="AL18" s="84">
        <v>4</v>
      </c>
      <c r="AM18" s="85">
        <f>20*0.9*1.5</f>
        <v>27</v>
      </c>
      <c r="AN18" s="106"/>
      <c r="AO18" s="89"/>
      <c r="AP18" s="96">
        <f t="shared" si="2"/>
        <v>0</v>
      </c>
      <c r="AQ18" s="105"/>
      <c r="AR18" s="93"/>
      <c r="AS18" s="90">
        <f>AU18+AW18+AY18+BA18+BC18</f>
        <v>84</v>
      </c>
      <c r="AT18" s="11"/>
      <c r="AU18" s="10"/>
      <c r="AV18" s="11">
        <v>3</v>
      </c>
      <c r="AW18" s="10">
        <f>60*0.8</f>
        <v>48</v>
      </c>
      <c r="AX18" s="11"/>
      <c r="AY18" s="10"/>
      <c r="AZ18" s="102">
        <v>4</v>
      </c>
      <c r="BA18" s="103">
        <f>30*0.8*1.5</f>
        <v>36</v>
      </c>
      <c r="BB18" s="11"/>
      <c r="BC18" s="12"/>
      <c r="BD18" s="13">
        <f t="shared" si="11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8"/>
        <v>110</v>
      </c>
      <c r="BR18" s="51">
        <v>2</v>
      </c>
      <c r="BS18" s="50">
        <f>80</f>
        <v>80</v>
      </c>
      <c r="BT18" s="51"/>
      <c r="BU18" s="50"/>
      <c r="BV18" s="51"/>
      <c r="BW18" s="50"/>
      <c r="BX18" s="51"/>
      <c r="BY18" s="50"/>
      <c r="BZ18" s="51"/>
      <c r="CA18" s="50"/>
      <c r="CB18" s="51"/>
      <c r="CC18" s="50"/>
      <c r="CD18" s="51"/>
      <c r="CE18" s="50"/>
      <c r="CF18" s="102">
        <v>4</v>
      </c>
      <c r="CG18" s="104">
        <f>20*1.5</f>
        <v>30</v>
      </c>
      <c r="CH18" s="53">
        <f t="shared" si="12"/>
        <v>0</v>
      </c>
      <c r="CI18" s="51"/>
      <c r="CJ18" s="50"/>
      <c r="CK18" s="51"/>
      <c r="CL18" s="50"/>
      <c r="CM18" s="51"/>
      <c r="CN18" s="50"/>
      <c r="CO18" s="51"/>
      <c r="CP18" s="50"/>
      <c r="CQ18" s="51"/>
      <c r="CR18" s="50"/>
      <c r="CS18" s="51"/>
      <c r="CT18" s="52"/>
      <c r="CU18" s="53">
        <f t="shared" si="4"/>
        <v>126</v>
      </c>
      <c r="CV18" s="51">
        <v>4</v>
      </c>
      <c r="CW18" s="50">
        <f>40*1.8</f>
        <v>72</v>
      </c>
      <c r="CX18" s="51"/>
      <c r="CY18" s="50"/>
      <c r="CZ18" s="51"/>
      <c r="DA18" s="50"/>
      <c r="DB18" s="51"/>
      <c r="DC18" s="50"/>
      <c r="DD18" s="102">
        <v>4</v>
      </c>
      <c r="DE18" s="104">
        <f>20*1.8*1.5</f>
        <v>54</v>
      </c>
      <c r="DF18" s="53">
        <f t="shared" si="5"/>
        <v>0</v>
      </c>
      <c r="DG18" s="51"/>
      <c r="DH18" s="50"/>
      <c r="DI18" s="51"/>
      <c r="DJ18" s="50"/>
      <c r="DK18" s="51"/>
      <c r="DL18" s="52"/>
      <c r="DM18" s="53">
        <f t="shared" si="9"/>
        <v>0</v>
      </c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0"/>
      <c r="EB18" s="51"/>
      <c r="EC18" s="52"/>
    </row>
    <row r="19" spans="2:133" hidden="1" x14ac:dyDescent="0.3">
      <c r="B19" s="37">
        <v>3988</v>
      </c>
      <c r="C19" s="30" t="s">
        <v>147</v>
      </c>
      <c r="D19" s="38">
        <v>2004</v>
      </c>
      <c r="E19" s="62">
        <f t="shared" si="6"/>
        <v>393</v>
      </c>
      <c r="F19" s="47" t="s">
        <v>426</v>
      </c>
      <c r="G19" s="47" t="s">
        <v>422</v>
      </c>
      <c r="H19" s="47" t="s">
        <v>427</v>
      </c>
      <c r="I19" s="47" t="s">
        <v>428</v>
      </c>
      <c r="J19" s="48">
        <f t="shared" si="10"/>
        <v>0</v>
      </c>
      <c r="K19" s="49"/>
      <c r="L19" s="50"/>
      <c r="M19" s="51"/>
      <c r="N19" s="50"/>
      <c r="O19" s="51"/>
      <c r="P19" s="52"/>
      <c r="Q19" s="48">
        <f t="shared" si="0"/>
        <v>0</v>
      </c>
      <c r="R19" s="49"/>
      <c r="S19" s="52"/>
      <c r="T19" s="48">
        <f t="shared" si="1"/>
        <v>0</v>
      </c>
      <c r="U19" s="49"/>
      <c r="V19" s="50"/>
      <c r="W19" s="51"/>
      <c r="X19" s="52"/>
      <c r="Y19" s="53">
        <f>AA19+AC19+AE19+AG19+AI19+AK19+AM19+AO19</f>
        <v>94.5</v>
      </c>
      <c r="Z19" s="106"/>
      <c r="AA19" s="55"/>
      <c r="AB19" s="106"/>
      <c r="AC19" s="55"/>
      <c r="AD19" s="84">
        <v>6</v>
      </c>
      <c r="AE19" s="85">
        <f>30*0.9*1.5</f>
        <v>40.5</v>
      </c>
      <c r="AF19" s="54"/>
      <c r="AG19" s="55"/>
      <c r="AH19" s="106"/>
      <c r="AI19" s="55"/>
      <c r="AJ19" s="54">
        <v>2</v>
      </c>
      <c r="AK19" s="55">
        <f>60*0.9</f>
        <v>54</v>
      </c>
      <c r="AL19" s="106"/>
      <c r="AM19" s="55"/>
      <c r="AN19" s="106"/>
      <c r="AO19" s="89"/>
      <c r="AP19" s="96">
        <f t="shared" si="2"/>
        <v>0</v>
      </c>
      <c r="AQ19" s="105"/>
      <c r="AR19" s="93"/>
      <c r="AS19" s="90">
        <f>AU19+AW19+AY19+BA19+BC19</f>
        <v>144</v>
      </c>
      <c r="AT19" s="11"/>
      <c r="AU19" s="10"/>
      <c r="AV19" s="11"/>
      <c r="AW19" s="10"/>
      <c r="AX19" s="102">
        <v>2</v>
      </c>
      <c r="AY19" s="103">
        <f>80*0.8*1.5</f>
        <v>96</v>
      </c>
      <c r="AZ19" s="11"/>
      <c r="BA19" s="10"/>
      <c r="BB19" s="11">
        <v>2</v>
      </c>
      <c r="BC19" s="12">
        <f>60*0.8</f>
        <v>48</v>
      </c>
      <c r="BD19" s="13">
        <f t="shared" si="11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8"/>
        <v>82.5</v>
      </c>
      <c r="BR19" s="51"/>
      <c r="BS19" s="50"/>
      <c r="BT19" s="51"/>
      <c r="BU19" s="50"/>
      <c r="BV19" s="102">
        <v>5</v>
      </c>
      <c r="BW19" s="103">
        <f>35*1.5</f>
        <v>52.5</v>
      </c>
      <c r="BX19" s="51"/>
      <c r="BY19" s="50"/>
      <c r="BZ19" s="51"/>
      <c r="CA19" s="50"/>
      <c r="CB19" s="51"/>
      <c r="CC19" s="50"/>
      <c r="CD19" s="51">
        <v>4</v>
      </c>
      <c r="CE19" s="50">
        <f>30</f>
        <v>30</v>
      </c>
      <c r="CF19" s="51"/>
      <c r="CG19" s="52"/>
      <c r="CH19" s="53">
        <f>CJ19+CL19+CN19+CP19+CT19</f>
        <v>72</v>
      </c>
      <c r="CI19" s="51"/>
      <c r="CJ19" s="50"/>
      <c r="CK19" s="51"/>
      <c r="CL19" s="50"/>
      <c r="CM19" s="51"/>
      <c r="CN19" s="50"/>
      <c r="CO19" s="51">
        <v>3</v>
      </c>
      <c r="CP19" s="50">
        <f>45*0.8</f>
        <v>36</v>
      </c>
      <c r="CQ19" s="18">
        <v>2</v>
      </c>
      <c r="CR19" s="17">
        <f>40*0.8</f>
        <v>32</v>
      </c>
      <c r="CS19" s="102">
        <v>3</v>
      </c>
      <c r="CT19" s="104">
        <f>30*0.8*1.5</f>
        <v>36</v>
      </c>
      <c r="CU19" s="53">
        <f t="shared" si="4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>
        <f t="shared" si="5"/>
        <v>0</v>
      </c>
      <c r="DG19" s="51"/>
      <c r="DH19" s="50"/>
      <c r="DI19" s="51"/>
      <c r="DJ19" s="50"/>
      <c r="DK19" s="51"/>
      <c r="DL19" s="52"/>
      <c r="DM19" s="53">
        <f t="shared" si="9"/>
        <v>0</v>
      </c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</row>
    <row r="20" spans="2:133" hidden="1" x14ac:dyDescent="0.3">
      <c r="B20" s="37">
        <v>3991</v>
      </c>
      <c r="C20" s="30" t="s">
        <v>337</v>
      </c>
      <c r="D20" s="38">
        <v>2002</v>
      </c>
      <c r="E20" s="62">
        <f t="shared" si="6"/>
        <v>383.4</v>
      </c>
      <c r="F20" s="47" t="s">
        <v>417</v>
      </c>
      <c r="G20" s="47"/>
      <c r="H20" s="47" t="s">
        <v>473</v>
      </c>
      <c r="I20" s="47" t="s">
        <v>482</v>
      </c>
      <c r="J20" s="48">
        <f t="shared" si="10"/>
        <v>0</v>
      </c>
      <c r="K20" s="49"/>
      <c r="L20" s="50"/>
      <c r="M20" s="51"/>
      <c r="N20" s="50"/>
      <c r="O20" s="51"/>
      <c r="P20" s="52"/>
      <c r="Q20" s="48">
        <f t="shared" si="0"/>
        <v>0</v>
      </c>
      <c r="R20" s="49"/>
      <c r="S20" s="52"/>
      <c r="T20" s="48">
        <f t="shared" si="1"/>
        <v>56</v>
      </c>
      <c r="U20" s="49">
        <v>2</v>
      </c>
      <c r="V20" s="50">
        <f>80*0.7</f>
        <v>56</v>
      </c>
      <c r="W20" s="51"/>
      <c r="X20" s="52"/>
      <c r="Y20" s="53">
        <f>AC20+AE20+AG20+AI20+AK20+AM20+AO20</f>
        <v>23.400000000000002</v>
      </c>
      <c r="Z20" s="14">
        <v>9</v>
      </c>
      <c r="AA20" s="15">
        <f>10*0.9</f>
        <v>9</v>
      </c>
      <c r="AB20" s="106"/>
      <c r="AC20" s="55"/>
      <c r="AD20" s="106"/>
      <c r="AE20" s="55"/>
      <c r="AF20" s="106">
        <v>5</v>
      </c>
      <c r="AG20" s="55">
        <f>26*0.9</f>
        <v>23.400000000000002</v>
      </c>
      <c r="AH20" s="106"/>
      <c r="AI20" s="55"/>
      <c r="AJ20" s="106"/>
      <c r="AK20" s="55"/>
      <c r="AL20" s="106"/>
      <c r="AM20" s="55"/>
      <c r="AN20" s="106"/>
      <c r="AO20" s="89"/>
      <c r="AP20" s="96">
        <f t="shared" si="2"/>
        <v>0</v>
      </c>
      <c r="AQ20" s="98"/>
      <c r="AR20" s="93"/>
      <c r="AS20" s="90">
        <f>AW20+AY20+BA20+BC20</f>
        <v>100</v>
      </c>
      <c r="AT20" s="18">
        <v>5</v>
      </c>
      <c r="AU20" s="17">
        <f>35*0.8</f>
        <v>28</v>
      </c>
      <c r="AV20" s="11">
        <v>5</v>
      </c>
      <c r="AW20" s="10">
        <f>35*0.8</f>
        <v>28</v>
      </c>
      <c r="AX20" s="11"/>
      <c r="AY20" s="10"/>
      <c r="AZ20" s="102">
        <v>2</v>
      </c>
      <c r="BA20" s="103">
        <f>60*0.8*1.5</f>
        <v>72</v>
      </c>
      <c r="BB20" s="11"/>
      <c r="BC20" s="12"/>
      <c r="BD20" s="13">
        <f t="shared" si="11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 t="shared" si="8"/>
        <v>40</v>
      </c>
      <c r="BR20" s="51">
        <v>9</v>
      </c>
      <c r="BS20" s="50">
        <f>10</f>
        <v>10</v>
      </c>
      <c r="BT20" s="51"/>
      <c r="BU20" s="50"/>
      <c r="BV20" s="51"/>
      <c r="BW20" s="50"/>
      <c r="BX20" s="51"/>
      <c r="BY20" s="50"/>
      <c r="BZ20" s="51"/>
      <c r="CA20" s="50"/>
      <c r="CB20" s="51"/>
      <c r="CC20" s="50"/>
      <c r="CD20" s="51"/>
      <c r="CE20" s="50"/>
      <c r="CF20" s="102">
        <v>4</v>
      </c>
      <c r="CG20" s="104">
        <f>20*1.5</f>
        <v>30</v>
      </c>
      <c r="CH20" s="53">
        <f>CJ20+CL20+CP20+CR20+CT20</f>
        <v>110</v>
      </c>
      <c r="CI20" s="51"/>
      <c r="CJ20" s="50"/>
      <c r="CK20" s="51"/>
      <c r="CL20" s="50"/>
      <c r="CM20" s="18">
        <v>3</v>
      </c>
      <c r="CN20" s="17">
        <f>45*0.8</f>
        <v>36</v>
      </c>
      <c r="CO20" s="51"/>
      <c r="CP20" s="50"/>
      <c r="CQ20" s="51">
        <v>1</v>
      </c>
      <c r="CR20" s="50">
        <f>55*0.8</f>
        <v>44</v>
      </c>
      <c r="CS20" s="102">
        <v>1</v>
      </c>
      <c r="CT20" s="104">
        <f>55*0.8*1.5</f>
        <v>66</v>
      </c>
      <c r="CU20" s="53">
        <f t="shared" si="4"/>
        <v>54</v>
      </c>
      <c r="CV20" s="51"/>
      <c r="CW20" s="50"/>
      <c r="CX20" s="51"/>
      <c r="CY20" s="50"/>
      <c r="CZ20" s="51"/>
      <c r="DA20" s="50"/>
      <c r="DB20" s="51"/>
      <c r="DC20" s="50"/>
      <c r="DD20" s="102">
        <v>4</v>
      </c>
      <c r="DE20" s="104">
        <f>20*1.8*1.5</f>
        <v>54</v>
      </c>
      <c r="DF20" s="53">
        <f t="shared" si="5"/>
        <v>0</v>
      </c>
      <c r="DG20" s="51"/>
      <c r="DH20" s="50"/>
      <c r="DI20" s="51"/>
      <c r="DJ20" s="50"/>
      <c r="DK20" s="51"/>
      <c r="DL20" s="52"/>
      <c r="DM20" s="53">
        <f t="shared" si="9"/>
        <v>0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1"/>
      <c r="DY20" s="50"/>
      <c r="DZ20" s="51"/>
      <c r="EA20" s="50"/>
      <c r="EB20" s="51"/>
      <c r="EC20" s="52"/>
    </row>
    <row r="21" spans="2:133" hidden="1" x14ac:dyDescent="0.3">
      <c r="B21" s="37">
        <v>4164</v>
      </c>
      <c r="C21" s="30" t="s">
        <v>104</v>
      </c>
      <c r="D21" s="39">
        <v>2003</v>
      </c>
      <c r="E21" s="62">
        <f t="shared" si="6"/>
        <v>383</v>
      </c>
      <c r="F21" s="47" t="s">
        <v>417</v>
      </c>
      <c r="G21" s="47"/>
      <c r="H21" s="47" t="s">
        <v>458</v>
      </c>
      <c r="I21" s="47"/>
      <c r="J21" s="48">
        <f t="shared" si="10"/>
        <v>0</v>
      </c>
      <c r="K21" s="49"/>
      <c r="L21" s="50"/>
      <c r="M21" s="51"/>
      <c r="N21" s="50"/>
      <c r="O21" s="51"/>
      <c r="P21" s="52"/>
      <c r="Q21" s="48">
        <f t="shared" si="0"/>
        <v>35</v>
      </c>
      <c r="R21" s="49">
        <v>5</v>
      </c>
      <c r="S21" s="52">
        <f>35</f>
        <v>35</v>
      </c>
      <c r="T21" s="48">
        <f t="shared" si="1"/>
        <v>0</v>
      </c>
      <c r="U21" s="49"/>
      <c r="V21" s="50"/>
      <c r="W21" s="51"/>
      <c r="X21" s="52"/>
      <c r="Y21" s="53">
        <f>AA21+AC21+AE21+AG21+AI21+AK21+AM21+AO21</f>
        <v>0</v>
      </c>
      <c r="Z21" s="106"/>
      <c r="AA21" s="55"/>
      <c r="AB21" s="106"/>
      <c r="AC21" s="55"/>
      <c r="AD21" s="106"/>
      <c r="AE21" s="55"/>
      <c r="AF21" s="106"/>
      <c r="AG21" s="55"/>
      <c r="AH21" s="106"/>
      <c r="AI21" s="55"/>
      <c r="AJ21" s="106"/>
      <c r="AK21" s="55"/>
      <c r="AL21" s="106"/>
      <c r="AM21" s="55"/>
      <c r="AN21" s="106"/>
      <c r="AO21" s="89"/>
      <c r="AP21" s="96">
        <f t="shared" si="2"/>
        <v>0</v>
      </c>
      <c r="AQ21" s="105"/>
      <c r="AR21" s="93"/>
      <c r="AS21" s="90">
        <f t="shared" ref="AS21:AS26" si="13">AU21+AW21+AY21+BA21+BC21</f>
        <v>84</v>
      </c>
      <c r="AT21" s="11"/>
      <c r="AU21" s="10"/>
      <c r="AV21" s="11"/>
      <c r="AW21" s="10"/>
      <c r="AX21" s="102">
        <v>3</v>
      </c>
      <c r="AY21" s="103">
        <f>60*0.8*1.5</f>
        <v>72</v>
      </c>
      <c r="AZ21" s="11"/>
      <c r="BA21" s="10"/>
      <c r="BB21" s="11">
        <v>8</v>
      </c>
      <c r="BC21" s="12">
        <f>15*0.8</f>
        <v>12</v>
      </c>
      <c r="BD21" s="13">
        <f t="shared" si="11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 t="shared" si="8"/>
        <v>102</v>
      </c>
      <c r="BR21" s="51"/>
      <c r="BS21" s="50"/>
      <c r="BT21" s="51"/>
      <c r="BU21" s="50"/>
      <c r="BV21" s="102">
        <v>9</v>
      </c>
      <c r="BW21" s="103">
        <f>10*1.5</f>
        <v>15</v>
      </c>
      <c r="BX21" s="51"/>
      <c r="BY21" s="50"/>
      <c r="BZ21" s="51"/>
      <c r="CA21" s="50"/>
      <c r="CB21" s="102">
        <v>7</v>
      </c>
      <c r="CC21" s="103">
        <f>18*1.5</f>
        <v>27</v>
      </c>
      <c r="CD21" s="51">
        <v>2</v>
      </c>
      <c r="CE21" s="50">
        <f>60</f>
        <v>60</v>
      </c>
      <c r="CF21" s="51"/>
      <c r="CG21" s="52"/>
      <c r="CH21" s="53">
        <f>CJ21+CL21+CN21+CP21+CR21+CT21</f>
        <v>162</v>
      </c>
      <c r="CI21" s="51"/>
      <c r="CJ21" s="50"/>
      <c r="CK21" s="102">
        <v>2</v>
      </c>
      <c r="CL21" s="103">
        <f>80*0.8*1.5</f>
        <v>96</v>
      </c>
      <c r="CM21" s="51"/>
      <c r="CN21" s="50"/>
      <c r="CO21" s="51"/>
      <c r="CP21" s="50"/>
      <c r="CQ21" s="51"/>
      <c r="CR21" s="50"/>
      <c r="CS21" s="102">
        <v>1</v>
      </c>
      <c r="CT21" s="104">
        <f>55*0.8*1.5</f>
        <v>66</v>
      </c>
      <c r="CU21" s="53">
        <f t="shared" si="4"/>
        <v>0</v>
      </c>
      <c r="CV21" s="51"/>
      <c r="CW21" s="50"/>
      <c r="CX21" s="51"/>
      <c r="CY21" s="50"/>
      <c r="CZ21" s="51"/>
      <c r="DA21" s="50"/>
      <c r="DB21" s="51"/>
      <c r="DC21" s="50"/>
      <c r="DD21" s="51"/>
      <c r="DE21" s="52"/>
      <c r="DF21" s="53">
        <f t="shared" si="5"/>
        <v>0</v>
      </c>
      <c r="DG21" s="51"/>
      <c r="DH21" s="50"/>
      <c r="DI21" s="51"/>
      <c r="DJ21" s="50"/>
      <c r="DK21" s="51"/>
      <c r="DL21" s="52"/>
      <c r="DM21" s="53">
        <f t="shared" si="9"/>
        <v>0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1"/>
      <c r="DY21" s="50"/>
      <c r="DZ21" s="51"/>
      <c r="EA21" s="50"/>
      <c r="EB21" s="51"/>
      <c r="EC21" s="52"/>
    </row>
    <row r="22" spans="2:133" hidden="1" x14ac:dyDescent="0.3">
      <c r="B22" s="37">
        <v>5354</v>
      </c>
      <c r="C22" s="30" t="s">
        <v>17</v>
      </c>
      <c r="D22" s="39">
        <v>2005</v>
      </c>
      <c r="E22" s="62">
        <f t="shared" si="6"/>
        <v>371</v>
      </c>
      <c r="F22" s="47" t="s">
        <v>422</v>
      </c>
      <c r="G22" s="47" t="s">
        <v>492</v>
      </c>
      <c r="H22" s="47" t="s">
        <v>441</v>
      </c>
      <c r="I22" s="47" t="s">
        <v>499</v>
      </c>
      <c r="J22" s="48">
        <f t="shared" si="10"/>
        <v>0</v>
      </c>
      <c r="K22" s="49"/>
      <c r="L22" s="50"/>
      <c r="M22" s="51"/>
      <c r="N22" s="50"/>
      <c r="O22" s="51"/>
      <c r="P22" s="52"/>
      <c r="Q22" s="48">
        <f t="shared" si="0"/>
        <v>0</v>
      </c>
      <c r="R22" s="49"/>
      <c r="S22" s="52"/>
      <c r="T22" s="48">
        <f t="shared" si="1"/>
        <v>0</v>
      </c>
      <c r="U22" s="49"/>
      <c r="V22" s="50"/>
      <c r="W22" s="51"/>
      <c r="X22" s="52"/>
      <c r="Y22" s="53">
        <f>AC22+AE22+AG22+AI22+AK22+AM22+AO22</f>
        <v>54</v>
      </c>
      <c r="Z22" s="14">
        <v>7</v>
      </c>
      <c r="AA22" s="15">
        <f>25*0.9</f>
        <v>22.5</v>
      </c>
      <c r="AB22" s="106"/>
      <c r="AC22" s="55"/>
      <c r="AD22" s="106"/>
      <c r="AE22" s="55"/>
      <c r="AF22" s="106">
        <v>4</v>
      </c>
      <c r="AG22" s="55">
        <f>30*0.9</f>
        <v>27</v>
      </c>
      <c r="AH22" s="106"/>
      <c r="AI22" s="55"/>
      <c r="AJ22" s="54"/>
      <c r="AK22" s="55"/>
      <c r="AL22" s="84">
        <v>4</v>
      </c>
      <c r="AM22" s="85">
        <f>20*0.9*1.5</f>
        <v>27</v>
      </c>
      <c r="AN22" s="106"/>
      <c r="AO22" s="89"/>
      <c r="AP22" s="96">
        <f t="shared" si="2"/>
        <v>0</v>
      </c>
      <c r="AQ22" s="105"/>
      <c r="AR22" s="93"/>
      <c r="AS22" s="90">
        <f t="shared" si="13"/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102">
        <v>2</v>
      </c>
      <c r="BA22" s="103">
        <f>60*0.8*1.5</f>
        <v>72</v>
      </c>
      <c r="BB22" s="11"/>
      <c r="BC22" s="12"/>
      <c r="BD22" s="13">
        <f t="shared" si="11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 t="shared" si="8"/>
        <v>45</v>
      </c>
      <c r="BR22" s="51"/>
      <c r="BS22" s="50"/>
      <c r="BT22" s="51"/>
      <c r="BU22" s="50"/>
      <c r="BV22" s="51"/>
      <c r="BW22" s="50"/>
      <c r="BX22" s="51"/>
      <c r="BY22" s="50"/>
      <c r="BZ22" s="51">
        <v>3</v>
      </c>
      <c r="CA22" s="50">
        <f>45</f>
        <v>45</v>
      </c>
      <c r="CB22" s="51"/>
      <c r="CC22" s="50"/>
      <c r="CD22" s="51"/>
      <c r="CE22" s="50"/>
      <c r="CF22" s="51"/>
      <c r="CG22" s="52"/>
      <c r="CH22" s="53">
        <f>CJ22+CL22+CN22+CP22+CT22</f>
        <v>112</v>
      </c>
      <c r="CI22" s="51">
        <v>1</v>
      </c>
      <c r="CJ22" s="50">
        <f>110*0.8</f>
        <v>88</v>
      </c>
      <c r="CK22" s="51"/>
      <c r="CL22" s="50"/>
      <c r="CM22" s="51"/>
      <c r="CN22" s="50"/>
      <c r="CO22" s="51"/>
      <c r="CP22" s="50"/>
      <c r="CQ22" s="18">
        <v>8</v>
      </c>
      <c r="CR22" s="17">
        <f>10*0.8</f>
        <v>8</v>
      </c>
      <c r="CS22" s="102">
        <v>4</v>
      </c>
      <c r="CT22" s="104">
        <f>20*0.8*1.5</f>
        <v>24</v>
      </c>
      <c r="CU22" s="53">
        <f t="shared" si="4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>
        <f t="shared" si="5"/>
        <v>0</v>
      </c>
      <c r="DG22" s="51"/>
      <c r="DH22" s="50"/>
      <c r="DI22" s="51"/>
      <c r="DJ22" s="50"/>
      <c r="DK22" s="51"/>
      <c r="DL22" s="52"/>
      <c r="DM22" s="53">
        <f t="shared" si="9"/>
        <v>0</v>
      </c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</row>
    <row r="23" spans="2:133" hidden="1" x14ac:dyDescent="0.3">
      <c r="B23" s="37">
        <v>4152</v>
      </c>
      <c r="C23" s="30" t="s">
        <v>161</v>
      </c>
      <c r="D23" s="38">
        <v>2004</v>
      </c>
      <c r="E23" s="62">
        <f t="shared" si="6"/>
        <v>362.5</v>
      </c>
      <c r="F23" s="47" t="s">
        <v>417</v>
      </c>
      <c r="G23" s="47"/>
      <c r="H23" s="47" t="s">
        <v>464</v>
      </c>
      <c r="I23" s="47" t="s">
        <v>471</v>
      </c>
      <c r="J23" s="48">
        <f t="shared" si="10"/>
        <v>0</v>
      </c>
      <c r="K23" s="49"/>
      <c r="L23" s="50"/>
      <c r="M23" s="51"/>
      <c r="N23" s="50"/>
      <c r="O23" s="51"/>
      <c r="P23" s="52"/>
      <c r="Q23" s="48">
        <f t="shared" si="0"/>
        <v>10</v>
      </c>
      <c r="R23" s="49">
        <v>9</v>
      </c>
      <c r="S23" s="52">
        <f>10</f>
        <v>10</v>
      </c>
      <c r="T23" s="48">
        <f t="shared" si="1"/>
        <v>24.5</v>
      </c>
      <c r="U23" s="49">
        <v>5</v>
      </c>
      <c r="V23" s="50">
        <f>35*0.7</f>
        <v>24.5</v>
      </c>
      <c r="W23" s="51"/>
      <c r="X23" s="52"/>
      <c r="Y23" s="53">
        <f>AA23+AC23+AE23+AG23+AI23+AK23+AM23+AO23</f>
        <v>0</v>
      </c>
      <c r="Z23" s="106"/>
      <c r="AA23" s="55"/>
      <c r="AB23" s="106"/>
      <c r="AC23" s="55"/>
      <c r="AD23" s="106"/>
      <c r="AE23" s="55"/>
      <c r="AF23" s="54"/>
      <c r="AG23" s="55"/>
      <c r="AH23" s="106"/>
      <c r="AI23" s="55"/>
      <c r="AJ23" s="54"/>
      <c r="AK23" s="55"/>
      <c r="AL23" s="106"/>
      <c r="AM23" s="55"/>
      <c r="AN23" s="106"/>
      <c r="AO23" s="89"/>
      <c r="AP23" s="96">
        <f t="shared" si="2"/>
        <v>0</v>
      </c>
      <c r="AQ23" s="98"/>
      <c r="AR23" s="93"/>
      <c r="AS23" s="90">
        <f t="shared" si="13"/>
        <v>134</v>
      </c>
      <c r="AT23" s="11"/>
      <c r="AU23" s="10"/>
      <c r="AV23" s="11">
        <v>4</v>
      </c>
      <c r="AW23" s="10">
        <f>40*0.8</f>
        <v>32</v>
      </c>
      <c r="AX23" s="102">
        <v>4</v>
      </c>
      <c r="AY23" s="103">
        <f>40*0.8*1.5</f>
        <v>48</v>
      </c>
      <c r="AZ23" s="102">
        <v>3</v>
      </c>
      <c r="BA23" s="103">
        <f>45*0.8*1.5</f>
        <v>54</v>
      </c>
      <c r="BB23" s="11"/>
      <c r="BC23" s="12"/>
      <c r="BD23" s="13">
        <f t="shared" si="11"/>
        <v>0</v>
      </c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3">
        <f t="shared" si="8"/>
        <v>30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51"/>
      <c r="CC23" s="50"/>
      <c r="CD23" s="51"/>
      <c r="CE23" s="50"/>
      <c r="CF23" s="102">
        <v>4</v>
      </c>
      <c r="CG23" s="104">
        <f>20*1.5</f>
        <v>30</v>
      </c>
      <c r="CH23" s="53">
        <f>CJ23+CL23+CN23+CP23+CR23+CT23</f>
        <v>110</v>
      </c>
      <c r="CI23" s="51"/>
      <c r="CJ23" s="50"/>
      <c r="CK23" s="51"/>
      <c r="CL23" s="50"/>
      <c r="CM23" s="51"/>
      <c r="CN23" s="50"/>
      <c r="CO23" s="51"/>
      <c r="CP23" s="50"/>
      <c r="CQ23" s="51">
        <v>1</v>
      </c>
      <c r="CR23" s="50">
        <f>55*0.8</f>
        <v>44</v>
      </c>
      <c r="CS23" s="102">
        <v>1</v>
      </c>
      <c r="CT23" s="104">
        <f>55*0.8*1.5</f>
        <v>66</v>
      </c>
      <c r="CU23" s="53">
        <f t="shared" si="4"/>
        <v>54</v>
      </c>
      <c r="CV23" s="51"/>
      <c r="CW23" s="50"/>
      <c r="CX23" s="51"/>
      <c r="CY23" s="50"/>
      <c r="CZ23" s="51"/>
      <c r="DA23" s="50"/>
      <c r="DB23" s="51"/>
      <c r="DC23" s="50"/>
      <c r="DD23" s="102">
        <v>4</v>
      </c>
      <c r="DE23" s="104">
        <f>20*1.8*1.5</f>
        <v>54</v>
      </c>
      <c r="DF23" s="53">
        <f t="shared" si="5"/>
        <v>0</v>
      </c>
      <c r="DG23" s="51"/>
      <c r="DH23" s="50"/>
      <c r="DI23" s="51"/>
      <c r="DJ23" s="50"/>
      <c r="DK23" s="51"/>
      <c r="DL23" s="52"/>
      <c r="DM23" s="53">
        <f t="shared" si="9"/>
        <v>0</v>
      </c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0"/>
      <c r="EB23" s="51"/>
      <c r="EC23" s="52"/>
    </row>
    <row r="24" spans="2:133" hidden="1" x14ac:dyDescent="0.3">
      <c r="B24" s="37">
        <v>125</v>
      </c>
      <c r="C24" s="30" t="s">
        <v>30</v>
      </c>
      <c r="D24" s="39">
        <v>1991</v>
      </c>
      <c r="E24" s="62">
        <f t="shared" si="6"/>
        <v>358</v>
      </c>
      <c r="F24" s="47" t="s">
        <v>421</v>
      </c>
      <c r="G24" s="47" t="s">
        <v>423</v>
      </c>
      <c r="H24" s="47" t="s">
        <v>461</v>
      </c>
      <c r="I24" s="47" t="s">
        <v>462</v>
      </c>
      <c r="J24" s="48">
        <f t="shared" si="10"/>
        <v>0</v>
      </c>
      <c r="K24" s="49"/>
      <c r="L24" s="50"/>
      <c r="M24" s="51"/>
      <c r="N24" s="50"/>
      <c r="O24" s="51"/>
      <c r="P24" s="52"/>
      <c r="Q24" s="48">
        <f t="shared" si="0"/>
        <v>80</v>
      </c>
      <c r="R24" s="49">
        <v>2</v>
      </c>
      <c r="S24" s="52">
        <f>80</f>
        <v>80</v>
      </c>
      <c r="T24" s="48">
        <f t="shared" si="1"/>
        <v>77</v>
      </c>
      <c r="U24" s="49"/>
      <c r="V24" s="50"/>
      <c r="W24" s="51">
        <v>1</v>
      </c>
      <c r="X24" s="52">
        <f>110*0.7</f>
        <v>77</v>
      </c>
      <c r="Y24" s="53">
        <f>AA24+AC24+AE24+AG24+AI24+AK24+AM24+AO24</f>
        <v>126</v>
      </c>
      <c r="Z24" s="106"/>
      <c r="AA24" s="55"/>
      <c r="AB24" s="54"/>
      <c r="AC24" s="55"/>
      <c r="AD24" s="84">
        <v>4</v>
      </c>
      <c r="AE24" s="85">
        <f>40*0.9*1.5</f>
        <v>54</v>
      </c>
      <c r="AF24" s="106"/>
      <c r="AG24" s="55"/>
      <c r="AH24" s="54"/>
      <c r="AI24" s="55"/>
      <c r="AJ24" s="54"/>
      <c r="AK24" s="55"/>
      <c r="AL24" s="106"/>
      <c r="AM24" s="55"/>
      <c r="AN24" s="106">
        <v>2</v>
      </c>
      <c r="AO24" s="89">
        <f>80*0.9</f>
        <v>72</v>
      </c>
      <c r="AP24" s="96">
        <f t="shared" si="2"/>
        <v>0</v>
      </c>
      <c r="AQ24" s="98"/>
      <c r="AR24" s="93"/>
      <c r="AS24" s="90">
        <f t="shared" si="13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11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 t="shared" si="8"/>
        <v>75</v>
      </c>
      <c r="BR24" s="51"/>
      <c r="BS24" s="50"/>
      <c r="BT24" s="51"/>
      <c r="BU24" s="50"/>
      <c r="BV24" s="102">
        <v>6</v>
      </c>
      <c r="BW24" s="103">
        <f>30*1.5</f>
        <v>45</v>
      </c>
      <c r="BX24" s="51"/>
      <c r="BY24" s="50"/>
      <c r="BZ24" s="51"/>
      <c r="CA24" s="50"/>
      <c r="CB24" s="51"/>
      <c r="CC24" s="50"/>
      <c r="CD24" s="51">
        <v>4</v>
      </c>
      <c r="CE24" s="50">
        <f>30</f>
        <v>30</v>
      </c>
      <c r="CF24" s="51"/>
      <c r="CG24" s="52"/>
      <c r="CH24" s="53">
        <f>CJ24+CL24+CN24+CP24+CR24+CT24</f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si="4"/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 t="shared" si="5"/>
        <v>0</v>
      </c>
      <c r="DG24" s="51"/>
      <c r="DH24" s="50"/>
      <c r="DI24" s="50"/>
      <c r="DJ24" s="50"/>
      <c r="DK24" s="51"/>
      <c r="DL24" s="52"/>
      <c r="DM24" s="53">
        <f t="shared" si="9"/>
        <v>0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</row>
    <row r="25" spans="2:133" hidden="1" x14ac:dyDescent="0.3">
      <c r="B25" s="37">
        <v>6034</v>
      </c>
      <c r="C25" s="30" t="s">
        <v>120</v>
      </c>
      <c r="D25" s="38">
        <v>2007</v>
      </c>
      <c r="E25" s="62">
        <f t="shared" si="6"/>
        <v>348.25</v>
      </c>
      <c r="F25" s="47" t="s">
        <v>417</v>
      </c>
      <c r="G25" s="47"/>
      <c r="H25" s="47" t="s">
        <v>451</v>
      </c>
      <c r="I25" s="47" t="s">
        <v>452</v>
      </c>
      <c r="J25" s="48">
        <f t="shared" si="10"/>
        <v>44</v>
      </c>
      <c r="K25" s="49">
        <v>1</v>
      </c>
      <c r="L25" s="50">
        <f>110*0.4</f>
        <v>44</v>
      </c>
      <c r="M25" s="51"/>
      <c r="N25" s="50"/>
      <c r="O25" s="51"/>
      <c r="P25" s="52"/>
      <c r="Q25" s="48">
        <f t="shared" si="0"/>
        <v>0</v>
      </c>
      <c r="R25" s="49"/>
      <c r="S25" s="52"/>
      <c r="T25" s="48">
        <f t="shared" si="1"/>
        <v>0</v>
      </c>
      <c r="U25" s="49"/>
      <c r="V25" s="50"/>
      <c r="W25" s="51"/>
      <c r="X25" s="52"/>
      <c r="Y25" s="53">
        <f>AA25+AC25+AE25+AG25+AI25+AK25+AM25+AO25</f>
        <v>0</v>
      </c>
      <c r="Z25" s="106"/>
      <c r="AA25" s="55"/>
      <c r="AB25" s="54"/>
      <c r="AC25" s="55"/>
      <c r="AD25" s="106"/>
      <c r="AE25" s="55"/>
      <c r="AF25" s="106"/>
      <c r="AG25" s="55"/>
      <c r="AH25" s="106"/>
      <c r="AI25" s="55"/>
      <c r="AJ25" s="54"/>
      <c r="AK25" s="55"/>
      <c r="AL25" s="106"/>
      <c r="AM25" s="106"/>
      <c r="AN25" s="106"/>
      <c r="AO25" s="89"/>
      <c r="AP25" s="96">
        <f t="shared" si="2"/>
        <v>0</v>
      </c>
      <c r="AQ25" s="98"/>
      <c r="AR25" s="93"/>
      <c r="AS25" s="90">
        <f t="shared" si="13"/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11"/>
        <v>218.75</v>
      </c>
      <c r="BE25" s="11">
        <v>1</v>
      </c>
      <c r="BF25" s="10">
        <f>110*0.7</f>
        <v>77</v>
      </c>
      <c r="BG25" s="11"/>
      <c r="BH25" s="10"/>
      <c r="BI25" s="11"/>
      <c r="BJ25" s="10"/>
      <c r="BK25" s="102">
        <v>1</v>
      </c>
      <c r="BL25" s="103">
        <f>80*0.7*1.5</f>
        <v>84</v>
      </c>
      <c r="BM25" s="11"/>
      <c r="BN25" s="10"/>
      <c r="BO25" s="102">
        <v>1</v>
      </c>
      <c r="BP25" s="104">
        <f>55*0.7*1.5</f>
        <v>57.75</v>
      </c>
      <c r="BQ25" s="13">
        <f t="shared" si="8"/>
        <v>0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51"/>
      <c r="CC25" s="50"/>
      <c r="CD25" s="51"/>
      <c r="CE25" s="50"/>
      <c r="CF25" s="51"/>
      <c r="CG25" s="52"/>
      <c r="CH25" s="53">
        <f>CJ25+CL25+CN25+CP25+CT25</f>
        <v>48</v>
      </c>
      <c r="CI25" s="51"/>
      <c r="CJ25" s="50"/>
      <c r="CK25" s="51"/>
      <c r="CL25" s="50"/>
      <c r="CM25" s="51">
        <v>2</v>
      </c>
      <c r="CN25" s="50">
        <f>60*0.8</f>
        <v>48</v>
      </c>
      <c r="CO25" s="51"/>
      <c r="CP25" s="50"/>
      <c r="CQ25" s="18">
        <v>1</v>
      </c>
      <c r="CR25" s="17">
        <f>55*0.8</f>
        <v>44</v>
      </c>
      <c r="CS25" s="51"/>
      <c r="CT25" s="52"/>
      <c r="CU25" s="53">
        <f t="shared" si="4"/>
        <v>0</v>
      </c>
      <c r="CV25" s="51"/>
      <c r="CW25" s="50"/>
      <c r="CX25" s="51"/>
      <c r="CY25" s="50"/>
      <c r="CZ25" s="51"/>
      <c r="DA25" s="50"/>
      <c r="DB25" s="51"/>
      <c r="DC25" s="50"/>
      <c r="DD25" s="51"/>
      <c r="DE25" s="52"/>
      <c r="DF25" s="53">
        <f t="shared" si="5"/>
        <v>37.5</v>
      </c>
      <c r="DG25" s="51">
        <v>7</v>
      </c>
      <c r="DH25" s="50">
        <f>25*1.5</f>
        <v>37.5</v>
      </c>
      <c r="DI25" s="51"/>
      <c r="DJ25" s="50"/>
      <c r="DK25" s="51"/>
      <c r="DL25" s="52"/>
      <c r="DM25" s="53">
        <f t="shared" si="9"/>
        <v>0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1"/>
      <c r="DY25" s="50"/>
      <c r="DZ25" s="51"/>
      <c r="EA25" s="50"/>
      <c r="EB25" s="51"/>
      <c r="EC25" s="52"/>
    </row>
    <row r="26" spans="2:133" hidden="1" x14ac:dyDescent="0.3">
      <c r="B26" s="37">
        <v>2552</v>
      </c>
      <c r="C26" s="30" t="s">
        <v>36</v>
      </c>
      <c r="D26" s="39">
        <v>2000</v>
      </c>
      <c r="E26" s="62">
        <f t="shared" si="6"/>
        <v>344.6</v>
      </c>
      <c r="F26" s="47" t="s">
        <v>479</v>
      </c>
      <c r="G26" s="47" t="s">
        <v>463</v>
      </c>
      <c r="H26" s="47" t="s">
        <v>480</v>
      </c>
      <c r="I26" s="47" t="s">
        <v>481</v>
      </c>
      <c r="J26" s="48">
        <f t="shared" si="10"/>
        <v>0</v>
      </c>
      <c r="K26" s="49"/>
      <c r="L26" s="50"/>
      <c r="M26" s="51"/>
      <c r="N26" s="50"/>
      <c r="O26" s="51"/>
      <c r="P26" s="52"/>
      <c r="Q26" s="48">
        <f t="shared" si="0"/>
        <v>0</v>
      </c>
      <c r="R26" s="49"/>
      <c r="S26" s="52"/>
      <c r="T26" s="48">
        <f t="shared" si="1"/>
        <v>77</v>
      </c>
      <c r="U26" s="49">
        <v>1</v>
      </c>
      <c r="V26" s="50">
        <f>110*0.7</f>
        <v>77</v>
      </c>
      <c r="W26" s="51"/>
      <c r="X26" s="52"/>
      <c r="Y26" s="53">
        <f>AA26+AE26+AG26+AI26+AK26+AM26+AO26</f>
        <v>129.6</v>
      </c>
      <c r="Z26" s="54"/>
      <c r="AA26" s="55"/>
      <c r="AB26" s="14">
        <v>4</v>
      </c>
      <c r="AC26" s="15">
        <f>40*0.9</f>
        <v>36</v>
      </c>
      <c r="AD26" s="54"/>
      <c r="AE26" s="55"/>
      <c r="AF26" s="106">
        <v>3</v>
      </c>
      <c r="AG26" s="55">
        <f>45*0.9</f>
        <v>40.5</v>
      </c>
      <c r="AH26" s="84">
        <v>5</v>
      </c>
      <c r="AI26" s="85">
        <f>26*0.9*1.5</f>
        <v>35.1</v>
      </c>
      <c r="AJ26" s="54"/>
      <c r="AK26" s="55"/>
      <c r="AL26" s="84">
        <v>2</v>
      </c>
      <c r="AM26" s="85">
        <f>40*0.9*1.5</f>
        <v>54</v>
      </c>
      <c r="AN26" s="54"/>
      <c r="AO26" s="89"/>
      <c r="AP26" s="96">
        <f t="shared" si="2"/>
        <v>0</v>
      </c>
      <c r="AQ26" s="98"/>
      <c r="AR26" s="93"/>
      <c r="AS26" s="90">
        <f t="shared" si="13"/>
        <v>0</v>
      </c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>
        <f t="shared" si="11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BS26+BW26+BY26+CA26+CC26+CE26+CG26</f>
        <v>138</v>
      </c>
      <c r="BR26" s="51"/>
      <c r="BS26" s="50"/>
      <c r="BT26" s="18">
        <v>5</v>
      </c>
      <c r="BU26" s="17">
        <f>35</f>
        <v>35</v>
      </c>
      <c r="BV26" s="51"/>
      <c r="BW26" s="50"/>
      <c r="BX26" s="51"/>
      <c r="BY26" s="50"/>
      <c r="BZ26" s="51">
        <v>2</v>
      </c>
      <c r="CA26" s="50">
        <f>60</f>
        <v>60</v>
      </c>
      <c r="CB26" s="102">
        <v>6</v>
      </c>
      <c r="CC26" s="103">
        <f>22*1.5</f>
        <v>33</v>
      </c>
      <c r="CD26" s="51"/>
      <c r="CE26" s="50"/>
      <c r="CF26" s="102">
        <v>3</v>
      </c>
      <c r="CG26" s="104">
        <f>30*1.5</f>
        <v>45</v>
      </c>
      <c r="CH26" s="53">
        <f>CJ26+CL26+CN26+CP26+CR26+CT26</f>
        <v>0</v>
      </c>
      <c r="CI26" s="51"/>
      <c r="CJ26" s="50"/>
      <c r="CK26" s="51"/>
      <c r="CL26" s="50"/>
      <c r="CM26" s="51"/>
      <c r="CN26" s="50"/>
      <c r="CO26" s="50"/>
      <c r="CP26" s="50"/>
      <c r="CQ26" s="51"/>
      <c r="CR26" s="50"/>
      <c r="CS26" s="51"/>
      <c r="CT26" s="52"/>
      <c r="CU26" s="53">
        <f t="shared" si="4"/>
        <v>0</v>
      </c>
      <c r="CV26" s="51"/>
      <c r="CW26" s="50"/>
      <c r="CX26" s="50"/>
      <c r="CY26" s="50"/>
      <c r="CZ26" s="51"/>
      <c r="DA26" s="50"/>
      <c r="DB26" s="51"/>
      <c r="DC26" s="50"/>
      <c r="DD26" s="51"/>
      <c r="DE26" s="52"/>
      <c r="DF26" s="53">
        <f t="shared" si="5"/>
        <v>0</v>
      </c>
      <c r="DG26" s="51"/>
      <c r="DH26" s="50"/>
      <c r="DI26" s="50"/>
      <c r="DJ26" s="50"/>
      <c r="DK26" s="51"/>
      <c r="DL26" s="52"/>
      <c r="DM26" s="53">
        <f t="shared" si="9"/>
        <v>0</v>
      </c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0"/>
      <c r="DY26" s="50"/>
      <c r="DZ26" s="51"/>
      <c r="EA26" s="50"/>
      <c r="EB26" s="51"/>
      <c r="EC26" s="52"/>
    </row>
    <row r="27" spans="2:133" hidden="1" x14ac:dyDescent="0.3">
      <c r="B27" s="37">
        <v>3391</v>
      </c>
      <c r="C27" s="30" t="s">
        <v>153</v>
      </c>
      <c r="D27" s="38">
        <v>2003</v>
      </c>
      <c r="E27" s="62">
        <f t="shared" si="6"/>
        <v>335.3</v>
      </c>
      <c r="F27" s="47" t="s">
        <v>417</v>
      </c>
      <c r="G27" s="47"/>
      <c r="H27" s="47" t="s">
        <v>464</v>
      </c>
      <c r="I27" s="47" t="s">
        <v>466</v>
      </c>
      <c r="J27" s="48">
        <f t="shared" si="10"/>
        <v>0</v>
      </c>
      <c r="K27" s="49"/>
      <c r="L27" s="50"/>
      <c r="M27" s="51"/>
      <c r="N27" s="50"/>
      <c r="O27" s="51"/>
      <c r="P27" s="52"/>
      <c r="Q27" s="48">
        <f t="shared" si="0"/>
        <v>40</v>
      </c>
      <c r="R27" s="49">
        <v>4</v>
      </c>
      <c r="S27" s="52">
        <f>40</f>
        <v>40</v>
      </c>
      <c r="T27" s="48">
        <f t="shared" si="1"/>
        <v>42</v>
      </c>
      <c r="U27" s="49"/>
      <c r="V27" s="50"/>
      <c r="W27" s="51">
        <v>3</v>
      </c>
      <c r="X27" s="52">
        <f>60*0.7</f>
        <v>42</v>
      </c>
      <c r="Y27" s="53">
        <f>AA27+AC27+AE27+AG27+AI27+AK27+AM27</f>
        <v>23.400000000000002</v>
      </c>
      <c r="Z27" s="106"/>
      <c r="AA27" s="55"/>
      <c r="AB27" s="106"/>
      <c r="AC27" s="55"/>
      <c r="AD27" s="54"/>
      <c r="AE27" s="55"/>
      <c r="AF27" s="54"/>
      <c r="AG27" s="55"/>
      <c r="AH27" s="54"/>
      <c r="AI27" s="55"/>
      <c r="AJ27" s="54">
        <v>5</v>
      </c>
      <c r="AK27" s="55">
        <f>26*0.9</f>
        <v>23.400000000000002</v>
      </c>
      <c r="AL27" s="54"/>
      <c r="AM27" s="55"/>
      <c r="AN27" s="14">
        <v>9</v>
      </c>
      <c r="AO27" s="88">
        <f>10*0.9</f>
        <v>9</v>
      </c>
      <c r="AP27" s="96">
        <f t="shared" si="2"/>
        <v>0</v>
      </c>
      <c r="AQ27" s="98"/>
      <c r="AR27" s="93"/>
      <c r="AS27" s="90">
        <f>AU27+AY27+BA27+BC27</f>
        <v>132.4</v>
      </c>
      <c r="AT27" s="11"/>
      <c r="AU27" s="10"/>
      <c r="AV27" s="18">
        <v>7</v>
      </c>
      <c r="AW27" s="17">
        <f>25*0.8</f>
        <v>20</v>
      </c>
      <c r="AX27" s="102">
        <v>5</v>
      </c>
      <c r="AY27" s="103">
        <f>35*0.8*1.5</f>
        <v>42</v>
      </c>
      <c r="AZ27" s="102">
        <v>6</v>
      </c>
      <c r="BA27" s="103">
        <f>22*0.8*1.5</f>
        <v>26.400000000000002</v>
      </c>
      <c r="BB27" s="11">
        <v>1</v>
      </c>
      <c r="BC27" s="12">
        <f>80*0.8</f>
        <v>64</v>
      </c>
      <c r="BD27" s="13">
        <f t="shared" si="11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BS27+BU27+BW27+BY27+CA27+CC27+CG27</f>
        <v>97.5</v>
      </c>
      <c r="BR27" s="51"/>
      <c r="BS27" s="50"/>
      <c r="BT27" s="51"/>
      <c r="BU27" s="50"/>
      <c r="BV27" s="102">
        <v>7</v>
      </c>
      <c r="BW27" s="103">
        <f>25*1.5</f>
        <v>37.5</v>
      </c>
      <c r="BX27" s="51">
        <v>3</v>
      </c>
      <c r="BY27" s="50">
        <f>60</f>
        <v>60</v>
      </c>
      <c r="BZ27" s="51"/>
      <c r="CA27" s="50"/>
      <c r="CB27" s="51"/>
      <c r="CC27" s="50"/>
      <c r="CD27" s="18">
        <v>3</v>
      </c>
      <c r="CE27" s="17">
        <f>45</f>
        <v>45</v>
      </c>
      <c r="CF27" s="51"/>
      <c r="CG27" s="52"/>
      <c r="CH27" s="53">
        <f>CJ27+CL27+CN27+CP27+CR27+CT27</f>
        <v>0</v>
      </c>
      <c r="CI27" s="51"/>
      <c r="CJ27" s="50"/>
      <c r="CK27" s="51"/>
      <c r="CL27" s="50"/>
      <c r="CM27" s="51"/>
      <c r="CN27" s="50"/>
      <c r="CO27" s="51"/>
      <c r="CP27" s="50"/>
      <c r="CQ27" s="51"/>
      <c r="CR27" s="50"/>
      <c r="CS27" s="51"/>
      <c r="CT27" s="52"/>
      <c r="CU27" s="53">
        <f t="shared" si="4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>
        <f t="shared" si="5"/>
        <v>0</v>
      </c>
      <c r="DG27" s="51"/>
      <c r="DH27" s="50"/>
      <c r="DI27" s="51"/>
      <c r="DJ27" s="50"/>
      <c r="DK27" s="51"/>
      <c r="DL27" s="52"/>
      <c r="DM27" s="53">
        <f t="shared" si="9"/>
        <v>0</v>
      </c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0"/>
      <c r="EB27" s="51"/>
      <c r="EC27" s="52"/>
    </row>
    <row r="28" spans="2:133" hidden="1" x14ac:dyDescent="0.3">
      <c r="B28" s="37">
        <v>1225</v>
      </c>
      <c r="C28" s="30" t="s">
        <v>74</v>
      </c>
      <c r="D28" s="39">
        <v>1997</v>
      </c>
      <c r="E28" s="62">
        <f t="shared" si="6"/>
        <v>299</v>
      </c>
      <c r="F28" s="47" t="s">
        <v>463</v>
      </c>
      <c r="G28" s="47"/>
      <c r="H28" s="47" t="s">
        <v>464</v>
      </c>
      <c r="I28" s="47" t="s">
        <v>498</v>
      </c>
      <c r="J28" s="48">
        <f t="shared" si="10"/>
        <v>0</v>
      </c>
      <c r="K28" s="49"/>
      <c r="L28" s="50"/>
      <c r="M28" s="51"/>
      <c r="N28" s="50"/>
      <c r="O28" s="51"/>
      <c r="P28" s="52"/>
      <c r="Q28" s="48">
        <f t="shared" si="0"/>
        <v>0</v>
      </c>
      <c r="R28" s="49"/>
      <c r="S28" s="52"/>
      <c r="T28" s="48">
        <f t="shared" si="1"/>
        <v>0</v>
      </c>
      <c r="U28" s="49"/>
      <c r="V28" s="50"/>
      <c r="W28" s="51"/>
      <c r="X28" s="52"/>
      <c r="Y28" s="53">
        <f>AA28+AE28+AG28+AI28+AK28+AM28</f>
        <v>135</v>
      </c>
      <c r="Z28" s="106"/>
      <c r="AA28" s="55"/>
      <c r="AB28" s="14">
        <v>7</v>
      </c>
      <c r="AC28" s="15">
        <f>25*0.9</f>
        <v>22.5</v>
      </c>
      <c r="AD28" s="106"/>
      <c r="AE28" s="55"/>
      <c r="AF28" s="106">
        <v>3</v>
      </c>
      <c r="AG28" s="55">
        <f>45*0.9</f>
        <v>40.5</v>
      </c>
      <c r="AH28" s="84">
        <v>4</v>
      </c>
      <c r="AI28" s="85">
        <f>30*0.9*1.5</f>
        <v>40.5</v>
      </c>
      <c r="AJ28" s="54"/>
      <c r="AK28" s="55"/>
      <c r="AL28" s="84">
        <v>2</v>
      </c>
      <c r="AM28" s="85">
        <f>40*0.9*1.5</f>
        <v>54</v>
      </c>
      <c r="AN28" s="14">
        <v>5</v>
      </c>
      <c r="AO28" s="88">
        <f>35*0.9</f>
        <v>31.5</v>
      </c>
      <c r="AP28" s="96">
        <f t="shared" si="2"/>
        <v>0</v>
      </c>
      <c r="AQ28" s="98"/>
      <c r="AR28" s="93"/>
      <c r="AS28" s="90">
        <f t="shared" ref="AS28:AS35" si="14">AU28+AW28+AY28+BA28+BC28</f>
        <v>0</v>
      </c>
      <c r="AT28" s="11"/>
      <c r="AU28" s="10"/>
      <c r="AV28" s="11"/>
      <c r="AW28" s="10"/>
      <c r="AX28" s="11"/>
      <c r="AY28" s="10"/>
      <c r="AZ28" s="11"/>
      <c r="BA28" s="10"/>
      <c r="BB28" s="11"/>
      <c r="BC28" s="12"/>
      <c r="BD28" s="13">
        <f t="shared" si="11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BS28+BU28+BW28+BY28+CC28+CE28+CG28</f>
        <v>164</v>
      </c>
      <c r="BR28" s="51"/>
      <c r="BS28" s="50"/>
      <c r="BT28" s="51"/>
      <c r="BU28" s="50"/>
      <c r="BV28" s="51"/>
      <c r="BW28" s="50"/>
      <c r="BX28" s="51">
        <v>2</v>
      </c>
      <c r="BY28" s="50">
        <f>80</f>
        <v>80</v>
      </c>
      <c r="BZ28" s="18">
        <v>2</v>
      </c>
      <c r="CA28" s="17">
        <f>60</f>
        <v>60</v>
      </c>
      <c r="CB28" s="102">
        <v>5</v>
      </c>
      <c r="CC28" s="103">
        <f>26*1.5</f>
        <v>39</v>
      </c>
      <c r="CD28" s="51"/>
      <c r="CE28" s="50"/>
      <c r="CF28" s="102">
        <v>3</v>
      </c>
      <c r="CG28" s="104">
        <f>30*1.5</f>
        <v>45</v>
      </c>
      <c r="CH28" s="53">
        <f>CJ28+CL28+CN28+CP28+CR28+CT28</f>
        <v>0</v>
      </c>
      <c r="CI28" s="51"/>
      <c r="CJ28" s="50"/>
      <c r="CK28" s="51"/>
      <c r="CL28" s="50"/>
      <c r="CM28" s="51"/>
      <c r="CN28" s="50"/>
      <c r="CO28" s="50"/>
      <c r="CP28" s="50"/>
      <c r="CQ28" s="51"/>
      <c r="CR28" s="50"/>
      <c r="CS28" s="51"/>
      <c r="CT28" s="52"/>
      <c r="CU28" s="53">
        <f t="shared" si="4"/>
        <v>0</v>
      </c>
      <c r="CV28" s="51"/>
      <c r="CW28" s="50"/>
      <c r="CX28" s="50"/>
      <c r="CY28" s="50"/>
      <c r="CZ28" s="51"/>
      <c r="DA28" s="50"/>
      <c r="DB28" s="51"/>
      <c r="DC28" s="50"/>
      <c r="DD28" s="51"/>
      <c r="DE28" s="52"/>
      <c r="DF28" s="53">
        <f t="shared" si="5"/>
        <v>0</v>
      </c>
      <c r="DG28" s="51"/>
      <c r="DH28" s="50"/>
      <c r="DI28" s="50"/>
      <c r="DJ28" s="50"/>
      <c r="DK28" s="51"/>
      <c r="DL28" s="52"/>
      <c r="DM28" s="53">
        <f t="shared" si="9"/>
        <v>0</v>
      </c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0"/>
      <c r="DY28" s="50"/>
      <c r="DZ28" s="51"/>
      <c r="EA28" s="50"/>
      <c r="EB28" s="51"/>
      <c r="EC28" s="52"/>
    </row>
    <row r="29" spans="2:133" hidden="1" x14ac:dyDescent="0.3">
      <c r="B29" s="37">
        <v>5600</v>
      </c>
      <c r="C29" s="30" t="s">
        <v>45</v>
      </c>
      <c r="D29" s="39">
        <v>2006</v>
      </c>
      <c r="E29" s="62">
        <f t="shared" si="6"/>
        <v>299</v>
      </c>
      <c r="F29" s="47" t="s">
        <v>424</v>
      </c>
      <c r="G29" s="47"/>
      <c r="H29" s="47" t="s">
        <v>483</v>
      </c>
      <c r="I29" s="47" t="s">
        <v>484</v>
      </c>
      <c r="J29" s="48">
        <f t="shared" si="10"/>
        <v>0</v>
      </c>
      <c r="K29" s="49"/>
      <c r="L29" s="50"/>
      <c r="M29" s="51"/>
      <c r="N29" s="50"/>
      <c r="O29" s="51"/>
      <c r="P29" s="52"/>
      <c r="Q29" s="48">
        <f t="shared" si="0"/>
        <v>0</v>
      </c>
      <c r="R29" s="49"/>
      <c r="S29" s="52"/>
      <c r="T29" s="48">
        <f t="shared" si="1"/>
        <v>42</v>
      </c>
      <c r="U29" s="49">
        <v>3</v>
      </c>
      <c r="V29" s="50">
        <f>60*0.7</f>
        <v>42</v>
      </c>
      <c r="W29" s="51"/>
      <c r="X29" s="52"/>
      <c r="Y29" s="53">
        <f>AA29+AC29+AE29+AI29+AK29+AM29+AO29</f>
        <v>72</v>
      </c>
      <c r="Z29" s="106">
        <v>2</v>
      </c>
      <c r="AA29" s="55">
        <f>80*0.9</f>
        <v>72</v>
      </c>
      <c r="AB29" s="54"/>
      <c r="AC29" s="55"/>
      <c r="AD29" s="106"/>
      <c r="AE29" s="55"/>
      <c r="AF29" s="14">
        <v>5</v>
      </c>
      <c r="AG29" s="15">
        <f>26*0.9</f>
        <v>23.400000000000002</v>
      </c>
      <c r="AH29" s="54"/>
      <c r="AI29" s="55"/>
      <c r="AJ29" s="54"/>
      <c r="AK29" s="55"/>
      <c r="AL29" s="106"/>
      <c r="AM29" s="55"/>
      <c r="AN29" s="106"/>
      <c r="AO29" s="89"/>
      <c r="AP29" s="96">
        <f t="shared" si="2"/>
        <v>0</v>
      </c>
      <c r="AQ29" s="98"/>
      <c r="AR29" s="93"/>
      <c r="AS29" s="90">
        <f t="shared" si="14"/>
        <v>64</v>
      </c>
      <c r="AT29" s="11">
        <v>2</v>
      </c>
      <c r="AU29" s="10">
        <f>80*0.8</f>
        <v>64</v>
      </c>
      <c r="AV29" s="11"/>
      <c r="AW29" s="10"/>
      <c r="AX29" s="11"/>
      <c r="AY29" s="10"/>
      <c r="AZ29" s="11"/>
      <c r="BA29" s="10"/>
      <c r="BB29" s="11"/>
      <c r="BC29" s="12"/>
      <c r="BD29" s="13">
        <f t="shared" si="11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45</v>
      </c>
      <c r="BR29" s="51"/>
      <c r="BS29" s="50"/>
      <c r="BT29" s="51"/>
      <c r="BU29" s="50"/>
      <c r="BV29" s="51"/>
      <c r="BW29" s="50"/>
      <c r="BX29" s="51"/>
      <c r="BY29" s="50"/>
      <c r="BZ29" s="51">
        <v>3</v>
      </c>
      <c r="CA29" s="50">
        <f>45</f>
        <v>45</v>
      </c>
      <c r="CB29" s="51"/>
      <c r="CC29" s="50"/>
      <c r="CD29" s="51"/>
      <c r="CE29" s="50"/>
      <c r="CF29" s="51"/>
      <c r="CG29" s="52"/>
      <c r="CH29" s="53">
        <f>CJ29+CL29+CN29+CP29+CT29</f>
        <v>76</v>
      </c>
      <c r="CI29" s="51">
        <v>2</v>
      </c>
      <c r="CJ29" s="50">
        <f>80*0.8</f>
        <v>64</v>
      </c>
      <c r="CK29" s="51"/>
      <c r="CL29" s="50"/>
      <c r="CM29" s="51"/>
      <c r="CN29" s="50"/>
      <c r="CO29" s="51"/>
      <c r="CP29" s="50"/>
      <c r="CQ29" s="18">
        <v>5</v>
      </c>
      <c r="CR29" s="17">
        <f>18*0.8</f>
        <v>14.4</v>
      </c>
      <c r="CS29" s="102">
        <v>8</v>
      </c>
      <c r="CT29" s="104">
        <f>10*0.8*1.5</f>
        <v>12</v>
      </c>
      <c r="CU29" s="53">
        <f t="shared" si="4"/>
        <v>0</v>
      </c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>
        <f t="shared" si="5"/>
        <v>0</v>
      </c>
      <c r="DG29" s="51"/>
      <c r="DH29" s="50"/>
      <c r="DI29" s="51"/>
      <c r="DJ29" s="50"/>
      <c r="DK29" s="51"/>
      <c r="DL29" s="52"/>
      <c r="DM29" s="53">
        <f t="shared" si="9"/>
        <v>0</v>
      </c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</row>
    <row r="30" spans="2:133" hidden="1" x14ac:dyDescent="0.3">
      <c r="B30" s="37">
        <v>6657</v>
      </c>
      <c r="C30" s="30" t="s">
        <v>399</v>
      </c>
      <c r="D30" s="38">
        <v>2008</v>
      </c>
      <c r="E30" s="62">
        <f t="shared" si="6"/>
        <v>265</v>
      </c>
      <c r="F30" s="47" t="s">
        <v>422</v>
      </c>
      <c r="G30" s="47"/>
      <c r="H30" s="47" t="s">
        <v>439</v>
      </c>
      <c r="I30" s="47" t="s">
        <v>440</v>
      </c>
      <c r="J30" s="48">
        <f>L30+P30</f>
        <v>32</v>
      </c>
      <c r="K30" s="49"/>
      <c r="L30" s="50"/>
      <c r="M30" s="18">
        <v>4</v>
      </c>
      <c r="N30" s="17">
        <f>40*0.4</f>
        <v>16</v>
      </c>
      <c r="O30" s="51">
        <v>2</v>
      </c>
      <c r="P30" s="52">
        <f>80*0.4</f>
        <v>32</v>
      </c>
      <c r="Q30" s="48">
        <f t="shared" si="0"/>
        <v>0</v>
      </c>
      <c r="R30" s="49"/>
      <c r="S30" s="52"/>
      <c r="T30" s="48">
        <f t="shared" si="1"/>
        <v>0</v>
      </c>
      <c r="U30" s="49"/>
      <c r="V30" s="50"/>
      <c r="W30" s="51"/>
      <c r="X30" s="52"/>
      <c r="Y30" s="53">
        <f t="shared" ref="Y30:Y35" si="15">AA30+AC30+AE30+AG30+AI30+AK30+AM30+AO30</f>
        <v>0</v>
      </c>
      <c r="Z30" s="106"/>
      <c r="AA30" s="55"/>
      <c r="AB30" s="54"/>
      <c r="AC30" s="55"/>
      <c r="AD30" s="106"/>
      <c r="AE30" s="55"/>
      <c r="AF30" s="106"/>
      <c r="AG30" s="55"/>
      <c r="AH30" s="106"/>
      <c r="AI30" s="55"/>
      <c r="AJ30" s="54"/>
      <c r="AK30" s="55"/>
      <c r="AL30" s="106"/>
      <c r="AM30" s="55"/>
      <c r="AN30" s="54"/>
      <c r="AO30" s="89"/>
      <c r="AP30" s="96">
        <f t="shared" si="2"/>
        <v>0</v>
      </c>
      <c r="AQ30" s="98"/>
      <c r="AR30" s="93"/>
      <c r="AS30" s="90">
        <f t="shared" si="14"/>
        <v>0</v>
      </c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>
        <f>BF30+BH30+BJ30+BL30+BP30</f>
        <v>161</v>
      </c>
      <c r="BE30" s="11"/>
      <c r="BF30" s="10"/>
      <c r="BG30" s="11">
        <v>2</v>
      </c>
      <c r="BH30" s="10">
        <f>80*0.7</f>
        <v>56</v>
      </c>
      <c r="BI30" s="102">
        <v>2</v>
      </c>
      <c r="BJ30" s="103">
        <f>80*0.7*1.5</f>
        <v>84</v>
      </c>
      <c r="BK30" s="11"/>
      <c r="BL30" s="10"/>
      <c r="BM30" s="18">
        <v>4</v>
      </c>
      <c r="BN30" s="17">
        <f>30*0.7</f>
        <v>21</v>
      </c>
      <c r="BO30" s="102">
        <v>4</v>
      </c>
      <c r="BP30" s="104">
        <f>20*0.7*1.5</f>
        <v>21</v>
      </c>
      <c r="BQ30" s="13">
        <f>BS30+BU30+BW30+BY30+CA30+CC30+CE30+CG30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51"/>
      <c r="CE30" s="50"/>
      <c r="CF30" s="51"/>
      <c r="CG30" s="52"/>
      <c r="CH30" s="53">
        <f>CJ30+CL30+CN30+CP30+CT30</f>
        <v>72</v>
      </c>
      <c r="CI30" s="51"/>
      <c r="CJ30" s="50"/>
      <c r="CK30" s="102">
        <v>8</v>
      </c>
      <c r="CL30" s="103">
        <f>20*0.8*1.5</f>
        <v>24</v>
      </c>
      <c r="CM30" s="51"/>
      <c r="CN30" s="50"/>
      <c r="CO30" s="51">
        <v>4</v>
      </c>
      <c r="CP30" s="50">
        <f>30*0.8</f>
        <v>24</v>
      </c>
      <c r="CQ30" s="18">
        <v>8</v>
      </c>
      <c r="CR30" s="17">
        <f>10*0.8</f>
        <v>8</v>
      </c>
      <c r="CS30" s="102">
        <v>4</v>
      </c>
      <c r="CT30" s="104">
        <f>20*0.8*1.5</f>
        <v>24</v>
      </c>
      <c r="CU30" s="53">
        <f t="shared" si="4"/>
        <v>0</v>
      </c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53">
        <f t="shared" si="5"/>
        <v>0</v>
      </c>
      <c r="DG30" s="51"/>
      <c r="DH30" s="50"/>
      <c r="DI30" s="51"/>
      <c r="DJ30" s="50"/>
      <c r="DK30" s="51"/>
      <c r="DL30" s="52"/>
      <c r="DM30" s="53">
        <f t="shared" si="9"/>
        <v>0</v>
      </c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0"/>
      <c r="EB30" s="51"/>
      <c r="EC30" s="52"/>
    </row>
    <row r="31" spans="2:133" hidden="1" x14ac:dyDescent="0.3">
      <c r="B31" s="37">
        <v>4718</v>
      </c>
      <c r="C31" s="30" t="s">
        <v>42</v>
      </c>
      <c r="D31" s="39">
        <v>2005</v>
      </c>
      <c r="E31" s="62">
        <f t="shared" si="6"/>
        <v>264.5</v>
      </c>
      <c r="F31" s="47" t="s">
        <v>417</v>
      </c>
      <c r="G31" s="47" t="s">
        <v>418</v>
      </c>
      <c r="H31" s="47" t="s">
        <v>464</v>
      </c>
      <c r="I31" s="47" t="s">
        <v>431</v>
      </c>
      <c r="J31" s="48">
        <f>L31+N31+P31</f>
        <v>0</v>
      </c>
      <c r="K31" s="49"/>
      <c r="L31" s="50"/>
      <c r="M31" s="51"/>
      <c r="N31" s="50"/>
      <c r="O31" s="51"/>
      <c r="P31" s="52"/>
      <c r="Q31" s="48">
        <f t="shared" si="0"/>
        <v>0</v>
      </c>
      <c r="R31" s="49"/>
      <c r="S31" s="52"/>
      <c r="T31" s="48">
        <f t="shared" si="1"/>
        <v>28</v>
      </c>
      <c r="U31" s="49">
        <v>4</v>
      </c>
      <c r="V31" s="50">
        <f>40*0.7</f>
        <v>28</v>
      </c>
      <c r="W31" s="51"/>
      <c r="X31" s="52"/>
      <c r="Y31" s="53">
        <f t="shared" si="15"/>
        <v>0</v>
      </c>
      <c r="Z31" s="54"/>
      <c r="AA31" s="55"/>
      <c r="AB31" s="54"/>
      <c r="AC31" s="55"/>
      <c r="AD31" s="106"/>
      <c r="AE31" s="55"/>
      <c r="AF31" s="54"/>
      <c r="AG31" s="55"/>
      <c r="AH31" s="54"/>
      <c r="AI31" s="55"/>
      <c r="AJ31" s="54"/>
      <c r="AK31" s="55"/>
      <c r="AL31" s="54"/>
      <c r="AM31" s="55"/>
      <c r="AN31" s="106"/>
      <c r="AO31" s="89"/>
      <c r="AP31" s="96">
        <f t="shared" si="2"/>
        <v>0</v>
      </c>
      <c r="AQ31" s="98"/>
      <c r="AR31" s="93"/>
      <c r="AS31" s="90">
        <f t="shared" si="14"/>
        <v>86</v>
      </c>
      <c r="AT31" s="11">
        <v>4</v>
      </c>
      <c r="AU31" s="10">
        <f>40*0.8</f>
        <v>32</v>
      </c>
      <c r="AV31" s="11"/>
      <c r="AW31" s="10"/>
      <c r="AX31" s="11"/>
      <c r="AY31" s="10"/>
      <c r="AZ31" s="102">
        <v>3</v>
      </c>
      <c r="BA31" s="103">
        <f>45*0.8*1.5</f>
        <v>54</v>
      </c>
      <c r="BB31" s="11"/>
      <c r="BC31" s="12"/>
      <c r="BD31" s="13">
        <f t="shared" ref="BD31:BD36" si="16">BF31+BH31+BJ31+BL31+BN31+BP31</f>
        <v>0</v>
      </c>
      <c r="BE31" s="11"/>
      <c r="BF31" s="10"/>
      <c r="BG31" s="11"/>
      <c r="BH31" s="10"/>
      <c r="BI31" s="11"/>
      <c r="BJ31" s="10"/>
      <c r="BK31" s="11"/>
      <c r="BL31" s="10"/>
      <c r="BM31" s="11"/>
      <c r="BN31" s="10"/>
      <c r="BO31" s="11"/>
      <c r="BP31" s="12"/>
      <c r="BQ31" s="13">
        <f>BS31+BU31+BW31+BY31+CA31+CC31+CE31+CG31</f>
        <v>48.5</v>
      </c>
      <c r="BR31" s="51"/>
      <c r="BS31" s="50"/>
      <c r="BT31" s="51"/>
      <c r="BU31" s="50"/>
      <c r="BV31" s="51"/>
      <c r="BW31" s="50"/>
      <c r="BX31" s="51"/>
      <c r="BY31" s="50"/>
      <c r="BZ31" s="51">
        <v>5</v>
      </c>
      <c r="CA31" s="50">
        <f>26</f>
        <v>26</v>
      </c>
      <c r="CB31" s="102">
        <v>8</v>
      </c>
      <c r="CC31" s="103">
        <f>15*1.5</f>
        <v>22.5</v>
      </c>
      <c r="CD31" s="51"/>
      <c r="CE31" s="50"/>
      <c r="CF31" s="51"/>
      <c r="CG31" s="52"/>
      <c r="CH31" s="53">
        <f>CJ31+CL31+CN31+CP31+CR31+CT31</f>
        <v>102</v>
      </c>
      <c r="CI31" s="51"/>
      <c r="CJ31" s="50"/>
      <c r="CK31" s="51"/>
      <c r="CL31" s="50"/>
      <c r="CM31" s="51">
        <v>3</v>
      </c>
      <c r="CN31" s="50">
        <f>45*0.8</f>
        <v>36</v>
      </c>
      <c r="CO31" s="51"/>
      <c r="CP31" s="50"/>
      <c r="CQ31" s="51"/>
      <c r="CR31" s="50"/>
      <c r="CS31" s="102">
        <v>1</v>
      </c>
      <c r="CT31" s="104">
        <f>55*0.8*1.5</f>
        <v>66</v>
      </c>
      <c r="CU31" s="53">
        <f t="shared" si="4"/>
        <v>0</v>
      </c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>
        <f t="shared" si="5"/>
        <v>0</v>
      </c>
      <c r="DG31" s="51"/>
      <c r="DH31" s="50"/>
      <c r="DI31" s="51"/>
      <c r="DJ31" s="50"/>
      <c r="DK31" s="51"/>
      <c r="DL31" s="52"/>
      <c r="DM31" s="53">
        <f t="shared" si="9"/>
        <v>0</v>
      </c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</row>
    <row r="32" spans="2:133" hidden="1" x14ac:dyDescent="0.3">
      <c r="B32" s="37">
        <v>190</v>
      </c>
      <c r="C32" s="30" t="s">
        <v>72</v>
      </c>
      <c r="D32" s="39">
        <v>1994</v>
      </c>
      <c r="E32" s="62">
        <f t="shared" si="6"/>
        <v>258</v>
      </c>
      <c r="F32" s="47" t="s">
        <v>417</v>
      </c>
      <c r="G32" s="47"/>
      <c r="H32" s="47" t="s">
        <v>473</v>
      </c>
      <c r="I32" s="47" t="s">
        <v>495</v>
      </c>
      <c r="J32" s="48">
        <f>L32+N32+P32</f>
        <v>0</v>
      </c>
      <c r="K32" s="49"/>
      <c r="L32" s="50"/>
      <c r="M32" s="51"/>
      <c r="N32" s="50"/>
      <c r="O32" s="51"/>
      <c r="P32" s="52"/>
      <c r="Q32" s="48">
        <f t="shared" si="0"/>
        <v>0</v>
      </c>
      <c r="R32" s="49"/>
      <c r="S32" s="52"/>
      <c r="T32" s="48">
        <f t="shared" si="1"/>
        <v>0</v>
      </c>
      <c r="U32" s="49"/>
      <c r="V32" s="50"/>
      <c r="W32" s="51"/>
      <c r="X32" s="52"/>
      <c r="Y32" s="53">
        <f t="shared" si="15"/>
        <v>153</v>
      </c>
      <c r="Z32" s="106"/>
      <c r="AA32" s="55"/>
      <c r="AB32" s="54"/>
      <c r="AC32" s="55"/>
      <c r="AD32" s="54"/>
      <c r="AE32" s="55"/>
      <c r="AF32" s="106">
        <v>1</v>
      </c>
      <c r="AG32" s="55">
        <f>80*0.9</f>
        <v>72</v>
      </c>
      <c r="AH32" s="84">
        <v>3</v>
      </c>
      <c r="AI32" s="85">
        <f>45*0.9</f>
        <v>40.5</v>
      </c>
      <c r="AJ32" s="54"/>
      <c r="AK32" s="55"/>
      <c r="AL32" s="84">
        <v>3</v>
      </c>
      <c r="AM32" s="85">
        <f>30*0.9*1.5</f>
        <v>40.5</v>
      </c>
      <c r="AN32" s="54"/>
      <c r="AO32" s="89"/>
      <c r="AP32" s="96">
        <f t="shared" si="2"/>
        <v>0</v>
      </c>
      <c r="AQ32" s="98"/>
      <c r="AR32" s="93"/>
      <c r="AS32" s="90">
        <f t="shared" si="14"/>
        <v>0</v>
      </c>
      <c r="AT32" s="11"/>
      <c r="AU32" s="10"/>
      <c r="AV32" s="11"/>
      <c r="AW32" s="10"/>
      <c r="AX32" s="11"/>
      <c r="AY32" s="10"/>
      <c r="AZ32" s="11"/>
      <c r="BA32" s="10"/>
      <c r="BB32" s="11"/>
      <c r="BC32" s="12"/>
      <c r="BD32" s="13">
        <f t="shared" si="16"/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105</v>
      </c>
      <c r="BR32" s="51"/>
      <c r="BS32" s="50"/>
      <c r="BT32" s="51"/>
      <c r="BU32" s="50"/>
      <c r="BV32" s="51"/>
      <c r="BW32" s="50"/>
      <c r="BX32" s="51"/>
      <c r="BY32" s="50"/>
      <c r="BZ32" s="51"/>
      <c r="CA32" s="50"/>
      <c r="CB32" s="102">
        <v>4</v>
      </c>
      <c r="CC32" s="103">
        <f>30*1.5</f>
        <v>45</v>
      </c>
      <c r="CD32" s="51"/>
      <c r="CE32" s="50"/>
      <c r="CF32" s="102">
        <v>2</v>
      </c>
      <c r="CG32" s="104">
        <f>40*1.5</f>
        <v>60</v>
      </c>
      <c r="CH32" s="53">
        <f>CJ32+CL32+CN32+CP32+CR32+CT32</f>
        <v>0</v>
      </c>
      <c r="CI32" s="51"/>
      <c r="CJ32" s="50"/>
      <c r="CK32" s="51"/>
      <c r="CL32" s="50"/>
      <c r="CM32" s="51"/>
      <c r="CN32" s="50"/>
      <c r="CO32" s="50"/>
      <c r="CP32" s="50"/>
      <c r="CQ32" s="51"/>
      <c r="CR32" s="50"/>
      <c r="CS32" s="51"/>
      <c r="CT32" s="52"/>
      <c r="CU32" s="53">
        <f t="shared" si="4"/>
        <v>0</v>
      </c>
      <c r="CV32" s="51"/>
      <c r="CW32" s="50"/>
      <c r="CX32" s="50"/>
      <c r="CY32" s="50"/>
      <c r="CZ32" s="51"/>
      <c r="DA32" s="50"/>
      <c r="DB32" s="51"/>
      <c r="DC32" s="50"/>
      <c r="DD32" s="51"/>
      <c r="DE32" s="52"/>
      <c r="DF32" s="53">
        <f t="shared" si="5"/>
        <v>0</v>
      </c>
      <c r="DG32" s="51"/>
      <c r="DH32" s="50"/>
      <c r="DI32" s="50"/>
      <c r="DJ32" s="50"/>
      <c r="DK32" s="51"/>
      <c r="DL32" s="52"/>
      <c r="DM32" s="53">
        <f t="shared" si="9"/>
        <v>0</v>
      </c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0"/>
      <c r="DY32" s="50"/>
      <c r="DZ32" s="51"/>
      <c r="EA32" s="50"/>
      <c r="EB32" s="51"/>
      <c r="EC32" s="52"/>
    </row>
    <row r="33" spans="2:133" hidden="1" x14ac:dyDescent="0.3">
      <c r="B33" s="37">
        <v>6017</v>
      </c>
      <c r="C33" s="30" t="s">
        <v>12</v>
      </c>
      <c r="D33" s="38">
        <v>2007</v>
      </c>
      <c r="E33" s="62">
        <f t="shared" si="6"/>
        <v>247.15</v>
      </c>
      <c r="F33" s="47" t="s">
        <v>424</v>
      </c>
      <c r="G33" s="47" t="s">
        <v>442</v>
      </c>
      <c r="H33" s="47" t="s">
        <v>443</v>
      </c>
      <c r="I33" s="47" t="s">
        <v>444</v>
      </c>
      <c r="J33" s="48">
        <f>L33+P33</f>
        <v>16</v>
      </c>
      <c r="K33" s="49"/>
      <c r="L33" s="50"/>
      <c r="M33" s="18">
        <v>6</v>
      </c>
      <c r="N33" s="17">
        <f>30*0.4</f>
        <v>12</v>
      </c>
      <c r="O33" s="51">
        <v>4</v>
      </c>
      <c r="P33" s="52">
        <f>40*0.4</f>
        <v>16</v>
      </c>
      <c r="Q33" s="48">
        <f t="shared" si="0"/>
        <v>0</v>
      </c>
      <c r="R33" s="49"/>
      <c r="S33" s="52"/>
      <c r="T33" s="48">
        <f t="shared" si="1"/>
        <v>0</v>
      </c>
      <c r="U33" s="49"/>
      <c r="V33" s="50"/>
      <c r="W33" s="51"/>
      <c r="X33" s="52"/>
      <c r="Y33" s="53">
        <f t="shared" si="15"/>
        <v>0</v>
      </c>
      <c r="Z33" s="106"/>
      <c r="AA33" s="55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/>
      <c r="AN33" s="54"/>
      <c r="AO33" s="89"/>
      <c r="AP33" s="96">
        <f t="shared" si="2"/>
        <v>0</v>
      </c>
      <c r="AQ33" s="98"/>
      <c r="AR33" s="93"/>
      <c r="AS33" s="90">
        <f t="shared" si="14"/>
        <v>0</v>
      </c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>
        <f t="shared" si="16"/>
        <v>204.75</v>
      </c>
      <c r="BE33" s="11"/>
      <c r="BF33" s="10"/>
      <c r="BG33" s="11"/>
      <c r="BH33" s="10"/>
      <c r="BI33" s="102">
        <v>4</v>
      </c>
      <c r="BJ33" s="103">
        <f>40*0.7*1.5</f>
        <v>42</v>
      </c>
      <c r="BK33" s="102">
        <v>2</v>
      </c>
      <c r="BL33" s="103">
        <f>60*0.7*1.5</f>
        <v>63</v>
      </c>
      <c r="BM33" s="11">
        <v>2</v>
      </c>
      <c r="BN33" s="10">
        <f>60*0.7</f>
        <v>42</v>
      </c>
      <c r="BO33" s="102">
        <v>1</v>
      </c>
      <c r="BP33" s="104">
        <f>55*0.7*1.5</f>
        <v>57.75</v>
      </c>
      <c r="BQ33" s="13">
        <f>BS33+BU33+BW33+BY33+CA33+CC33+CG33</f>
        <v>0</v>
      </c>
      <c r="BR33" s="51"/>
      <c r="BS33" s="50"/>
      <c r="BT33" s="51"/>
      <c r="BU33" s="50"/>
      <c r="BV33" s="51"/>
      <c r="BW33" s="50"/>
      <c r="BX33" s="51"/>
      <c r="BY33" s="50"/>
      <c r="BZ33" s="51"/>
      <c r="CA33" s="50"/>
      <c r="CB33" s="51"/>
      <c r="CC33" s="50"/>
      <c r="CD33" s="18">
        <v>7</v>
      </c>
      <c r="CE33" s="18" t="s">
        <v>65</v>
      </c>
      <c r="CF33" s="51"/>
      <c r="CG33" s="52"/>
      <c r="CH33" s="53">
        <f>CJ33+CL33+CR33+CT33</f>
        <v>26.4</v>
      </c>
      <c r="CI33" s="51"/>
      <c r="CJ33" s="50"/>
      <c r="CK33" s="51"/>
      <c r="CL33" s="50"/>
      <c r="CM33" s="18">
        <v>8</v>
      </c>
      <c r="CN33" s="17">
        <f>15*0.8</f>
        <v>12</v>
      </c>
      <c r="CO33" s="18">
        <v>8</v>
      </c>
      <c r="CP33" s="17">
        <f>15*0.8</f>
        <v>12</v>
      </c>
      <c r="CQ33" s="51">
        <v>5</v>
      </c>
      <c r="CR33" s="50">
        <f>18*0.8</f>
        <v>14.4</v>
      </c>
      <c r="CS33" s="102">
        <v>8</v>
      </c>
      <c r="CT33" s="104">
        <f>10*0.8*1.5</f>
        <v>12</v>
      </c>
      <c r="CU33" s="53">
        <f t="shared" si="4"/>
        <v>0</v>
      </c>
      <c r="CV33" s="51"/>
      <c r="CW33" s="50"/>
      <c r="CX33" s="51"/>
      <c r="CY33" s="50"/>
      <c r="CZ33" s="51"/>
      <c r="DA33" s="50"/>
      <c r="DB33" s="51"/>
      <c r="DC33" s="50"/>
      <c r="DD33" s="51"/>
      <c r="DE33" s="52"/>
      <c r="DF33" s="53">
        <f t="shared" si="5"/>
        <v>0</v>
      </c>
      <c r="DG33" s="51"/>
      <c r="DH33" s="50"/>
      <c r="DI33" s="51"/>
      <c r="DJ33" s="50"/>
      <c r="DK33" s="51"/>
      <c r="DL33" s="52"/>
      <c r="DM33" s="53">
        <f t="shared" si="9"/>
        <v>0</v>
      </c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1"/>
      <c r="DY33" s="50"/>
      <c r="DZ33" s="51"/>
      <c r="EA33" s="50"/>
      <c r="EB33" s="51"/>
      <c r="EC33" s="52"/>
    </row>
    <row r="34" spans="2:133" hidden="1" x14ac:dyDescent="0.3">
      <c r="B34" s="37">
        <v>5049</v>
      </c>
      <c r="C34" s="30" t="s">
        <v>5</v>
      </c>
      <c r="D34" s="38">
        <v>2005</v>
      </c>
      <c r="E34" s="62">
        <f t="shared" si="6"/>
        <v>244.4</v>
      </c>
      <c r="F34" s="47" t="s">
        <v>426</v>
      </c>
      <c r="G34" s="47"/>
      <c r="H34" s="47" t="s">
        <v>467</v>
      </c>
      <c r="I34" s="47"/>
      <c r="J34" s="48">
        <f>L34+N34+P34</f>
        <v>0</v>
      </c>
      <c r="K34" s="49"/>
      <c r="L34" s="50"/>
      <c r="M34" s="51"/>
      <c r="N34" s="50"/>
      <c r="O34" s="51"/>
      <c r="P34" s="52"/>
      <c r="Q34" s="48">
        <f t="shared" si="0"/>
        <v>30</v>
      </c>
      <c r="R34" s="49">
        <v>6</v>
      </c>
      <c r="S34" s="52">
        <f>30</f>
        <v>30</v>
      </c>
      <c r="T34" s="48">
        <f t="shared" si="1"/>
        <v>7</v>
      </c>
      <c r="U34" s="49">
        <v>9</v>
      </c>
      <c r="V34" s="50">
        <f>10*0.7</f>
        <v>7</v>
      </c>
      <c r="W34" s="51"/>
      <c r="X34" s="52"/>
      <c r="Y34" s="53">
        <f t="shared" si="15"/>
        <v>0</v>
      </c>
      <c r="Z34" s="54"/>
      <c r="AA34" s="55"/>
      <c r="AB34" s="54"/>
      <c r="AC34" s="55"/>
      <c r="AD34" s="54"/>
      <c r="AE34" s="55"/>
      <c r="AF34" s="54"/>
      <c r="AG34" s="55"/>
      <c r="AH34" s="106"/>
      <c r="AI34" s="55"/>
      <c r="AJ34" s="54"/>
      <c r="AK34" s="55"/>
      <c r="AL34" s="106"/>
      <c r="AM34" s="55"/>
      <c r="AN34" s="54"/>
      <c r="AO34" s="89"/>
      <c r="AP34" s="96">
        <f t="shared" si="2"/>
        <v>0</v>
      </c>
      <c r="AQ34" s="98"/>
      <c r="AR34" s="93"/>
      <c r="AS34" s="90">
        <f t="shared" si="14"/>
        <v>90.4</v>
      </c>
      <c r="AT34" s="11"/>
      <c r="AU34" s="10"/>
      <c r="AV34" s="11"/>
      <c r="AW34" s="10"/>
      <c r="AX34" s="11"/>
      <c r="AY34" s="10"/>
      <c r="AZ34" s="102">
        <v>6</v>
      </c>
      <c r="BA34" s="103">
        <f>22*0.8*1.5</f>
        <v>26.400000000000002</v>
      </c>
      <c r="BB34" s="11">
        <v>1</v>
      </c>
      <c r="BC34" s="12">
        <f>80*0.8</f>
        <v>64</v>
      </c>
      <c r="BD34" s="13">
        <f t="shared" si="16"/>
        <v>0</v>
      </c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3">
        <f t="shared" ref="BQ34:BQ43" si="17">BS34+BU34+BW34+BY34+CA34+CC34+CE34+CG34</f>
        <v>45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51">
        <v>3</v>
      </c>
      <c r="CE34" s="50">
        <f>45</f>
        <v>45</v>
      </c>
      <c r="CF34" s="51"/>
      <c r="CG34" s="52"/>
      <c r="CH34" s="53">
        <f>CJ34+CL34+CN34+CP34+CT34</f>
        <v>72</v>
      </c>
      <c r="CI34" s="51"/>
      <c r="CJ34" s="50"/>
      <c r="CK34" s="51"/>
      <c r="CL34" s="50"/>
      <c r="CM34" s="51"/>
      <c r="CN34" s="50"/>
      <c r="CO34" s="51">
        <v>3</v>
      </c>
      <c r="CP34" s="50">
        <f>45*0.8</f>
        <v>36</v>
      </c>
      <c r="CQ34" s="18">
        <v>2</v>
      </c>
      <c r="CR34" s="17">
        <f>40*0.8</f>
        <v>32</v>
      </c>
      <c r="CS34" s="102">
        <v>3</v>
      </c>
      <c r="CT34" s="104">
        <f>30*0.8*1.5</f>
        <v>36</v>
      </c>
      <c r="CU34" s="53">
        <f t="shared" si="4"/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>
        <f t="shared" si="5"/>
        <v>0</v>
      </c>
      <c r="DG34" s="51"/>
      <c r="DH34" s="50"/>
      <c r="DI34" s="51"/>
      <c r="DJ34" s="50"/>
      <c r="DK34" s="51"/>
      <c r="DL34" s="52"/>
      <c r="DM34" s="53">
        <f t="shared" si="9"/>
        <v>0</v>
      </c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</row>
    <row r="35" spans="2:133" hidden="1" x14ac:dyDescent="0.3">
      <c r="B35" s="37">
        <v>4</v>
      </c>
      <c r="C35" s="30" t="s">
        <v>99</v>
      </c>
      <c r="D35" s="39">
        <v>1987</v>
      </c>
      <c r="E35" s="62">
        <f t="shared" si="6"/>
        <v>230</v>
      </c>
      <c r="F35" s="47" t="s">
        <v>463</v>
      </c>
      <c r="G35" s="47"/>
      <c r="H35" s="47" t="s">
        <v>464</v>
      </c>
      <c r="I35" s="47" t="s">
        <v>515</v>
      </c>
      <c r="J35" s="48">
        <f>L35+N35+P35</f>
        <v>0</v>
      </c>
      <c r="K35" s="49"/>
      <c r="L35" s="50"/>
      <c r="M35" s="51"/>
      <c r="N35" s="50"/>
      <c r="O35" s="51"/>
      <c r="P35" s="52"/>
      <c r="Q35" s="48">
        <f t="shared" si="0"/>
        <v>0</v>
      </c>
      <c r="R35" s="49"/>
      <c r="S35" s="52"/>
      <c r="T35" s="48">
        <f t="shared" si="1"/>
        <v>0</v>
      </c>
      <c r="U35" s="49"/>
      <c r="V35" s="50"/>
      <c r="W35" s="51"/>
      <c r="X35" s="52"/>
      <c r="Y35" s="53">
        <f t="shared" si="15"/>
        <v>72</v>
      </c>
      <c r="Z35" s="54"/>
      <c r="AA35" s="55"/>
      <c r="AB35" s="54"/>
      <c r="AC35" s="55"/>
      <c r="AD35" s="106"/>
      <c r="AE35" s="55"/>
      <c r="AF35" s="106"/>
      <c r="AG35" s="55"/>
      <c r="AH35" s="106"/>
      <c r="AI35" s="55"/>
      <c r="AJ35" s="54">
        <v>1</v>
      </c>
      <c r="AK35" s="55">
        <f>80*0.9</f>
        <v>72</v>
      </c>
      <c r="AL35" s="106"/>
      <c r="AM35" s="55"/>
      <c r="AN35" s="54"/>
      <c r="AO35" s="89"/>
      <c r="AP35" s="96">
        <f t="shared" si="2"/>
        <v>0</v>
      </c>
      <c r="AQ35" s="98"/>
      <c r="AR35" s="93"/>
      <c r="AS35" s="90">
        <f t="shared" si="14"/>
        <v>0</v>
      </c>
      <c r="AT35" s="11"/>
      <c r="AU35" s="10"/>
      <c r="AV35" s="11"/>
      <c r="AW35" s="10"/>
      <c r="AX35" s="11"/>
      <c r="AY35" s="10"/>
      <c r="AZ35" s="11"/>
      <c r="BA35" s="10"/>
      <c r="BB35" s="11"/>
      <c r="BC35" s="12"/>
      <c r="BD35" s="13">
        <f t="shared" si="16"/>
        <v>0</v>
      </c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3">
        <f t="shared" si="17"/>
        <v>158</v>
      </c>
      <c r="BR35" s="51"/>
      <c r="BS35" s="50"/>
      <c r="BT35" s="51"/>
      <c r="BU35" s="50"/>
      <c r="BV35" s="51"/>
      <c r="BW35" s="50"/>
      <c r="BX35" s="51"/>
      <c r="BY35" s="50"/>
      <c r="BZ35" s="51"/>
      <c r="CA35" s="50"/>
      <c r="CB35" s="102">
        <v>6</v>
      </c>
      <c r="CC35" s="103">
        <f>22*1.5</f>
        <v>33</v>
      </c>
      <c r="CD35" s="51">
        <v>1</v>
      </c>
      <c r="CE35" s="50">
        <f>80</f>
        <v>80</v>
      </c>
      <c r="CF35" s="102">
        <v>3</v>
      </c>
      <c r="CG35" s="104">
        <f>30*1.5</f>
        <v>45</v>
      </c>
      <c r="CH35" s="53">
        <f>CJ35+CL35+CN35+CP35+CR35+CT35</f>
        <v>0</v>
      </c>
      <c r="CI35" s="51"/>
      <c r="CJ35" s="50"/>
      <c r="CK35" s="51"/>
      <c r="CL35" s="50"/>
      <c r="CM35" s="51"/>
      <c r="CN35" s="50"/>
      <c r="CO35" s="50"/>
      <c r="CP35" s="50"/>
      <c r="CQ35" s="51"/>
      <c r="CR35" s="50"/>
      <c r="CS35" s="51"/>
      <c r="CT35" s="52"/>
      <c r="CU35" s="53">
        <f t="shared" si="4"/>
        <v>0</v>
      </c>
      <c r="CV35" s="51"/>
      <c r="CW35" s="50"/>
      <c r="CX35" s="50"/>
      <c r="CY35" s="50"/>
      <c r="CZ35" s="51"/>
      <c r="DA35" s="50"/>
      <c r="DB35" s="51"/>
      <c r="DC35" s="50"/>
      <c r="DD35" s="51"/>
      <c r="DE35" s="52"/>
      <c r="DF35" s="53">
        <f t="shared" si="5"/>
        <v>0</v>
      </c>
      <c r="DG35" s="51"/>
      <c r="DH35" s="50"/>
      <c r="DI35" s="50"/>
      <c r="DJ35" s="50"/>
      <c r="DK35" s="51"/>
      <c r="DL35" s="52"/>
      <c r="DM35" s="53">
        <f t="shared" si="9"/>
        <v>0</v>
      </c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0"/>
      <c r="DY35" s="50"/>
      <c r="DZ35" s="51"/>
      <c r="EA35" s="50"/>
      <c r="EB35" s="51"/>
      <c r="EC35" s="52"/>
    </row>
    <row r="36" spans="2:133" hidden="1" x14ac:dyDescent="0.3">
      <c r="B36" s="37">
        <v>4011</v>
      </c>
      <c r="C36" s="30" t="s">
        <v>78</v>
      </c>
      <c r="D36" s="39">
        <v>2003</v>
      </c>
      <c r="E36" s="62">
        <f t="shared" si="6"/>
        <v>225.75</v>
      </c>
      <c r="F36" s="47" t="s">
        <v>492</v>
      </c>
      <c r="G36" s="47"/>
      <c r="H36" s="47" t="s">
        <v>493</v>
      </c>
      <c r="I36" s="47"/>
      <c r="J36" s="48">
        <f>L36+N36+P36</f>
        <v>0</v>
      </c>
      <c r="K36" s="49"/>
      <c r="L36" s="50"/>
      <c r="M36" s="51"/>
      <c r="N36" s="50"/>
      <c r="O36" s="51"/>
      <c r="P36" s="52"/>
      <c r="Q36" s="48">
        <f t="shared" si="0"/>
        <v>0</v>
      </c>
      <c r="R36" s="49"/>
      <c r="S36" s="52"/>
      <c r="T36" s="48">
        <f t="shared" si="1"/>
        <v>0</v>
      </c>
      <c r="U36" s="49"/>
      <c r="V36" s="50"/>
      <c r="W36" s="51"/>
      <c r="X36" s="52"/>
      <c r="Y36" s="53">
        <f>AA36+AC36+AE36+AG36+AI36+AK36+AM36</f>
        <v>87.75</v>
      </c>
      <c r="Z36" s="54"/>
      <c r="AA36" s="55"/>
      <c r="AB36" s="54"/>
      <c r="AC36" s="55"/>
      <c r="AD36" s="84">
        <v>7</v>
      </c>
      <c r="AE36" s="85">
        <f>25*0.9*1.5</f>
        <v>33.75</v>
      </c>
      <c r="AF36" s="54"/>
      <c r="AG36" s="55"/>
      <c r="AH36" s="106"/>
      <c r="AI36" s="55"/>
      <c r="AJ36" s="54">
        <v>2</v>
      </c>
      <c r="AK36" s="55">
        <f>60*0.9</f>
        <v>54</v>
      </c>
      <c r="AL36" s="106"/>
      <c r="AM36" s="55"/>
      <c r="AN36" s="14">
        <v>4</v>
      </c>
      <c r="AO36" s="88">
        <f>40*0.9</f>
        <v>36</v>
      </c>
      <c r="AP36" s="96">
        <f t="shared" si="2"/>
        <v>0</v>
      </c>
      <c r="AQ36" s="98"/>
      <c r="AR36" s="93"/>
      <c r="AS36" s="90">
        <f>AU36+AY36+BA36+BC36</f>
        <v>108</v>
      </c>
      <c r="AT36" s="11"/>
      <c r="AU36" s="10"/>
      <c r="AV36" s="18">
        <v>6</v>
      </c>
      <c r="AW36" s="17">
        <f>30*0.8</f>
        <v>24</v>
      </c>
      <c r="AX36" s="102">
        <v>8</v>
      </c>
      <c r="AY36" s="103">
        <f>20*0.8*1.5</f>
        <v>24</v>
      </c>
      <c r="AZ36" s="102">
        <v>4</v>
      </c>
      <c r="BA36" s="103">
        <f>30*0.8*1.5</f>
        <v>36</v>
      </c>
      <c r="BB36" s="11">
        <v>2</v>
      </c>
      <c r="BC36" s="12">
        <f>60*0.8</f>
        <v>48</v>
      </c>
      <c r="BD36" s="13">
        <f t="shared" si="16"/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 t="shared" si="17"/>
        <v>30</v>
      </c>
      <c r="BR36" s="51"/>
      <c r="BS36" s="50"/>
      <c r="BT36" s="51"/>
      <c r="BU36" s="50"/>
      <c r="BV36" s="51"/>
      <c r="BW36" s="50"/>
      <c r="BX36" s="51">
        <v>6</v>
      </c>
      <c r="BY36" s="50">
        <f>30</f>
        <v>30</v>
      </c>
      <c r="BZ36" s="51"/>
      <c r="CA36" s="50"/>
      <c r="CB36" s="51"/>
      <c r="CC36" s="50"/>
      <c r="CD36" s="51"/>
      <c r="CE36" s="50"/>
      <c r="CF36" s="51"/>
      <c r="CG36" s="52"/>
      <c r="CH36" s="53">
        <f>CJ36+CL36+CN36+CP36+CR36+CT36</f>
        <v>0</v>
      </c>
      <c r="CI36" s="51"/>
      <c r="CJ36" s="50"/>
      <c r="CK36" s="51"/>
      <c r="CL36" s="50"/>
      <c r="CM36" s="51"/>
      <c r="CN36" s="50"/>
      <c r="CO36" s="51"/>
      <c r="CP36" s="50"/>
      <c r="CQ36" s="51"/>
      <c r="CR36" s="50"/>
      <c r="CS36" s="51"/>
      <c r="CT36" s="52"/>
      <c r="CU36" s="53">
        <f t="shared" si="4"/>
        <v>0</v>
      </c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>
        <f t="shared" si="5"/>
        <v>0</v>
      </c>
      <c r="DG36" s="51"/>
      <c r="DH36" s="50"/>
      <c r="DI36" s="51"/>
      <c r="DJ36" s="50"/>
      <c r="DK36" s="51"/>
      <c r="DL36" s="52"/>
      <c r="DM36" s="53">
        <f t="shared" si="9"/>
        <v>0</v>
      </c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0"/>
      <c r="EB36" s="51"/>
      <c r="EC36" s="52"/>
    </row>
    <row r="37" spans="2:133" hidden="1" x14ac:dyDescent="0.3">
      <c r="B37" s="37">
        <v>5907</v>
      </c>
      <c r="C37" s="30" t="s">
        <v>171</v>
      </c>
      <c r="D37" s="38">
        <v>2007</v>
      </c>
      <c r="E37" s="62">
        <f t="shared" si="6"/>
        <v>222.5</v>
      </c>
      <c r="F37" s="47" t="s">
        <v>422</v>
      </c>
      <c r="G37" s="47"/>
      <c r="H37" s="47" t="s">
        <v>441</v>
      </c>
      <c r="I37" s="47"/>
      <c r="J37" s="48">
        <f>L37+N37+P37</f>
        <v>24</v>
      </c>
      <c r="K37" s="49"/>
      <c r="L37" s="50"/>
      <c r="M37" s="51"/>
      <c r="N37" s="50"/>
      <c r="O37" s="51">
        <v>3</v>
      </c>
      <c r="P37" s="52">
        <f>60*0.4</f>
        <v>24</v>
      </c>
      <c r="Q37" s="48">
        <f t="shared" si="0"/>
        <v>0</v>
      </c>
      <c r="R37" s="49"/>
      <c r="S37" s="52"/>
      <c r="T37" s="48">
        <f t="shared" si="1"/>
        <v>0</v>
      </c>
      <c r="U37" s="49"/>
      <c r="V37" s="50"/>
      <c r="W37" s="51"/>
      <c r="X37" s="52"/>
      <c r="Y37" s="53">
        <f>AA37+AC37+AE37+AG37+AI37+AK37+AM37+AO37</f>
        <v>0</v>
      </c>
      <c r="Z37" s="54"/>
      <c r="AA37" s="55"/>
      <c r="AB37" s="54"/>
      <c r="AC37" s="55"/>
      <c r="AD37" s="106"/>
      <c r="AE37" s="55"/>
      <c r="AF37" s="54"/>
      <c r="AG37" s="55"/>
      <c r="AH37" s="54"/>
      <c r="AI37" s="55"/>
      <c r="AJ37" s="54"/>
      <c r="AK37" s="55"/>
      <c r="AL37" s="106"/>
      <c r="AM37" s="55"/>
      <c r="AN37" s="106"/>
      <c r="AO37" s="89"/>
      <c r="AP37" s="96">
        <f t="shared" si="2"/>
        <v>0</v>
      </c>
      <c r="AQ37" s="98"/>
      <c r="AR37" s="93"/>
      <c r="AS37" s="90">
        <f>AU37+AW37+AY37+BA37+BC37</f>
        <v>0</v>
      </c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>
        <f>BF37+BJ37+BL37+BN37+BP37</f>
        <v>150.5</v>
      </c>
      <c r="BE37" s="11"/>
      <c r="BF37" s="10"/>
      <c r="BG37" s="18">
        <v>4</v>
      </c>
      <c r="BH37" s="17">
        <f>40*0.7</f>
        <v>28</v>
      </c>
      <c r="BI37" s="102">
        <v>5</v>
      </c>
      <c r="BJ37" s="103">
        <f>35*0.7*1.5</f>
        <v>36.75</v>
      </c>
      <c r="BK37" s="102">
        <v>8</v>
      </c>
      <c r="BL37" s="103">
        <f>15*0.7*1.5</f>
        <v>15.75</v>
      </c>
      <c r="BM37" s="11">
        <v>1</v>
      </c>
      <c r="BN37" s="10">
        <f>80*0.7</f>
        <v>56</v>
      </c>
      <c r="BO37" s="102">
        <v>2</v>
      </c>
      <c r="BP37" s="104">
        <f>40*0.7*1.5</f>
        <v>42</v>
      </c>
      <c r="BQ37" s="13">
        <f t="shared" si="17"/>
        <v>0</v>
      </c>
      <c r="BR37" s="51"/>
      <c r="BS37" s="50"/>
      <c r="BT37" s="51"/>
      <c r="BU37" s="50"/>
      <c r="BV37" s="51"/>
      <c r="BW37" s="50"/>
      <c r="BX37" s="51"/>
      <c r="BY37" s="50"/>
      <c r="BZ37" s="51"/>
      <c r="CA37" s="50"/>
      <c r="CB37" s="51"/>
      <c r="CC37" s="50"/>
      <c r="CD37" s="51"/>
      <c r="CE37" s="50"/>
      <c r="CF37" s="51"/>
      <c r="CG37" s="52"/>
      <c r="CH37" s="53">
        <f>CJ37+CL37+CN37+CP37+CT37</f>
        <v>48</v>
      </c>
      <c r="CI37" s="51"/>
      <c r="CJ37" s="50"/>
      <c r="CK37" s="51"/>
      <c r="CL37" s="50"/>
      <c r="CM37" s="51"/>
      <c r="CN37" s="50"/>
      <c r="CO37" s="51">
        <v>4</v>
      </c>
      <c r="CP37" s="50">
        <f>30*0.8</f>
        <v>24</v>
      </c>
      <c r="CQ37" s="18">
        <v>8</v>
      </c>
      <c r="CR37" s="17">
        <f>10*0.8</f>
        <v>8</v>
      </c>
      <c r="CS37" s="102">
        <v>4</v>
      </c>
      <c r="CT37" s="104">
        <f>20*0.8*1.5</f>
        <v>24</v>
      </c>
      <c r="CU37" s="53">
        <f t="shared" si="4"/>
        <v>0</v>
      </c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>
        <f t="shared" si="5"/>
        <v>0</v>
      </c>
      <c r="DG37" s="51"/>
      <c r="DH37" s="50"/>
      <c r="DI37" s="51"/>
      <c r="DJ37" s="50"/>
      <c r="DK37" s="51"/>
      <c r="DL37" s="52"/>
      <c r="DM37" s="53">
        <f t="shared" si="9"/>
        <v>0</v>
      </c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</row>
    <row r="38" spans="2:133" hidden="1" x14ac:dyDescent="0.3">
      <c r="B38" s="37">
        <v>6841</v>
      </c>
      <c r="C38" s="30" t="s">
        <v>516</v>
      </c>
      <c r="D38" s="38">
        <v>2006</v>
      </c>
      <c r="E38" s="62">
        <f t="shared" si="6"/>
        <v>219.1</v>
      </c>
      <c r="F38" s="47" t="s">
        <v>430</v>
      </c>
      <c r="G38" s="47"/>
      <c r="H38" s="47" t="s">
        <v>476</v>
      </c>
      <c r="I38" s="47"/>
      <c r="J38" s="48">
        <f>L38+N38+P38</f>
        <v>0</v>
      </c>
      <c r="K38" s="49"/>
      <c r="L38" s="50"/>
      <c r="M38" s="51"/>
      <c r="N38" s="50"/>
      <c r="O38" s="51"/>
      <c r="P38" s="52"/>
      <c r="Q38" s="48">
        <f t="shared" si="0"/>
        <v>0</v>
      </c>
      <c r="R38" s="49"/>
      <c r="S38" s="52"/>
      <c r="T38" s="48">
        <f t="shared" si="1"/>
        <v>0</v>
      </c>
      <c r="U38" s="49"/>
      <c r="V38" s="50"/>
      <c r="W38" s="51"/>
      <c r="X38" s="52"/>
      <c r="Y38" s="53">
        <f>AA38+AC38+AE38+AG38+AI38+AK38+AO38</f>
        <v>40.5</v>
      </c>
      <c r="Z38" s="54"/>
      <c r="AA38" s="55"/>
      <c r="AB38" s="54"/>
      <c r="AC38" s="55"/>
      <c r="AD38" s="54"/>
      <c r="AE38" s="55"/>
      <c r="AF38" s="54"/>
      <c r="AG38" s="55"/>
      <c r="AH38" s="106"/>
      <c r="AI38" s="55"/>
      <c r="AJ38" s="54">
        <v>3</v>
      </c>
      <c r="AK38" s="55">
        <f>45*0.9</f>
        <v>40.5</v>
      </c>
      <c r="AL38" s="14">
        <v>8</v>
      </c>
      <c r="AM38" s="14" t="s">
        <v>65</v>
      </c>
      <c r="AN38" s="54"/>
      <c r="AO38" s="89"/>
      <c r="AP38" s="96">
        <f t="shared" si="2"/>
        <v>0</v>
      </c>
      <c r="AQ38" s="98"/>
      <c r="AR38" s="93"/>
      <c r="AS38" s="90">
        <f>AU38+AW38+AY38+BA38+BC38</f>
        <v>36</v>
      </c>
      <c r="AT38" s="11"/>
      <c r="AU38" s="10"/>
      <c r="AV38" s="11"/>
      <c r="AW38" s="10"/>
      <c r="AX38" s="11"/>
      <c r="AY38" s="10"/>
      <c r="AZ38" s="11"/>
      <c r="BA38" s="10"/>
      <c r="BB38" s="11">
        <v>3</v>
      </c>
      <c r="BC38" s="12">
        <f>45*0.8</f>
        <v>36</v>
      </c>
      <c r="BD38" s="13">
        <f>BF38+BH38+BJ38+BL38+BN38+BP38</f>
        <v>0</v>
      </c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 t="shared" si="17"/>
        <v>79</v>
      </c>
      <c r="BR38" s="51"/>
      <c r="BS38" s="50"/>
      <c r="BT38" s="51"/>
      <c r="BU38" s="50"/>
      <c r="BV38" s="102">
        <v>8</v>
      </c>
      <c r="BW38" s="103">
        <f>20*1.5</f>
        <v>30</v>
      </c>
      <c r="BX38" s="51"/>
      <c r="BY38" s="50"/>
      <c r="BZ38" s="51"/>
      <c r="CA38" s="50"/>
      <c r="CB38" s="51"/>
      <c r="CC38" s="50"/>
      <c r="CD38" s="51">
        <v>6</v>
      </c>
      <c r="CE38" s="50">
        <f>22</f>
        <v>22</v>
      </c>
      <c r="CF38" s="102">
        <v>5</v>
      </c>
      <c r="CG38" s="104">
        <f>18*1.5</f>
        <v>27</v>
      </c>
      <c r="CH38" s="53">
        <f>CJ38+CL38+CN38+CR38+CT38</f>
        <v>63.6</v>
      </c>
      <c r="CI38" s="51"/>
      <c r="CJ38" s="50"/>
      <c r="CK38" s="102">
        <v>4</v>
      </c>
      <c r="CL38" s="103">
        <f>40*0.8*1.5</f>
        <v>48</v>
      </c>
      <c r="CM38" s="51"/>
      <c r="CN38" s="50"/>
      <c r="CO38" s="18">
        <v>9</v>
      </c>
      <c r="CP38" s="17">
        <f>8*0.8</f>
        <v>6.4</v>
      </c>
      <c r="CQ38" s="51">
        <v>7</v>
      </c>
      <c r="CR38" s="50">
        <f>12*0.8</f>
        <v>9.6000000000000014</v>
      </c>
      <c r="CS38" s="102">
        <v>9</v>
      </c>
      <c r="CT38" s="104">
        <f>5*0.8*1.5</f>
        <v>6</v>
      </c>
      <c r="CU38" s="53">
        <f t="shared" si="4"/>
        <v>0</v>
      </c>
      <c r="CV38" s="51"/>
      <c r="CW38" s="50"/>
      <c r="CX38" s="51"/>
      <c r="CY38" s="50"/>
      <c r="CZ38" s="51"/>
      <c r="DA38" s="50"/>
      <c r="DB38" s="51"/>
      <c r="DC38" s="50"/>
      <c r="DD38" s="51"/>
      <c r="DE38" s="52"/>
      <c r="DF38" s="53">
        <f t="shared" si="5"/>
        <v>0</v>
      </c>
      <c r="DG38" s="51"/>
      <c r="DH38" s="50"/>
      <c r="DI38" s="51"/>
      <c r="DJ38" s="50"/>
      <c r="DK38" s="51"/>
      <c r="DL38" s="52"/>
      <c r="DM38" s="53">
        <f t="shared" si="9"/>
        <v>0</v>
      </c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</row>
    <row r="39" spans="2:133" hidden="1" x14ac:dyDescent="0.3">
      <c r="B39" s="37">
        <v>6497</v>
      </c>
      <c r="C39" s="30" t="s">
        <v>121</v>
      </c>
      <c r="D39" s="38">
        <v>2008</v>
      </c>
      <c r="E39" s="62">
        <f t="shared" si="6"/>
        <v>215.75</v>
      </c>
      <c r="F39" s="47" t="s">
        <v>417</v>
      </c>
      <c r="G39" s="47"/>
      <c r="H39" s="47" t="s">
        <v>454</v>
      </c>
      <c r="I39" s="47" t="s">
        <v>455</v>
      </c>
      <c r="J39" s="48">
        <f>N39+P39</f>
        <v>32</v>
      </c>
      <c r="K39" s="16">
        <v>3</v>
      </c>
      <c r="L39" s="17">
        <f>60*0.4</f>
        <v>24</v>
      </c>
      <c r="M39" s="51">
        <v>2</v>
      </c>
      <c r="N39" s="50">
        <f>80*0.4</f>
        <v>32</v>
      </c>
      <c r="O39" s="51"/>
      <c r="P39" s="52"/>
      <c r="Q39" s="48">
        <f t="shared" si="0"/>
        <v>0</v>
      </c>
      <c r="R39" s="49"/>
      <c r="S39" s="52"/>
      <c r="T39" s="48">
        <f t="shared" si="1"/>
        <v>0</v>
      </c>
      <c r="U39" s="49"/>
      <c r="V39" s="50"/>
      <c r="W39" s="51"/>
      <c r="X39" s="52"/>
      <c r="Y39" s="53">
        <f>AA39+AC39+AE39+AG39+AI39+AK39+AM39+AO39</f>
        <v>0</v>
      </c>
      <c r="Z39" s="54"/>
      <c r="AA39" s="55"/>
      <c r="AB39" s="54"/>
      <c r="AC39" s="55"/>
      <c r="AD39" s="106"/>
      <c r="AE39" s="55"/>
      <c r="AF39" s="106"/>
      <c r="AG39" s="55"/>
      <c r="AH39" s="54"/>
      <c r="AI39" s="55"/>
      <c r="AJ39" s="54"/>
      <c r="AK39" s="55"/>
      <c r="AL39" s="106"/>
      <c r="AM39" s="55"/>
      <c r="AN39" s="54"/>
      <c r="AO39" s="89"/>
      <c r="AP39" s="96">
        <f t="shared" si="2"/>
        <v>0</v>
      </c>
      <c r="AQ39" s="98"/>
      <c r="AR39" s="93"/>
      <c r="AS39" s="90">
        <f>AU39+AW39+AY39+BA39+BC39</f>
        <v>0</v>
      </c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3">
        <f>BF39+BJ39+BL39+BN39+BP39</f>
        <v>183.75</v>
      </c>
      <c r="BE39" s="11">
        <v>3</v>
      </c>
      <c r="BF39" s="10">
        <f>60*0.7</f>
        <v>42</v>
      </c>
      <c r="BG39" s="18">
        <v>5</v>
      </c>
      <c r="BH39" s="17">
        <f>35*0.7</f>
        <v>24.5</v>
      </c>
      <c r="BI39" s="11"/>
      <c r="BJ39" s="10"/>
      <c r="BK39" s="102">
        <v>1</v>
      </c>
      <c r="BL39" s="103">
        <f>80*0.7*1.5</f>
        <v>84</v>
      </c>
      <c r="BM39" s="11"/>
      <c r="BN39" s="10"/>
      <c r="BO39" s="102">
        <v>1</v>
      </c>
      <c r="BP39" s="104">
        <f>55*0.7*1.5</f>
        <v>57.75</v>
      </c>
      <c r="BQ39" s="13">
        <f t="shared" si="17"/>
        <v>0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/>
      <c r="CE39" s="50"/>
      <c r="CF39" s="51"/>
      <c r="CG39" s="52"/>
      <c r="CH39" s="53">
        <f>CJ39+CL39+CN39+CP39+CR39+CT39</f>
        <v>0</v>
      </c>
      <c r="CI39" s="51"/>
      <c r="CJ39" s="50"/>
      <c r="CK39" s="51"/>
      <c r="CL39" s="50"/>
      <c r="CM39" s="51"/>
      <c r="CN39" s="50"/>
      <c r="CO39" s="51"/>
      <c r="CP39" s="50"/>
      <c r="CQ39" s="51"/>
      <c r="CR39" s="50"/>
      <c r="CS39" s="51"/>
      <c r="CT39" s="52"/>
      <c r="CU39" s="53">
        <f t="shared" si="4"/>
        <v>0</v>
      </c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>
        <f t="shared" si="5"/>
        <v>0</v>
      </c>
      <c r="DG39" s="51"/>
      <c r="DH39" s="50"/>
      <c r="DI39" s="51"/>
      <c r="DJ39" s="50"/>
      <c r="DK39" s="51"/>
      <c r="DL39" s="52"/>
      <c r="DM39" s="53">
        <f t="shared" si="9"/>
        <v>0</v>
      </c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</row>
    <row r="40" spans="2:133" hidden="1" x14ac:dyDescent="0.3">
      <c r="B40" s="37">
        <v>4333</v>
      </c>
      <c r="C40" s="30" t="s">
        <v>86</v>
      </c>
      <c r="D40" s="39">
        <v>2003</v>
      </c>
      <c r="E40" s="62">
        <f t="shared" si="6"/>
        <v>209.3</v>
      </c>
      <c r="F40" s="47" t="s">
        <v>423</v>
      </c>
      <c r="G40" s="47"/>
      <c r="H40" s="47" t="s">
        <v>509</v>
      </c>
      <c r="I40" s="47"/>
      <c r="J40" s="48">
        <f t="shared" ref="J40:J51" si="18">L40+N40+P40</f>
        <v>0</v>
      </c>
      <c r="K40" s="49"/>
      <c r="L40" s="50"/>
      <c r="M40" s="51"/>
      <c r="N40" s="50"/>
      <c r="O40" s="51"/>
      <c r="P40" s="52"/>
      <c r="Q40" s="48">
        <f t="shared" si="0"/>
        <v>0</v>
      </c>
      <c r="R40" s="49"/>
      <c r="S40" s="52"/>
      <c r="T40" s="48">
        <f t="shared" si="1"/>
        <v>0</v>
      </c>
      <c r="U40" s="49"/>
      <c r="V40" s="50"/>
      <c r="W40" s="51"/>
      <c r="X40" s="52"/>
      <c r="Y40" s="53">
        <f>AA40+AC40+AE40+AG40+AI40+AK40+AM40+AO40</f>
        <v>40.5</v>
      </c>
      <c r="Z40" s="106"/>
      <c r="AA40" s="55"/>
      <c r="AB40" s="106"/>
      <c r="AC40" s="55"/>
      <c r="AD40" s="106"/>
      <c r="AE40" s="55"/>
      <c r="AF40" s="106">
        <v>8</v>
      </c>
      <c r="AG40" s="55">
        <f>15*0.9</f>
        <v>13.5</v>
      </c>
      <c r="AH40" s="106"/>
      <c r="AI40" s="55"/>
      <c r="AJ40" s="106"/>
      <c r="AK40" s="55"/>
      <c r="AL40" s="84">
        <v>4</v>
      </c>
      <c r="AM40" s="85">
        <f>20*0.9*1.5</f>
        <v>27</v>
      </c>
      <c r="AN40" s="106"/>
      <c r="AO40" s="89"/>
      <c r="AP40" s="96">
        <f t="shared" si="2"/>
        <v>0</v>
      </c>
      <c r="AQ40" s="98"/>
      <c r="AR40" s="93"/>
      <c r="AS40" s="90">
        <f>AW40+AY40+BA40+BC40</f>
        <v>64</v>
      </c>
      <c r="AT40" s="18">
        <v>7</v>
      </c>
      <c r="AU40" s="17">
        <f>25*0.8</f>
        <v>20</v>
      </c>
      <c r="AV40" s="11">
        <v>2</v>
      </c>
      <c r="AW40" s="10">
        <f>80*0.8</f>
        <v>64</v>
      </c>
      <c r="AX40" s="11"/>
      <c r="AY40" s="10"/>
      <c r="AZ40" s="11"/>
      <c r="BA40" s="10"/>
      <c r="BB40" s="11"/>
      <c r="BC40" s="12"/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 t="shared" si="17"/>
        <v>30</v>
      </c>
      <c r="BR40" s="51"/>
      <c r="BS40" s="50"/>
      <c r="BT40" s="51"/>
      <c r="BU40" s="50"/>
      <c r="BV40" s="51"/>
      <c r="BW40" s="50"/>
      <c r="BX40" s="51"/>
      <c r="BY40" s="50"/>
      <c r="BZ40" s="51"/>
      <c r="CA40" s="50"/>
      <c r="CB40" s="51"/>
      <c r="CC40" s="50"/>
      <c r="CD40" s="51"/>
      <c r="CE40" s="50"/>
      <c r="CF40" s="102">
        <v>4</v>
      </c>
      <c r="CG40" s="104">
        <f>20*1.5</f>
        <v>30</v>
      </c>
      <c r="CH40" s="53">
        <f>CJ40+CL40+CN40+CP40+CR40+CT40</f>
        <v>20.8</v>
      </c>
      <c r="CI40" s="51"/>
      <c r="CJ40" s="50"/>
      <c r="CK40" s="51"/>
      <c r="CL40" s="50"/>
      <c r="CM40" s="51">
        <v>5</v>
      </c>
      <c r="CN40" s="50">
        <f>26*0.8</f>
        <v>20.8</v>
      </c>
      <c r="CO40" s="51"/>
      <c r="CP40" s="50"/>
      <c r="CQ40" s="51"/>
      <c r="CR40" s="50"/>
      <c r="CS40" s="51"/>
      <c r="CT40" s="52"/>
      <c r="CU40" s="53">
        <f t="shared" si="4"/>
        <v>54</v>
      </c>
      <c r="CV40" s="51"/>
      <c r="CW40" s="50"/>
      <c r="CX40" s="51"/>
      <c r="CY40" s="50"/>
      <c r="CZ40" s="51"/>
      <c r="DA40" s="50"/>
      <c r="DB40" s="51"/>
      <c r="DC40" s="50"/>
      <c r="DD40" s="102">
        <v>4</v>
      </c>
      <c r="DE40" s="104">
        <f>20*1.8*1.5</f>
        <v>54</v>
      </c>
      <c r="DF40" s="53">
        <f t="shared" si="5"/>
        <v>0</v>
      </c>
      <c r="DG40" s="51"/>
      <c r="DH40" s="50"/>
      <c r="DI40" s="51"/>
      <c r="DJ40" s="50"/>
      <c r="DK40" s="51"/>
      <c r="DL40" s="52"/>
      <c r="DM40" s="53">
        <f t="shared" si="9"/>
        <v>0</v>
      </c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</row>
    <row r="41" spans="2:133" ht="15" hidden="1" customHeight="1" x14ac:dyDescent="0.3">
      <c r="B41" s="37">
        <v>92</v>
      </c>
      <c r="C41" s="30" t="s">
        <v>70</v>
      </c>
      <c r="D41" s="39">
        <v>1989</v>
      </c>
      <c r="E41" s="62">
        <f t="shared" si="6"/>
        <v>204</v>
      </c>
      <c r="F41" s="47" t="s">
        <v>417</v>
      </c>
      <c r="G41" s="47"/>
      <c r="H41" s="47" t="s">
        <v>473</v>
      </c>
      <c r="I41" s="47" t="s">
        <v>433</v>
      </c>
      <c r="J41" s="48">
        <f t="shared" si="18"/>
        <v>0</v>
      </c>
      <c r="K41" s="49"/>
      <c r="L41" s="50"/>
      <c r="M41" s="51"/>
      <c r="N41" s="50"/>
      <c r="O41" s="51"/>
      <c r="P41" s="52"/>
      <c r="Q41" s="48">
        <f t="shared" si="0"/>
        <v>0</v>
      </c>
      <c r="R41" s="49"/>
      <c r="S41" s="52"/>
      <c r="T41" s="48">
        <f t="shared" si="1"/>
        <v>0</v>
      </c>
      <c r="U41" s="49"/>
      <c r="V41" s="50"/>
      <c r="W41" s="51"/>
      <c r="X41" s="52"/>
      <c r="Y41" s="53">
        <f>AA41+AC41+AE41+AG41+AI41+AK41+AM41+AO41</f>
        <v>99</v>
      </c>
      <c r="Z41" s="54"/>
      <c r="AA41" s="55"/>
      <c r="AB41" s="54"/>
      <c r="AC41" s="55"/>
      <c r="AD41" s="106"/>
      <c r="AE41" s="55"/>
      <c r="AF41" s="106"/>
      <c r="AG41" s="55"/>
      <c r="AH41" s="84">
        <v>3</v>
      </c>
      <c r="AI41" s="85">
        <f>45*0.9</f>
        <v>40.5</v>
      </c>
      <c r="AJ41" s="54"/>
      <c r="AK41" s="55"/>
      <c r="AL41" s="84">
        <v>3</v>
      </c>
      <c r="AM41" s="85">
        <f>30*0.9*1.5</f>
        <v>40.5</v>
      </c>
      <c r="AN41" s="54">
        <v>8</v>
      </c>
      <c r="AO41" s="89">
        <f>20*0.9</f>
        <v>18</v>
      </c>
      <c r="AP41" s="96">
        <f t="shared" si="2"/>
        <v>0</v>
      </c>
      <c r="AQ41" s="98"/>
      <c r="AR41" s="93"/>
      <c r="AS41" s="90">
        <f t="shared" ref="AS41:AS104" si="19">AU41+AW41+AY41+BA41+BC41</f>
        <v>0</v>
      </c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BF41+BH41+BJ41+BL41+BN41+BP41</f>
        <v>0</v>
      </c>
      <c r="BE41" s="11"/>
      <c r="BF41" s="10"/>
      <c r="BG41" s="11"/>
      <c r="BH41" s="10"/>
      <c r="BI41" s="11"/>
      <c r="BJ41" s="10"/>
      <c r="BK41" s="11"/>
      <c r="BL41" s="10"/>
      <c r="BM41" s="11"/>
      <c r="BN41" s="10"/>
      <c r="BO41" s="11"/>
      <c r="BP41" s="12"/>
      <c r="BQ41" s="13">
        <f t="shared" si="17"/>
        <v>105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102">
        <v>4</v>
      </c>
      <c r="CC41" s="103">
        <f>30*1.5</f>
        <v>45</v>
      </c>
      <c r="CD41" s="51"/>
      <c r="CE41" s="50"/>
      <c r="CF41" s="102">
        <v>2</v>
      </c>
      <c r="CG41" s="104">
        <f>40*1.5</f>
        <v>60</v>
      </c>
      <c r="CH41" s="53">
        <f>CJ41+CL41+CN41+CP41+CR41+CT41</f>
        <v>0</v>
      </c>
      <c r="CI41" s="51"/>
      <c r="CJ41" s="50"/>
      <c r="CK41" s="51"/>
      <c r="CL41" s="50"/>
      <c r="CM41" s="51"/>
      <c r="CN41" s="50"/>
      <c r="CO41" s="50"/>
      <c r="CP41" s="50"/>
      <c r="CQ41" s="51"/>
      <c r="CR41" s="50"/>
      <c r="CS41" s="51"/>
      <c r="CT41" s="52"/>
      <c r="CU41" s="53">
        <f t="shared" si="4"/>
        <v>0</v>
      </c>
      <c r="CV41" s="51"/>
      <c r="CW41" s="50"/>
      <c r="CX41" s="50"/>
      <c r="CY41" s="50"/>
      <c r="CZ41" s="51"/>
      <c r="DA41" s="50"/>
      <c r="DB41" s="51"/>
      <c r="DC41" s="50"/>
      <c r="DD41" s="51"/>
      <c r="DE41" s="52"/>
      <c r="DF41" s="53">
        <f t="shared" si="5"/>
        <v>0</v>
      </c>
      <c r="DG41" s="51"/>
      <c r="DH41" s="50"/>
      <c r="DI41" s="50"/>
      <c r="DJ41" s="50"/>
      <c r="DK41" s="51"/>
      <c r="DL41" s="52"/>
      <c r="DM41" s="53">
        <f t="shared" si="9"/>
        <v>0</v>
      </c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0"/>
      <c r="DY41" s="50"/>
      <c r="DZ41" s="51"/>
      <c r="EA41" s="50"/>
      <c r="EB41" s="51"/>
      <c r="EC41" s="52"/>
    </row>
    <row r="42" spans="2:133" ht="15" hidden="1" customHeight="1" x14ac:dyDescent="0.3">
      <c r="B42" s="37">
        <v>6577</v>
      </c>
      <c r="C42" s="30" t="s">
        <v>162</v>
      </c>
      <c r="D42" s="38">
        <v>2007</v>
      </c>
      <c r="E42" s="62">
        <f t="shared" si="6"/>
        <v>195.15</v>
      </c>
      <c r="F42" s="47" t="s">
        <v>539</v>
      </c>
      <c r="G42" s="47"/>
      <c r="H42" s="47" t="s">
        <v>540</v>
      </c>
      <c r="I42" s="47" t="s">
        <v>541</v>
      </c>
      <c r="J42" s="48">
        <f t="shared" si="18"/>
        <v>0</v>
      </c>
      <c r="K42" s="49"/>
      <c r="L42" s="50"/>
      <c r="M42" s="51"/>
      <c r="N42" s="50"/>
      <c r="O42" s="51"/>
      <c r="P42" s="52"/>
      <c r="Q42" s="48">
        <f t="shared" si="0"/>
        <v>0</v>
      </c>
      <c r="R42" s="49"/>
      <c r="S42" s="52"/>
      <c r="T42" s="48">
        <f t="shared" si="1"/>
        <v>0</v>
      </c>
      <c r="U42" s="49"/>
      <c r="V42" s="50"/>
      <c r="W42" s="51"/>
      <c r="X42" s="52"/>
      <c r="Y42" s="53">
        <f>AA42+AC42+AE42+AG42+AI42+AK42+AM42+AO42</f>
        <v>0</v>
      </c>
      <c r="Z42" s="106"/>
      <c r="AA42" s="55"/>
      <c r="AB42" s="106"/>
      <c r="AC42" s="55"/>
      <c r="AD42" s="106"/>
      <c r="AE42" s="55"/>
      <c r="AF42" s="106"/>
      <c r="AG42" s="55"/>
      <c r="AH42" s="106"/>
      <c r="AI42" s="55"/>
      <c r="AJ42" s="54"/>
      <c r="AK42" s="55"/>
      <c r="AL42" s="106"/>
      <c r="AM42" s="55"/>
      <c r="AN42" s="54"/>
      <c r="AO42" s="89"/>
      <c r="AP42" s="96">
        <f t="shared" si="2"/>
        <v>0</v>
      </c>
      <c r="AQ42" s="98"/>
      <c r="AR42" s="93"/>
      <c r="AS42" s="90">
        <f t="shared" si="19"/>
        <v>0</v>
      </c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>
        <f>BF42+BH42+BJ42+BL42+BP42</f>
        <v>176.75</v>
      </c>
      <c r="BE42" s="11">
        <v>2</v>
      </c>
      <c r="BF42" s="10">
        <f>80*0.7</f>
        <v>56</v>
      </c>
      <c r="BG42" s="11"/>
      <c r="BH42" s="10"/>
      <c r="BI42" s="11"/>
      <c r="BJ42" s="10"/>
      <c r="BK42" s="102">
        <v>2</v>
      </c>
      <c r="BL42" s="103">
        <f>60*0.7*1.5</f>
        <v>63</v>
      </c>
      <c r="BM42" s="18">
        <v>2</v>
      </c>
      <c r="BN42" s="17">
        <f>60*0.7</f>
        <v>42</v>
      </c>
      <c r="BO42" s="102">
        <v>1</v>
      </c>
      <c r="BP42" s="104">
        <f>55*0.7*1.5</f>
        <v>57.75</v>
      </c>
      <c r="BQ42" s="13">
        <f t="shared" si="17"/>
        <v>0</v>
      </c>
      <c r="BR42" s="51"/>
      <c r="BS42" s="50"/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51"/>
      <c r="CG42" s="52"/>
      <c r="CH42" s="53">
        <f>CJ42+CL42+CN42+CP42+CR42+CT42</f>
        <v>18.400000000000002</v>
      </c>
      <c r="CI42" s="51"/>
      <c r="CJ42" s="50"/>
      <c r="CK42" s="51"/>
      <c r="CL42" s="50"/>
      <c r="CM42" s="18" t="s">
        <v>593</v>
      </c>
      <c r="CN42" s="17"/>
      <c r="CO42" s="51"/>
      <c r="CP42" s="50"/>
      <c r="CQ42" s="51">
        <v>9</v>
      </c>
      <c r="CR42" s="50">
        <f>5*0.8</f>
        <v>4</v>
      </c>
      <c r="CS42" s="102">
        <v>7</v>
      </c>
      <c r="CT42" s="104">
        <f>12*0.8*1.5</f>
        <v>14.400000000000002</v>
      </c>
      <c r="CU42" s="53">
        <f t="shared" si="4"/>
        <v>0</v>
      </c>
      <c r="CV42" s="51"/>
      <c r="CW42" s="50"/>
      <c r="CX42" s="51"/>
      <c r="CY42" s="50"/>
      <c r="CZ42" s="51"/>
      <c r="DA42" s="50"/>
      <c r="DB42" s="51"/>
      <c r="DC42" s="50"/>
      <c r="DD42" s="51"/>
      <c r="DE42" s="52"/>
      <c r="DF42" s="53">
        <f t="shared" si="5"/>
        <v>0</v>
      </c>
      <c r="DG42" s="51"/>
      <c r="DH42" s="50"/>
      <c r="DI42" s="51"/>
      <c r="DJ42" s="50"/>
      <c r="DK42" s="51"/>
      <c r="DL42" s="52"/>
      <c r="DM42" s="53">
        <f t="shared" si="9"/>
        <v>0</v>
      </c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0"/>
      <c r="EB42" s="51"/>
      <c r="EC42" s="52"/>
    </row>
    <row r="43" spans="2:133" ht="15" hidden="1" customHeight="1" x14ac:dyDescent="0.3">
      <c r="B43" s="37">
        <v>3908</v>
      </c>
      <c r="C43" s="30" t="s">
        <v>102</v>
      </c>
      <c r="D43" s="39">
        <v>2002</v>
      </c>
      <c r="E43" s="62">
        <f t="shared" si="6"/>
        <v>188.8</v>
      </c>
      <c r="F43" s="47" t="s">
        <v>421</v>
      </c>
      <c r="G43" s="47"/>
      <c r="H43" s="47" t="s">
        <v>502</v>
      </c>
      <c r="I43" s="47" t="s">
        <v>503</v>
      </c>
      <c r="J43" s="48">
        <f t="shared" si="18"/>
        <v>0</v>
      </c>
      <c r="K43" s="49"/>
      <c r="L43" s="50"/>
      <c r="M43" s="51"/>
      <c r="N43" s="50"/>
      <c r="O43" s="51"/>
      <c r="P43" s="52"/>
      <c r="Q43" s="48">
        <f t="shared" si="0"/>
        <v>0</v>
      </c>
      <c r="R43" s="49"/>
      <c r="S43" s="52"/>
      <c r="T43" s="48">
        <f t="shared" si="1"/>
        <v>0</v>
      </c>
      <c r="U43" s="49"/>
      <c r="V43" s="50"/>
      <c r="W43" s="51"/>
      <c r="X43" s="52"/>
      <c r="Y43" s="53">
        <f>AA43+AC43+AE43+AI43+AK43+AM43+AO43</f>
        <v>70.2</v>
      </c>
      <c r="Z43" s="54"/>
      <c r="AA43" s="55"/>
      <c r="AB43" s="54"/>
      <c r="AC43" s="55"/>
      <c r="AD43" s="54"/>
      <c r="AE43" s="55"/>
      <c r="AF43" s="14">
        <v>7</v>
      </c>
      <c r="AG43" s="15">
        <f>18*0.9</f>
        <v>16.2</v>
      </c>
      <c r="AH43" s="84">
        <v>6</v>
      </c>
      <c r="AI43" s="85">
        <f>22*0.9*1.5</f>
        <v>29.700000000000003</v>
      </c>
      <c r="AJ43" s="54">
        <v>3</v>
      </c>
      <c r="AK43" s="55">
        <f>45*0.9</f>
        <v>40.5</v>
      </c>
      <c r="AL43" s="106"/>
      <c r="AM43" s="55"/>
      <c r="AN43" s="54"/>
      <c r="AO43" s="89"/>
      <c r="AP43" s="96">
        <f t="shared" si="2"/>
        <v>0</v>
      </c>
      <c r="AQ43" s="98"/>
      <c r="AR43" s="93"/>
      <c r="AS43" s="90">
        <f t="shared" si="19"/>
        <v>45.6</v>
      </c>
      <c r="AT43" s="11"/>
      <c r="AU43" s="10"/>
      <c r="AV43" s="11"/>
      <c r="AW43" s="10"/>
      <c r="AX43" s="11"/>
      <c r="AY43" s="10"/>
      <c r="AZ43" s="102">
        <v>9</v>
      </c>
      <c r="BA43" s="103">
        <f>8*0.8*1.5</f>
        <v>9.6000000000000014</v>
      </c>
      <c r="BB43" s="11">
        <v>3</v>
      </c>
      <c r="BC43" s="12">
        <f>45*0.8</f>
        <v>36</v>
      </c>
      <c r="BD43" s="13">
        <f t="shared" ref="BD43:BD51" si="20">BF43+BH43+BJ43+BL43+BN43+BP43</f>
        <v>0</v>
      </c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3">
        <f t="shared" si="17"/>
        <v>49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51"/>
      <c r="CC43" s="50"/>
      <c r="CD43" s="51">
        <v>6</v>
      </c>
      <c r="CE43" s="50">
        <f>22</f>
        <v>22</v>
      </c>
      <c r="CF43" s="102">
        <v>5</v>
      </c>
      <c r="CG43" s="104">
        <f>18*1.5</f>
        <v>27</v>
      </c>
      <c r="CH43" s="53">
        <f>CL43+CN43+CR43+CT43</f>
        <v>24</v>
      </c>
      <c r="CI43" s="18">
        <v>9</v>
      </c>
      <c r="CJ43" s="17">
        <f>10*0.8</f>
        <v>8</v>
      </c>
      <c r="CK43" s="51"/>
      <c r="CL43" s="50"/>
      <c r="CM43" s="51">
        <v>4</v>
      </c>
      <c r="CN43" s="50">
        <f>30*0.8</f>
        <v>24</v>
      </c>
      <c r="CO43" s="18">
        <v>6</v>
      </c>
      <c r="CP43" s="17">
        <f>22*0.8</f>
        <v>17.600000000000001</v>
      </c>
      <c r="CQ43" s="51"/>
      <c r="CR43" s="50"/>
      <c r="CS43" s="51"/>
      <c r="CT43" s="52"/>
      <c r="CU43" s="53">
        <f t="shared" si="4"/>
        <v>0</v>
      </c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53">
        <f t="shared" si="5"/>
        <v>0</v>
      </c>
      <c r="DG43" s="51"/>
      <c r="DH43" s="50"/>
      <c r="DI43" s="51"/>
      <c r="DJ43" s="50"/>
      <c r="DK43" s="51"/>
      <c r="DL43" s="52"/>
      <c r="DM43" s="53">
        <f t="shared" si="9"/>
        <v>0</v>
      </c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0"/>
      <c r="EB43" s="51"/>
      <c r="EC43" s="52"/>
    </row>
    <row r="44" spans="2:133" ht="15" hidden="1" customHeight="1" x14ac:dyDescent="0.3">
      <c r="B44" s="37">
        <v>5208</v>
      </c>
      <c r="C44" s="40" t="s">
        <v>67</v>
      </c>
      <c r="D44" s="41">
        <v>2003</v>
      </c>
      <c r="E44" s="62">
        <f t="shared" si="6"/>
        <v>188</v>
      </c>
      <c r="F44" s="47" t="s">
        <v>417</v>
      </c>
      <c r="G44" s="47" t="s">
        <v>429</v>
      </c>
      <c r="H44" s="47" t="s">
        <v>581</v>
      </c>
      <c r="I44" s="47" t="s">
        <v>496</v>
      </c>
      <c r="J44" s="48">
        <f t="shared" si="18"/>
        <v>0</v>
      </c>
      <c r="K44" s="49"/>
      <c r="L44" s="50"/>
      <c r="M44" s="51"/>
      <c r="N44" s="50"/>
      <c r="O44" s="51"/>
      <c r="P44" s="52"/>
      <c r="Q44" s="48">
        <f t="shared" si="0"/>
        <v>0</v>
      </c>
      <c r="R44" s="49"/>
      <c r="S44" s="52"/>
      <c r="T44" s="48">
        <f t="shared" si="1"/>
        <v>0</v>
      </c>
      <c r="U44" s="49"/>
      <c r="V44" s="50"/>
      <c r="W44" s="51"/>
      <c r="X44" s="52"/>
      <c r="Y44" s="53">
        <f t="shared" ref="Y44:Y50" si="21">AA44+AC44+AE44+AG44+AI44+AK44+AM44+AO44</f>
        <v>0</v>
      </c>
      <c r="Z44" s="54"/>
      <c r="AA44" s="55"/>
      <c r="AB44" s="54"/>
      <c r="AC44" s="55"/>
      <c r="AD44" s="106"/>
      <c r="AE44" s="55"/>
      <c r="AF44" s="106"/>
      <c r="AG44" s="55"/>
      <c r="AH44" s="106"/>
      <c r="AI44" s="55"/>
      <c r="AJ44" s="54"/>
      <c r="AK44" s="55"/>
      <c r="AL44" s="54"/>
      <c r="AM44" s="55"/>
      <c r="AN44" s="54"/>
      <c r="AO44" s="89"/>
      <c r="AP44" s="96">
        <f t="shared" si="2"/>
        <v>0</v>
      </c>
      <c r="AQ44" s="98"/>
      <c r="AR44" s="93"/>
      <c r="AS44" s="90">
        <f t="shared" si="19"/>
        <v>0</v>
      </c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>
        <f t="shared" si="20"/>
        <v>0</v>
      </c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3">
        <f>BU44+BW44+BY44+CA44+CC44+CE44+CG44</f>
        <v>140</v>
      </c>
      <c r="BR44" s="18">
        <v>7</v>
      </c>
      <c r="BS44" s="17">
        <f>25</f>
        <v>25</v>
      </c>
      <c r="BT44" s="51"/>
      <c r="BU44" s="50"/>
      <c r="BV44" s="51"/>
      <c r="BW44" s="50"/>
      <c r="BX44" s="51"/>
      <c r="BY44" s="50"/>
      <c r="BZ44" s="51">
        <v>1</v>
      </c>
      <c r="CA44" s="50">
        <f>80</f>
        <v>80</v>
      </c>
      <c r="CB44" s="51"/>
      <c r="CC44" s="50"/>
      <c r="CD44" s="51"/>
      <c r="CE44" s="50"/>
      <c r="CF44" s="102">
        <v>2</v>
      </c>
      <c r="CG44" s="104">
        <f>40*1.5</f>
        <v>60</v>
      </c>
      <c r="CH44" s="53">
        <f>CL44+CN44+CP44+CT44</f>
        <v>48</v>
      </c>
      <c r="CI44" s="18">
        <v>4</v>
      </c>
      <c r="CJ44" s="17">
        <f>40*0.8</f>
        <v>32</v>
      </c>
      <c r="CK44" s="51"/>
      <c r="CL44" s="50"/>
      <c r="CM44" s="51">
        <v>2</v>
      </c>
      <c r="CN44" s="50">
        <f>60*0.8</f>
        <v>48</v>
      </c>
      <c r="CO44" s="51"/>
      <c r="CP44" s="50"/>
      <c r="CQ44" s="18">
        <v>1</v>
      </c>
      <c r="CR44" s="17">
        <f>55*0.8</f>
        <v>44</v>
      </c>
      <c r="CS44" s="51"/>
      <c r="CT44" s="52"/>
      <c r="CU44" s="53">
        <f t="shared" si="4"/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>
        <f t="shared" si="5"/>
        <v>0</v>
      </c>
      <c r="DG44" s="51"/>
      <c r="DH44" s="50"/>
      <c r="DI44" s="51"/>
      <c r="DJ44" s="50"/>
      <c r="DK44" s="51"/>
      <c r="DL44" s="52"/>
      <c r="DM44" s="53">
        <f t="shared" si="9"/>
        <v>0</v>
      </c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0"/>
      <c r="EB44" s="51"/>
      <c r="EC44" s="52"/>
    </row>
    <row r="45" spans="2:133" ht="15" hidden="1" customHeight="1" x14ac:dyDescent="0.3">
      <c r="B45" s="37">
        <v>4138</v>
      </c>
      <c r="C45" s="30" t="s">
        <v>77</v>
      </c>
      <c r="D45" s="38">
        <v>2003</v>
      </c>
      <c r="E45" s="62">
        <f t="shared" si="6"/>
        <v>184.5</v>
      </c>
      <c r="F45" s="47" t="s">
        <v>507</v>
      </c>
      <c r="G45" s="47"/>
      <c r="H45" s="47" t="s">
        <v>508</v>
      </c>
      <c r="I45" s="47"/>
      <c r="J45" s="48">
        <f t="shared" si="18"/>
        <v>0</v>
      </c>
      <c r="K45" s="49"/>
      <c r="L45" s="50"/>
      <c r="M45" s="51"/>
      <c r="N45" s="50"/>
      <c r="O45" s="51"/>
      <c r="P45" s="52"/>
      <c r="Q45" s="48">
        <f t="shared" si="0"/>
        <v>0</v>
      </c>
      <c r="R45" s="49"/>
      <c r="S45" s="52"/>
      <c r="T45" s="48">
        <f t="shared" si="1"/>
        <v>0</v>
      </c>
      <c r="U45" s="49"/>
      <c r="V45" s="50"/>
      <c r="W45" s="51"/>
      <c r="X45" s="52"/>
      <c r="Y45" s="53">
        <f t="shared" si="21"/>
        <v>13.5</v>
      </c>
      <c r="Z45" s="54"/>
      <c r="AA45" s="55"/>
      <c r="AB45" s="54"/>
      <c r="AC45" s="55"/>
      <c r="AD45" s="54"/>
      <c r="AE45" s="55"/>
      <c r="AF45" s="54">
        <v>8</v>
      </c>
      <c r="AG45" s="55">
        <f>15*0.9</f>
        <v>13.5</v>
      </c>
      <c r="AH45" s="106"/>
      <c r="AI45" s="55"/>
      <c r="AJ45" s="54"/>
      <c r="AK45" s="55"/>
      <c r="AL45" s="106"/>
      <c r="AM45" s="55"/>
      <c r="AN45" s="54"/>
      <c r="AO45" s="89"/>
      <c r="AP45" s="96">
        <f t="shared" si="2"/>
        <v>0</v>
      </c>
      <c r="AQ45" s="98"/>
      <c r="AR45" s="93"/>
      <c r="AS45" s="90">
        <f t="shared" si="19"/>
        <v>24</v>
      </c>
      <c r="AT45" s="11">
        <v>6</v>
      </c>
      <c r="AU45" s="10">
        <f>30*0.8</f>
        <v>24</v>
      </c>
      <c r="AV45" s="11"/>
      <c r="AW45" s="10"/>
      <c r="AX45" s="11"/>
      <c r="AY45" s="10"/>
      <c r="AZ45" s="11"/>
      <c r="BA45" s="10"/>
      <c r="BB45" s="11"/>
      <c r="BC45" s="12"/>
      <c r="BD45" s="13">
        <f t="shared" si="20"/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>BS45+BU45+BW45+BY45+CA45+CC45+CE45+CG45</f>
        <v>47</v>
      </c>
      <c r="BR45" s="51">
        <v>5</v>
      </c>
      <c r="BS45" s="50">
        <f>35</f>
        <v>35</v>
      </c>
      <c r="BT45" s="51"/>
      <c r="BU45" s="50"/>
      <c r="BV45" s="51"/>
      <c r="BW45" s="50"/>
      <c r="BX45" s="51"/>
      <c r="BY45" s="50"/>
      <c r="BZ45" s="51"/>
      <c r="CA45" s="50"/>
      <c r="CB45" s="102">
        <v>9</v>
      </c>
      <c r="CC45" s="103">
        <f>8*1.5</f>
        <v>12</v>
      </c>
      <c r="CD45" s="51"/>
      <c r="CE45" s="50"/>
      <c r="CF45" s="51"/>
      <c r="CG45" s="52"/>
      <c r="CH45" s="53">
        <f>CL45+CN45+CP45+CT45</f>
        <v>100</v>
      </c>
      <c r="CI45" s="18">
        <v>3</v>
      </c>
      <c r="CJ45" s="17">
        <f>60*0.8</f>
        <v>48</v>
      </c>
      <c r="CK45" s="51"/>
      <c r="CL45" s="50"/>
      <c r="CM45" s="51">
        <v>1</v>
      </c>
      <c r="CN45" s="50">
        <f>80*0.8</f>
        <v>64</v>
      </c>
      <c r="CO45" s="51"/>
      <c r="CP45" s="50"/>
      <c r="CQ45" s="18">
        <v>2</v>
      </c>
      <c r="CR45" s="17">
        <f>40*0.8</f>
        <v>32</v>
      </c>
      <c r="CS45" s="102">
        <v>3</v>
      </c>
      <c r="CT45" s="104">
        <f>30*0.8*1.5</f>
        <v>36</v>
      </c>
      <c r="CU45" s="53">
        <f t="shared" si="4"/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>
        <f t="shared" si="5"/>
        <v>0</v>
      </c>
      <c r="DG45" s="51"/>
      <c r="DH45" s="50"/>
      <c r="DI45" s="51"/>
      <c r="DJ45" s="50"/>
      <c r="DK45" s="51"/>
      <c r="DL45" s="52"/>
      <c r="DM45" s="53">
        <f t="shared" si="9"/>
        <v>0</v>
      </c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</row>
    <row r="46" spans="2:133" ht="15" hidden="1" customHeight="1" x14ac:dyDescent="0.3">
      <c r="B46" s="37">
        <v>4435</v>
      </c>
      <c r="C46" s="30" t="s">
        <v>522</v>
      </c>
      <c r="D46" s="38">
        <v>2002</v>
      </c>
      <c r="E46" s="62">
        <f t="shared" si="6"/>
        <v>182.2</v>
      </c>
      <c r="F46" s="47" t="s">
        <v>519</v>
      </c>
      <c r="G46" s="47"/>
      <c r="H46" s="47" t="s">
        <v>520</v>
      </c>
      <c r="I46" s="47" t="s">
        <v>521</v>
      </c>
      <c r="J46" s="48">
        <f t="shared" si="18"/>
        <v>0</v>
      </c>
      <c r="K46" s="49"/>
      <c r="L46" s="50"/>
      <c r="M46" s="51"/>
      <c r="N46" s="50"/>
      <c r="O46" s="51"/>
      <c r="P46" s="52"/>
      <c r="Q46" s="48">
        <f t="shared" si="0"/>
        <v>0</v>
      </c>
      <c r="R46" s="49"/>
      <c r="S46" s="52"/>
      <c r="T46" s="48">
        <f t="shared" si="1"/>
        <v>0</v>
      </c>
      <c r="U46" s="49"/>
      <c r="V46" s="50"/>
      <c r="W46" s="51"/>
      <c r="X46" s="52"/>
      <c r="Y46" s="53">
        <f t="shared" si="21"/>
        <v>19.8</v>
      </c>
      <c r="Z46" s="54"/>
      <c r="AA46" s="55"/>
      <c r="AB46" s="54"/>
      <c r="AC46" s="55"/>
      <c r="AD46" s="106"/>
      <c r="AE46" s="55"/>
      <c r="AF46" s="54"/>
      <c r="AG46" s="55"/>
      <c r="AH46" s="106"/>
      <c r="AI46" s="55"/>
      <c r="AJ46" s="54">
        <v>6</v>
      </c>
      <c r="AK46" s="55">
        <f>22*0.9</f>
        <v>19.8</v>
      </c>
      <c r="AL46" s="106"/>
      <c r="AM46" s="55"/>
      <c r="AN46" s="54"/>
      <c r="AO46" s="89"/>
      <c r="AP46" s="96">
        <f t="shared" si="2"/>
        <v>0</v>
      </c>
      <c r="AQ46" s="98"/>
      <c r="AR46" s="93"/>
      <c r="AS46" s="90">
        <f t="shared" si="19"/>
        <v>20.8</v>
      </c>
      <c r="AT46" s="11"/>
      <c r="AU46" s="10"/>
      <c r="AV46" s="11"/>
      <c r="AW46" s="10"/>
      <c r="AX46" s="11"/>
      <c r="AY46" s="10"/>
      <c r="AZ46" s="11"/>
      <c r="BA46" s="10"/>
      <c r="BB46" s="11">
        <v>5</v>
      </c>
      <c r="BC46" s="12">
        <f>26*0.8</f>
        <v>20.8</v>
      </c>
      <c r="BD46" s="13">
        <f t="shared" si="20"/>
        <v>0</v>
      </c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BS46+BU46+BW46+BY46+CA46+CC46</f>
        <v>0</v>
      </c>
      <c r="BR46" s="51"/>
      <c r="BS46" s="50"/>
      <c r="BT46" s="51"/>
      <c r="BU46" s="50"/>
      <c r="BV46" s="51"/>
      <c r="BW46" s="50"/>
      <c r="BX46" s="51"/>
      <c r="BY46" s="50"/>
      <c r="BZ46" s="51"/>
      <c r="CA46" s="50"/>
      <c r="CB46" s="51"/>
      <c r="CC46" s="50"/>
      <c r="CD46" s="18">
        <v>9</v>
      </c>
      <c r="CE46" s="18" t="s">
        <v>65</v>
      </c>
      <c r="CF46" s="18">
        <v>6</v>
      </c>
      <c r="CG46" s="110" t="s">
        <v>65</v>
      </c>
      <c r="CH46" s="53">
        <f>CJ46+CL46+CN46+CP46+CT46</f>
        <v>141.6</v>
      </c>
      <c r="CI46" s="51"/>
      <c r="CJ46" s="50"/>
      <c r="CK46" s="102">
        <v>3</v>
      </c>
      <c r="CL46" s="103">
        <f>60*0.8*1.5</f>
        <v>72</v>
      </c>
      <c r="CM46" s="51"/>
      <c r="CN46" s="50"/>
      <c r="CO46" s="51">
        <v>2</v>
      </c>
      <c r="CP46" s="50">
        <f>60*0.8</f>
        <v>48</v>
      </c>
      <c r="CQ46" s="18">
        <v>4</v>
      </c>
      <c r="CR46" s="17">
        <f>20*0.8</f>
        <v>16</v>
      </c>
      <c r="CS46" s="102">
        <v>5</v>
      </c>
      <c r="CT46" s="104">
        <f>18*0.8*1.5</f>
        <v>21.6</v>
      </c>
      <c r="CU46" s="53">
        <f t="shared" si="4"/>
        <v>0</v>
      </c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>
        <f t="shared" si="5"/>
        <v>0</v>
      </c>
      <c r="DG46" s="51"/>
      <c r="DH46" s="50"/>
      <c r="DI46" s="51"/>
      <c r="DJ46" s="50"/>
      <c r="DK46" s="51"/>
      <c r="DL46" s="52"/>
      <c r="DM46" s="53">
        <f t="shared" si="9"/>
        <v>0</v>
      </c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0"/>
      <c r="EB46" s="51"/>
      <c r="EC46" s="52"/>
    </row>
    <row r="47" spans="2:133" ht="15" hidden="1" customHeight="1" x14ac:dyDescent="0.3">
      <c r="B47" s="37">
        <v>781</v>
      </c>
      <c r="C47" s="30" t="s">
        <v>587</v>
      </c>
      <c r="D47" s="38">
        <v>2003</v>
      </c>
      <c r="E47" s="62">
        <f t="shared" si="6"/>
        <v>177</v>
      </c>
      <c r="F47" s="47" t="s">
        <v>417</v>
      </c>
      <c r="G47" s="47"/>
      <c r="H47" s="47" t="s">
        <v>588</v>
      </c>
      <c r="I47" s="47"/>
      <c r="J47" s="48">
        <f t="shared" si="18"/>
        <v>0</v>
      </c>
      <c r="K47" s="49"/>
      <c r="L47" s="50"/>
      <c r="M47" s="51"/>
      <c r="N47" s="50"/>
      <c r="O47" s="51"/>
      <c r="P47" s="52"/>
      <c r="Q47" s="48">
        <f t="shared" si="0"/>
        <v>0</v>
      </c>
      <c r="R47" s="49"/>
      <c r="S47" s="52"/>
      <c r="T47" s="48">
        <f t="shared" si="1"/>
        <v>0</v>
      </c>
      <c r="U47" s="49"/>
      <c r="V47" s="50"/>
      <c r="W47" s="51"/>
      <c r="X47" s="52"/>
      <c r="Y47" s="53">
        <f t="shared" si="21"/>
        <v>0</v>
      </c>
      <c r="Z47" s="54"/>
      <c r="AA47" s="55"/>
      <c r="AB47" s="54"/>
      <c r="AC47" s="55"/>
      <c r="AD47" s="106"/>
      <c r="AE47" s="55"/>
      <c r="AF47" s="54"/>
      <c r="AG47" s="55"/>
      <c r="AH47" s="106"/>
      <c r="AI47" s="55"/>
      <c r="AJ47" s="54"/>
      <c r="AK47" s="55"/>
      <c r="AL47" s="106"/>
      <c r="AM47" s="55"/>
      <c r="AN47" s="54"/>
      <c r="AO47" s="89"/>
      <c r="AP47" s="96">
        <f t="shared" si="2"/>
        <v>0</v>
      </c>
      <c r="AQ47" s="98"/>
      <c r="AR47" s="93"/>
      <c r="AS47" s="90">
        <f t="shared" si="19"/>
        <v>0</v>
      </c>
      <c r="AT47" s="11"/>
      <c r="AU47" s="10"/>
      <c r="AV47" s="11"/>
      <c r="AW47" s="10"/>
      <c r="AX47" s="11"/>
      <c r="AY47" s="10"/>
      <c r="AZ47" s="11"/>
      <c r="BA47" s="10"/>
      <c r="BB47" s="11"/>
      <c r="BC47" s="12"/>
      <c r="BD47" s="13">
        <f t="shared" si="20"/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>BS47+BU47+BW47+BY47+CA47+CC47+CE47+CG47</f>
        <v>177</v>
      </c>
      <c r="BR47" s="51"/>
      <c r="BS47" s="50"/>
      <c r="BT47" s="51"/>
      <c r="BU47" s="50"/>
      <c r="BV47" s="102">
        <v>3</v>
      </c>
      <c r="BW47" s="103">
        <f>60*1.5</f>
        <v>90</v>
      </c>
      <c r="BX47" s="51"/>
      <c r="BY47" s="50"/>
      <c r="BZ47" s="51"/>
      <c r="CA47" s="50"/>
      <c r="CB47" s="102">
        <v>7</v>
      </c>
      <c r="CC47" s="103">
        <f>18*1.5</f>
        <v>27</v>
      </c>
      <c r="CD47" s="51">
        <v>2</v>
      </c>
      <c r="CE47" s="50">
        <f>60</f>
        <v>60</v>
      </c>
      <c r="CF47" s="51"/>
      <c r="CG47" s="52"/>
      <c r="CH47" s="53">
        <f>CJ47+CL47+CN47+CP47+CR47+CT47</f>
        <v>0</v>
      </c>
      <c r="CI47" s="51"/>
      <c r="CJ47" s="50"/>
      <c r="CK47" s="51"/>
      <c r="CL47" s="50"/>
      <c r="CM47" s="51"/>
      <c r="CN47" s="50"/>
      <c r="CO47" s="51"/>
      <c r="CP47" s="50"/>
      <c r="CQ47" s="51"/>
      <c r="CR47" s="50"/>
      <c r="CS47" s="51"/>
      <c r="CT47" s="52"/>
      <c r="CU47" s="53">
        <f t="shared" si="4"/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>
        <f t="shared" si="5"/>
        <v>0</v>
      </c>
      <c r="DG47" s="51"/>
      <c r="DH47" s="50"/>
      <c r="DI47" s="51"/>
      <c r="DJ47" s="50"/>
      <c r="DK47" s="51"/>
      <c r="DL47" s="52"/>
      <c r="DM47" s="53">
        <f t="shared" si="9"/>
        <v>0</v>
      </c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</row>
    <row r="48" spans="2:133" ht="15" hidden="1" customHeight="1" x14ac:dyDescent="0.3">
      <c r="B48" s="37">
        <v>4139</v>
      </c>
      <c r="C48" s="30" t="s">
        <v>535</v>
      </c>
      <c r="D48" s="38">
        <v>2003</v>
      </c>
      <c r="E48" s="62">
        <f t="shared" si="6"/>
        <v>172</v>
      </c>
      <c r="F48" s="47" t="s">
        <v>426</v>
      </c>
      <c r="G48" s="47"/>
      <c r="H48" s="47" t="s">
        <v>508</v>
      </c>
      <c r="I48" s="47"/>
      <c r="J48" s="48">
        <f t="shared" si="18"/>
        <v>0</v>
      </c>
      <c r="K48" s="49"/>
      <c r="L48" s="50"/>
      <c r="M48" s="51"/>
      <c r="N48" s="50"/>
      <c r="O48" s="51"/>
      <c r="P48" s="52"/>
      <c r="Q48" s="48">
        <f t="shared" si="0"/>
        <v>0</v>
      </c>
      <c r="R48" s="49"/>
      <c r="S48" s="52"/>
      <c r="T48" s="48">
        <f t="shared" si="1"/>
        <v>0</v>
      </c>
      <c r="U48" s="49"/>
      <c r="V48" s="50"/>
      <c r="W48" s="51"/>
      <c r="X48" s="52"/>
      <c r="Y48" s="53">
        <f t="shared" si="21"/>
        <v>0</v>
      </c>
      <c r="Z48" s="54"/>
      <c r="AA48" s="55"/>
      <c r="AB48" s="54"/>
      <c r="AC48" s="55"/>
      <c r="AD48" s="106"/>
      <c r="AE48" s="55"/>
      <c r="AF48" s="106"/>
      <c r="AG48" s="55"/>
      <c r="AH48" s="106"/>
      <c r="AI48" s="55"/>
      <c r="AJ48" s="54"/>
      <c r="AK48" s="55"/>
      <c r="AL48" s="106"/>
      <c r="AM48" s="55"/>
      <c r="AN48" s="54"/>
      <c r="AO48" s="89"/>
      <c r="AP48" s="96">
        <f t="shared" si="2"/>
        <v>0</v>
      </c>
      <c r="AQ48" s="98"/>
      <c r="AR48" s="93"/>
      <c r="AS48" s="90">
        <f t="shared" si="19"/>
        <v>30</v>
      </c>
      <c r="AT48" s="11"/>
      <c r="AU48" s="10"/>
      <c r="AV48" s="11"/>
      <c r="AW48" s="10"/>
      <c r="AX48" s="102">
        <v>7</v>
      </c>
      <c r="AY48" s="103">
        <f>25*0.8*1.5</f>
        <v>30</v>
      </c>
      <c r="AZ48" s="11"/>
      <c r="BA48" s="10"/>
      <c r="BB48" s="11"/>
      <c r="BC48" s="12"/>
      <c r="BD48" s="13">
        <f t="shared" si="20"/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>BS48+BU48+BW48+BY48+CA48+CC48+CE48+CG48</f>
        <v>12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102">
        <v>9</v>
      </c>
      <c r="CC48" s="103">
        <f>8*1.5</f>
        <v>12</v>
      </c>
      <c r="CD48" s="51"/>
      <c r="CE48" s="50"/>
      <c r="CF48" s="51"/>
      <c r="CG48" s="52"/>
      <c r="CH48" s="53">
        <f>CJ48+CL48+CN48+CP48+CT48</f>
        <v>130</v>
      </c>
      <c r="CI48" s="51"/>
      <c r="CJ48" s="50"/>
      <c r="CK48" s="102">
        <v>7</v>
      </c>
      <c r="CL48" s="103">
        <f>25*0.8*1.5</f>
        <v>30</v>
      </c>
      <c r="CM48" s="51">
        <v>1</v>
      </c>
      <c r="CN48" s="50">
        <f>80*0.8</f>
        <v>64</v>
      </c>
      <c r="CO48" s="51"/>
      <c r="CP48" s="50"/>
      <c r="CQ48" s="18">
        <v>2</v>
      </c>
      <c r="CR48" s="17">
        <f>40*0.8</f>
        <v>32</v>
      </c>
      <c r="CS48" s="102">
        <v>3</v>
      </c>
      <c r="CT48" s="104">
        <f>30*0.8*1.5</f>
        <v>36</v>
      </c>
      <c r="CU48" s="53">
        <f t="shared" si="4"/>
        <v>0</v>
      </c>
      <c r="CV48" s="51"/>
      <c r="CW48" s="50"/>
      <c r="CX48" s="51"/>
      <c r="CY48" s="50"/>
      <c r="CZ48" s="51"/>
      <c r="DA48" s="50"/>
      <c r="DB48" s="51"/>
      <c r="DC48" s="50"/>
      <c r="DD48" s="51"/>
      <c r="DE48" s="52"/>
      <c r="DF48" s="53">
        <f t="shared" si="5"/>
        <v>0</v>
      </c>
      <c r="DG48" s="51"/>
      <c r="DH48" s="50"/>
      <c r="DI48" s="51"/>
      <c r="DJ48" s="50"/>
      <c r="DK48" s="51"/>
      <c r="DL48" s="52"/>
      <c r="DM48" s="53">
        <f t="shared" si="9"/>
        <v>0</v>
      </c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</row>
    <row r="49" spans="2:133" ht="15" hidden="1" customHeight="1" x14ac:dyDescent="0.3">
      <c r="B49" s="37">
        <v>4675</v>
      </c>
      <c r="C49" s="30" t="s">
        <v>26</v>
      </c>
      <c r="D49" s="39">
        <v>2005</v>
      </c>
      <c r="E49" s="62">
        <f t="shared" si="6"/>
        <v>166</v>
      </c>
      <c r="F49" s="47" t="s">
        <v>421</v>
      </c>
      <c r="G49" s="47"/>
      <c r="H49" s="47" t="s">
        <v>485</v>
      </c>
      <c r="I49" s="47" t="s">
        <v>486</v>
      </c>
      <c r="J49" s="48">
        <f t="shared" si="18"/>
        <v>0</v>
      </c>
      <c r="K49" s="49"/>
      <c r="L49" s="50"/>
      <c r="M49" s="51"/>
      <c r="N49" s="50"/>
      <c r="O49" s="51"/>
      <c r="P49" s="52"/>
      <c r="Q49" s="48">
        <f t="shared" si="0"/>
        <v>0</v>
      </c>
      <c r="R49" s="49"/>
      <c r="S49" s="52"/>
      <c r="T49" s="48">
        <f t="shared" si="1"/>
        <v>14</v>
      </c>
      <c r="U49" s="49">
        <v>8</v>
      </c>
      <c r="V49" s="50">
        <f>20*0.7</f>
        <v>14</v>
      </c>
      <c r="W49" s="51"/>
      <c r="X49" s="52"/>
      <c r="Y49" s="53">
        <f t="shared" si="21"/>
        <v>54</v>
      </c>
      <c r="Z49" s="54"/>
      <c r="AA49" s="55"/>
      <c r="AB49" s="54"/>
      <c r="AC49" s="55"/>
      <c r="AD49" s="84">
        <v>8</v>
      </c>
      <c r="AE49" s="85">
        <f>20*0.9*1.5</f>
        <v>27</v>
      </c>
      <c r="AF49" s="54"/>
      <c r="AG49" s="55"/>
      <c r="AH49" s="54"/>
      <c r="AI49" s="55"/>
      <c r="AJ49" s="54"/>
      <c r="AK49" s="55"/>
      <c r="AL49" s="84">
        <v>4</v>
      </c>
      <c r="AM49" s="85">
        <f>20*0.9*1.5</f>
        <v>27</v>
      </c>
      <c r="AN49" s="54"/>
      <c r="AO49" s="89"/>
      <c r="AP49" s="96">
        <f t="shared" si="2"/>
        <v>0</v>
      </c>
      <c r="AQ49" s="98"/>
      <c r="AR49" s="93"/>
      <c r="AS49" s="90">
        <f t="shared" si="19"/>
        <v>48</v>
      </c>
      <c r="AT49" s="11"/>
      <c r="AU49" s="10"/>
      <c r="AV49" s="11"/>
      <c r="AW49" s="10"/>
      <c r="AX49" s="102">
        <v>6</v>
      </c>
      <c r="AY49" s="103">
        <f>30*0.8*1.5</f>
        <v>36</v>
      </c>
      <c r="AZ49" s="11"/>
      <c r="BA49" s="10"/>
      <c r="BB49" s="11">
        <v>8</v>
      </c>
      <c r="BC49" s="12">
        <f>15*0.8</f>
        <v>12</v>
      </c>
      <c r="BD49" s="13">
        <f t="shared" si="20"/>
        <v>0</v>
      </c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3">
        <f>BS49+BU49+BW49+BY49+CA49+CC49+CE49+CG49</f>
        <v>26</v>
      </c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51"/>
      <c r="CC49" s="50"/>
      <c r="CD49" s="51">
        <v>5</v>
      </c>
      <c r="CE49" s="50">
        <f>26</f>
        <v>26</v>
      </c>
      <c r="CF49" s="51"/>
      <c r="CG49" s="52"/>
      <c r="CH49" s="53">
        <f>CL49+CN49+CR49+CT49</f>
        <v>24</v>
      </c>
      <c r="CI49" s="18">
        <v>8</v>
      </c>
      <c r="CJ49" s="17">
        <f>20*0.8</f>
        <v>16</v>
      </c>
      <c r="CK49" s="51"/>
      <c r="CL49" s="50"/>
      <c r="CM49" s="51">
        <v>4</v>
      </c>
      <c r="CN49" s="50">
        <f>30*0.8</f>
        <v>24</v>
      </c>
      <c r="CO49" s="18">
        <v>6</v>
      </c>
      <c r="CP49" s="17">
        <f>22*0.8</f>
        <v>17.600000000000001</v>
      </c>
      <c r="CQ49" s="51"/>
      <c r="CR49" s="50"/>
      <c r="CS49" s="51"/>
      <c r="CT49" s="52"/>
      <c r="CU49" s="53">
        <f t="shared" si="4"/>
        <v>0</v>
      </c>
      <c r="CV49" s="51"/>
      <c r="CW49" s="50"/>
      <c r="CX49" s="51"/>
      <c r="CY49" s="50"/>
      <c r="CZ49" s="51"/>
      <c r="DA49" s="50"/>
      <c r="DB49" s="51"/>
      <c r="DC49" s="50"/>
      <c r="DD49" s="51"/>
      <c r="DE49" s="52"/>
      <c r="DF49" s="53">
        <f t="shared" si="5"/>
        <v>0</v>
      </c>
      <c r="DG49" s="51"/>
      <c r="DH49" s="50"/>
      <c r="DI49" s="51"/>
      <c r="DJ49" s="50"/>
      <c r="DK49" s="51"/>
      <c r="DL49" s="52"/>
      <c r="DM49" s="53">
        <f t="shared" si="9"/>
        <v>0</v>
      </c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1"/>
      <c r="DY49" s="50"/>
      <c r="DZ49" s="51"/>
      <c r="EA49" s="50"/>
      <c r="EB49" s="51"/>
      <c r="EC49" s="52"/>
    </row>
    <row r="50" spans="2:133" ht="15" hidden="1" customHeight="1" x14ac:dyDescent="0.3">
      <c r="B50" s="37">
        <v>5313</v>
      </c>
      <c r="C50" s="30" t="s">
        <v>41</v>
      </c>
      <c r="D50" s="39">
        <v>2006</v>
      </c>
      <c r="E50" s="62">
        <f t="shared" si="6"/>
        <v>165.60000000000002</v>
      </c>
      <c r="F50" s="47" t="s">
        <v>424</v>
      </c>
      <c r="G50" s="47"/>
      <c r="H50" s="47" t="s">
        <v>468</v>
      </c>
      <c r="I50" s="47" t="s">
        <v>469</v>
      </c>
      <c r="J50" s="48">
        <f t="shared" si="18"/>
        <v>0</v>
      </c>
      <c r="K50" s="49"/>
      <c r="L50" s="50"/>
      <c r="M50" s="51"/>
      <c r="N50" s="50"/>
      <c r="O50" s="51"/>
      <c r="P50" s="52"/>
      <c r="Q50" s="48">
        <f t="shared" si="0"/>
        <v>25</v>
      </c>
      <c r="R50" s="49">
        <v>7</v>
      </c>
      <c r="S50" s="52">
        <f>25</f>
        <v>25</v>
      </c>
      <c r="T50" s="48">
        <f t="shared" si="1"/>
        <v>21</v>
      </c>
      <c r="U50" s="49"/>
      <c r="V50" s="50"/>
      <c r="W50" s="51">
        <v>6</v>
      </c>
      <c r="X50" s="52">
        <f>30*0.7</f>
        <v>21</v>
      </c>
      <c r="Y50" s="53">
        <f t="shared" si="21"/>
        <v>16.200000000000003</v>
      </c>
      <c r="Z50" s="106"/>
      <c r="AA50" s="55"/>
      <c r="AB50" s="106"/>
      <c r="AC50" s="55"/>
      <c r="AD50" s="106"/>
      <c r="AE50" s="55"/>
      <c r="AF50" s="54"/>
      <c r="AG50" s="55"/>
      <c r="AH50" s="106"/>
      <c r="AI50" s="55"/>
      <c r="AJ50" s="54"/>
      <c r="AK50" s="55"/>
      <c r="AL50" s="84">
        <v>7</v>
      </c>
      <c r="AM50" s="85">
        <f>12*0.9*1.5</f>
        <v>16.200000000000003</v>
      </c>
      <c r="AN50" s="54"/>
      <c r="AO50" s="89"/>
      <c r="AP50" s="96">
        <f t="shared" si="2"/>
        <v>0</v>
      </c>
      <c r="AQ50" s="98"/>
      <c r="AR50" s="93"/>
      <c r="AS50" s="90">
        <f t="shared" si="19"/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 t="shared" si="20"/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>BS50+BU50+BW50+BY50+CA50+CC50+CG50</f>
        <v>35</v>
      </c>
      <c r="BR50" s="51"/>
      <c r="BS50" s="50"/>
      <c r="BT50" s="51"/>
      <c r="BU50" s="50"/>
      <c r="BV50" s="51"/>
      <c r="BW50" s="50"/>
      <c r="BX50" s="51">
        <v>5</v>
      </c>
      <c r="BY50" s="50">
        <f>35</f>
        <v>35</v>
      </c>
      <c r="BZ50" s="51"/>
      <c r="CA50" s="50"/>
      <c r="CB50" s="51"/>
      <c r="CC50" s="50"/>
      <c r="CD50" s="18">
        <v>5</v>
      </c>
      <c r="CE50" s="17">
        <f>26</f>
        <v>26</v>
      </c>
      <c r="CF50" s="51"/>
      <c r="CG50" s="52"/>
      <c r="CH50" s="53">
        <f>CJ50+CL50+CN50+CP50+CR50+CT50</f>
        <v>68.400000000000006</v>
      </c>
      <c r="CI50" s="51"/>
      <c r="CJ50" s="50"/>
      <c r="CK50" s="102">
        <v>5</v>
      </c>
      <c r="CL50" s="103">
        <f>35*0.8*1.5</f>
        <v>42</v>
      </c>
      <c r="CM50" s="51"/>
      <c r="CN50" s="50"/>
      <c r="CO50" s="51"/>
      <c r="CP50" s="50"/>
      <c r="CQ50" s="51">
        <v>5</v>
      </c>
      <c r="CR50" s="50">
        <f>18*0.8</f>
        <v>14.4</v>
      </c>
      <c r="CS50" s="102">
        <v>8</v>
      </c>
      <c r="CT50" s="104">
        <f>10*0.8*1.5</f>
        <v>12</v>
      </c>
      <c r="CU50" s="53">
        <f t="shared" si="4"/>
        <v>0</v>
      </c>
      <c r="CV50" s="51"/>
      <c r="CW50" s="50"/>
      <c r="CX50" s="51"/>
      <c r="CY50" s="50"/>
      <c r="CZ50" s="51"/>
      <c r="DA50" s="50"/>
      <c r="DB50" s="51"/>
      <c r="DC50" s="50"/>
      <c r="DD50" s="51"/>
      <c r="DE50" s="52"/>
      <c r="DF50" s="53">
        <f t="shared" si="5"/>
        <v>0</v>
      </c>
      <c r="DG50" s="51"/>
      <c r="DH50" s="50"/>
      <c r="DI50" s="51"/>
      <c r="DJ50" s="50"/>
      <c r="DK50" s="51"/>
      <c r="DL50" s="52"/>
      <c r="DM50" s="53">
        <f t="shared" si="9"/>
        <v>0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1"/>
      <c r="DY50" s="50"/>
      <c r="DZ50" s="51"/>
      <c r="EA50" s="50"/>
      <c r="EB50" s="51"/>
      <c r="EC50" s="52"/>
    </row>
    <row r="51" spans="2:133" ht="15" hidden="1" customHeight="1" x14ac:dyDescent="0.3">
      <c r="B51" s="37">
        <v>2529</v>
      </c>
      <c r="C51" s="30" t="s">
        <v>40</v>
      </c>
      <c r="D51" s="39">
        <v>2001</v>
      </c>
      <c r="E51" s="62">
        <f t="shared" si="6"/>
        <v>164</v>
      </c>
      <c r="F51" s="47" t="s">
        <v>424</v>
      </c>
      <c r="G51" s="47"/>
      <c r="H51" s="47" t="s">
        <v>497</v>
      </c>
      <c r="I51" s="47" t="s">
        <v>482</v>
      </c>
      <c r="J51" s="48">
        <f t="shared" si="18"/>
        <v>0</v>
      </c>
      <c r="K51" s="49"/>
      <c r="L51" s="50"/>
      <c r="M51" s="51"/>
      <c r="N51" s="50"/>
      <c r="O51" s="51"/>
      <c r="P51" s="52"/>
      <c r="Q51" s="48">
        <f t="shared" si="0"/>
        <v>0</v>
      </c>
      <c r="R51" s="49"/>
      <c r="S51" s="52"/>
      <c r="T51" s="48">
        <f t="shared" si="1"/>
        <v>0</v>
      </c>
      <c r="U51" s="49"/>
      <c r="V51" s="50"/>
      <c r="W51" s="51"/>
      <c r="X51" s="52"/>
      <c r="Y51" s="53">
        <f>AE51+AG51+AI51+AK51+AM51+AO51</f>
        <v>54</v>
      </c>
      <c r="Z51" s="14">
        <v>6</v>
      </c>
      <c r="AA51" s="15">
        <f>30*0.9</f>
        <v>27</v>
      </c>
      <c r="AB51" s="14">
        <v>9</v>
      </c>
      <c r="AC51" s="15">
        <f>10*0.9</f>
        <v>9</v>
      </c>
      <c r="AD51" s="54"/>
      <c r="AE51" s="55"/>
      <c r="AF51" s="106">
        <v>2</v>
      </c>
      <c r="AG51" s="55">
        <f>60*0.9</f>
        <v>54</v>
      </c>
      <c r="AH51" s="54"/>
      <c r="AI51" s="55"/>
      <c r="AJ51" s="54"/>
      <c r="AK51" s="55"/>
      <c r="AL51" s="106"/>
      <c r="AM51" s="55"/>
      <c r="AN51" s="54"/>
      <c r="AO51" s="89"/>
      <c r="AP51" s="96">
        <f t="shared" si="2"/>
        <v>0</v>
      </c>
      <c r="AQ51" s="98"/>
      <c r="AR51" s="93"/>
      <c r="AS51" s="90">
        <f t="shared" si="19"/>
        <v>0</v>
      </c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>
        <f t="shared" si="20"/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BS51+BW51+BY51+CC51+CE51+CG51</f>
        <v>110</v>
      </c>
      <c r="BR51" s="51">
        <v>1</v>
      </c>
      <c r="BS51" s="50">
        <f>110</f>
        <v>110</v>
      </c>
      <c r="BT51" s="18">
        <v>5</v>
      </c>
      <c r="BU51" s="17">
        <f>35</f>
        <v>35</v>
      </c>
      <c r="BV51" s="51"/>
      <c r="BW51" s="50"/>
      <c r="BX51" s="51"/>
      <c r="BY51" s="50"/>
      <c r="BZ51" s="18">
        <v>4</v>
      </c>
      <c r="CA51" s="17">
        <f>30</f>
        <v>30</v>
      </c>
      <c r="CB51" s="51"/>
      <c r="CC51" s="50"/>
      <c r="CD51" s="51"/>
      <c r="CE51" s="50"/>
      <c r="CF51" s="51"/>
      <c r="CG51" s="52"/>
      <c r="CH51" s="53">
        <f>CJ51+CL51+CN51+CP51+CR51+CT51</f>
        <v>0</v>
      </c>
      <c r="CI51" s="51"/>
      <c r="CJ51" s="50"/>
      <c r="CK51" s="51"/>
      <c r="CL51" s="50"/>
      <c r="CM51" s="51"/>
      <c r="CN51" s="50"/>
      <c r="CO51" s="50"/>
      <c r="CP51" s="50"/>
      <c r="CQ51" s="51"/>
      <c r="CR51" s="50"/>
      <c r="CS51" s="51"/>
      <c r="CT51" s="52"/>
      <c r="CU51" s="53">
        <f t="shared" si="4"/>
        <v>0</v>
      </c>
      <c r="CV51" s="51"/>
      <c r="CW51" s="50"/>
      <c r="CX51" s="50"/>
      <c r="CY51" s="50"/>
      <c r="CZ51" s="51"/>
      <c r="DA51" s="50"/>
      <c r="DB51" s="51"/>
      <c r="DC51" s="50"/>
      <c r="DD51" s="51"/>
      <c r="DE51" s="52"/>
      <c r="DF51" s="53">
        <f t="shared" si="5"/>
        <v>0</v>
      </c>
      <c r="DG51" s="51"/>
      <c r="DH51" s="50"/>
      <c r="DI51" s="50"/>
      <c r="DJ51" s="50"/>
      <c r="DK51" s="51"/>
      <c r="DL51" s="52"/>
      <c r="DM51" s="53">
        <f t="shared" si="9"/>
        <v>0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0"/>
      <c r="DY51" s="50"/>
      <c r="DZ51" s="51"/>
      <c r="EA51" s="50"/>
      <c r="EB51" s="51"/>
      <c r="EC51" s="52"/>
    </row>
    <row r="52" spans="2:133" ht="15" hidden="1" customHeight="1" x14ac:dyDescent="0.3">
      <c r="B52" s="37">
        <v>7255</v>
      </c>
      <c r="C52" s="30" t="s">
        <v>173</v>
      </c>
      <c r="D52" s="38">
        <v>2007</v>
      </c>
      <c r="E52" s="62">
        <f t="shared" si="6"/>
        <v>163.25</v>
      </c>
      <c r="F52" s="47" t="s">
        <v>417</v>
      </c>
      <c r="G52" s="47"/>
      <c r="H52" s="47" t="s">
        <v>453</v>
      </c>
      <c r="I52" s="47"/>
      <c r="J52" s="48">
        <f>L52+P52</f>
        <v>32</v>
      </c>
      <c r="K52" s="49">
        <v>2</v>
      </c>
      <c r="L52" s="50">
        <f>80*0.4</f>
        <v>32</v>
      </c>
      <c r="M52" s="18">
        <v>3</v>
      </c>
      <c r="N52" s="17">
        <f>60*0.4</f>
        <v>24</v>
      </c>
      <c r="O52" s="51"/>
      <c r="P52" s="52"/>
      <c r="Q52" s="48">
        <f t="shared" si="0"/>
        <v>0</v>
      </c>
      <c r="R52" s="49"/>
      <c r="S52" s="52"/>
      <c r="T52" s="48">
        <f t="shared" si="1"/>
        <v>0</v>
      </c>
      <c r="U52" s="49"/>
      <c r="V52" s="50"/>
      <c r="W52" s="51"/>
      <c r="X52" s="52"/>
      <c r="Y52" s="53">
        <f>AA52+AC52+AE52+AG52+AI52+AK52+AM52+AO52</f>
        <v>0</v>
      </c>
      <c r="Z52" s="54"/>
      <c r="AA52" s="55"/>
      <c r="AB52" s="54"/>
      <c r="AC52" s="55"/>
      <c r="AD52" s="54"/>
      <c r="AE52" s="55"/>
      <c r="AF52" s="54"/>
      <c r="AG52" s="55"/>
      <c r="AH52" s="106"/>
      <c r="AI52" s="55"/>
      <c r="AJ52" s="54"/>
      <c r="AK52" s="55"/>
      <c r="AL52" s="106"/>
      <c r="AM52" s="55"/>
      <c r="AN52" s="54"/>
      <c r="AO52" s="89"/>
      <c r="AP52" s="96">
        <f t="shared" si="2"/>
        <v>0</v>
      </c>
      <c r="AQ52" s="98"/>
      <c r="AR52" s="93"/>
      <c r="AS52" s="90">
        <f t="shared" si="19"/>
        <v>0</v>
      </c>
      <c r="AT52" s="11"/>
      <c r="AU52" s="10"/>
      <c r="AV52" s="11"/>
      <c r="AW52" s="10"/>
      <c r="AX52" s="11"/>
      <c r="AY52" s="10"/>
      <c r="AZ52" s="11"/>
      <c r="BA52" s="10"/>
      <c r="BB52" s="11"/>
      <c r="BC52" s="12"/>
      <c r="BD52" s="13">
        <f>BF52+BH52+BJ52+BL52+BP52</f>
        <v>131.25</v>
      </c>
      <c r="BE52" s="11"/>
      <c r="BF52" s="10"/>
      <c r="BG52" s="11">
        <v>3</v>
      </c>
      <c r="BH52" s="10">
        <f>60*0.7</f>
        <v>42</v>
      </c>
      <c r="BI52" s="11"/>
      <c r="BJ52" s="10"/>
      <c r="BK52" s="102">
        <v>3</v>
      </c>
      <c r="BL52" s="103">
        <f>45*0.7*1.5</f>
        <v>47.249999999999993</v>
      </c>
      <c r="BM52" s="18">
        <v>3</v>
      </c>
      <c r="BN52" s="17">
        <f>45*0.7</f>
        <v>31.499999999999996</v>
      </c>
      <c r="BO52" s="102">
        <v>2</v>
      </c>
      <c r="BP52" s="104">
        <f>40*0.7*1.5</f>
        <v>42</v>
      </c>
      <c r="BQ52" s="13">
        <f>BS52+BU52+BW52+BY52+CA52+CC52+CE52+CG52</f>
        <v>0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/>
      <c r="CE52" s="50"/>
      <c r="CF52" s="51"/>
      <c r="CG52" s="52"/>
      <c r="CH52" s="53">
        <f>CJ52+CL52+CN52+CP52+CR52+CT52</f>
        <v>0</v>
      </c>
      <c r="CI52" s="51"/>
      <c r="CJ52" s="50"/>
      <c r="CK52" s="51"/>
      <c r="CL52" s="50"/>
      <c r="CM52" s="51"/>
      <c r="CN52" s="50"/>
      <c r="CO52" s="51"/>
      <c r="CP52" s="50"/>
      <c r="CQ52" s="51"/>
      <c r="CR52" s="50"/>
      <c r="CS52" s="51"/>
      <c r="CT52" s="52"/>
      <c r="CU52" s="53">
        <f t="shared" si="4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>
        <f t="shared" si="5"/>
        <v>0</v>
      </c>
      <c r="DG52" s="51"/>
      <c r="DH52" s="50"/>
      <c r="DI52" s="51"/>
      <c r="DJ52" s="50"/>
      <c r="DK52" s="51"/>
      <c r="DL52" s="52"/>
      <c r="DM52" s="53">
        <f t="shared" si="9"/>
        <v>0</v>
      </c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</row>
    <row r="53" spans="2:133" ht="15" hidden="1" customHeight="1" x14ac:dyDescent="0.3">
      <c r="B53" s="37">
        <v>6269</v>
      </c>
      <c r="C53" s="30" t="s">
        <v>124</v>
      </c>
      <c r="D53" s="38">
        <v>2007</v>
      </c>
      <c r="E53" s="62">
        <f t="shared" si="6"/>
        <v>151</v>
      </c>
      <c r="F53" s="47" t="s">
        <v>419</v>
      </c>
      <c r="G53" s="47"/>
      <c r="H53" s="47" t="s">
        <v>542</v>
      </c>
      <c r="I53" s="47" t="s">
        <v>543</v>
      </c>
      <c r="J53" s="48">
        <f>L53+N53+P53</f>
        <v>0</v>
      </c>
      <c r="K53" s="49"/>
      <c r="L53" s="50"/>
      <c r="M53" s="51"/>
      <c r="N53" s="50"/>
      <c r="O53" s="51"/>
      <c r="P53" s="52"/>
      <c r="Q53" s="48">
        <f t="shared" si="0"/>
        <v>0</v>
      </c>
      <c r="R53" s="49"/>
      <c r="S53" s="52"/>
      <c r="T53" s="48">
        <f t="shared" si="1"/>
        <v>0</v>
      </c>
      <c r="U53" s="49"/>
      <c r="V53" s="50"/>
      <c r="W53" s="51"/>
      <c r="X53" s="52"/>
      <c r="Y53" s="53">
        <f>AA53+AC53+AE53+AG53+AI53+AK53+AM53+AO53</f>
        <v>0</v>
      </c>
      <c r="Z53" s="54"/>
      <c r="AA53" s="55"/>
      <c r="AB53" s="54"/>
      <c r="AC53" s="55"/>
      <c r="AD53" s="106"/>
      <c r="AE53" s="55"/>
      <c r="AF53" s="54"/>
      <c r="AG53" s="55"/>
      <c r="AH53" s="106"/>
      <c r="AI53" s="55"/>
      <c r="AJ53" s="54"/>
      <c r="AK53" s="55"/>
      <c r="AL53" s="106"/>
      <c r="AM53" s="55"/>
      <c r="AN53" s="54"/>
      <c r="AO53" s="89"/>
      <c r="AP53" s="96">
        <f t="shared" si="2"/>
        <v>0</v>
      </c>
      <c r="AQ53" s="98"/>
      <c r="AR53" s="93"/>
      <c r="AS53" s="90">
        <f t="shared" si="19"/>
        <v>0</v>
      </c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>
        <f>BF53+BH53+BJ53+BL53+BP53</f>
        <v>91</v>
      </c>
      <c r="BE53" s="11">
        <v>4</v>
      </c>
      <c r="BF53" s="10">
        <f>40*0.7</f>
        <v>28</v>
      </c>
      <c r="BG53" s="11"/>
      <c r="BH53" s="10"/>
      <c r="BI53" s="102">
        <v>3</v>
      </c>
      <c r="BJ53" s="103">
        <f>60*0.7*1.5</f>
        <v>63</v>
      </c>
      <c r="BK53" s="11"/>
      <c r="BL53" s="10"/>
      <c r="BM53" s="18">
        <v>4</v>
      </c>
      <c r="BN53" s="17">
        <f>30*0.7</f>
        <v>21</v>
      </c>
      <c r="BO53" s="11"/>
      <c r="BP53" s="12"/>
      <c r="BQ53" s="13">
        <f>BS53+BU53+BW53+BY53+CA53+CC53+CE53+CG53</f>
        <v>0</v>
      </c>
      <c r="BR53" s="51"/>
      <c r="BS53" s="50"/>
      <c r="BT53" s="51"/>
      <c r="BU53" s="50"/>
      <c r="BV53" s="51"/>
      <c r="BW53" s="50"/>
      <c r="BX53" s="51"/>
      <c r="BY53" s="50"/>
      <c r="BZ53" s="51"/>
      <c r="CA53" s="50"/>
      <c r="CB53" s="51"/>
      <c r="CC53" s="50"/>
      <c r="CD53" s="51"/>
      <c r="CE53" s="50"/>
      <c r="CF53" s="51"/>
      <c r="CG53" s="52"/>
      <c r="CH53" s="53">
        <f>CJ53+CL53+CP53+CR53+CT53</f>
        <v>60</v>
      </c>
      <c r="CI53" s="51"/>
      <c r="CJ53" s="50"/>
      <c r="CK53" s="102">
        <v>6</v>
      </c>
      <c r="CL53" s="103">
        <f>30*0.8*1.5</f>
        <v>36</v>
      </c>
      <c r="CM53" s="18">
        <v>7</v>
      </c>
      <c r="CN53" s="17">
        <f>18*0.8</f>
        <v>14.4</v>
      </c>
      <c r="CO53" s="51"/>
      <c r="CP53" s="50"/>
      <c r="CQ53" s="51">
        <v>3</v>
      </c>
      <c r="CR53" s="50">
        <f>30*0.8</f>
        <v>24</v>
      </c>
      <c r="CS53" s="51"/>
      <c r="CT53" s="52"/>
      <c r="CU53" s="53">
        <f t="shared" si="4"/>
        <v>0</v>
      </c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>
        <f t="shared" si="5"/>
        <v>0</v>
      </c>
      <c r="DG53" s="51"/>
      <c r="DH53" s="50"/>
      <c r="DI53" s="51"/>
      <c r="DJ53" s="50"/>
      <c r="DK53" s="51"/>
      <c r="DL53" s="52"/>
      <c r="DM53" s="53">
        <f t="shared" si="9"/>
        <v>0</v>
      </c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</row>
    <row r="54" spans="2:133" ht="15" hidden="1" customHeight="1" x14ac:dyDescent="0.3">
      <c r="B54" s="37">
        <v>281</v>
      </c>
      <c r="C54" s="30" t="s">
        <v>149</v>
      </c>
      <c r="D54" s="38">
        <v>1997</v>
      </c>
      <c r="E54" s="62">
        <f t="shared" si="6"/>
        <v>136</v>
      </c>
      <c r="F54" s="47" t="s">
        <v>420</v>
      </c>
      <c r="G54" s="47"/>
      <c r="H54" s="47" t="s">
        <v>501</v>
      </c>
      <c r="I54" s="47" t="s">
        <v>487</v>
      </c>
      <c r="J54" s="48">
        <f>L54+N54+P54</f>
        <v>0</v>
      </c>
      <c r="K54" s="49"/>
      <c r="L54" s="50"/>
      <c r="M54" s="51"/>
      <c r="N54" s="50"/>
      <c r="O54" s="51"/>
      <c r="P54" s="52"/>
      <c r="Q54" s="48">
        <f t="shared" si="0"/>
        <v>0</v>
      </c>
      <c r="R54" s="49"/>
      <c r="S54" s="52"/>
      <c r="T54" s="48">
        <f t="shared" si="1"/>
        <v>0</v>
      </c>
      <c r="U54" s="49"/>
      <c r="V54" s="50"/>
      <c r="W54" s="51"/>
      <c r="X54" s="52"/>
      <c r="Y54" s="53">
        <f>AA54+AC54+AE54+AI54+AK54+AM54+AO54</f>
        <v>36</v>
      </c>
      <c r="Z54" s="54">
        <v>4</v>
      </c>
      <c r="AA54" s="55">
        <f>40*0.9</f>
        <v>36</v>
      </c>
      <c r="AB54" s="54"/>
      <c r="AC54" s="55"/>
      <c r="AD54" s="54"/>
      <c r="AE54" s="55"/>
      <c r="AF54" s="14">
        <v>6</v>
      </c>
      <c r="AG54" s="15">
        <f>22*0.9</f>
        <v>19.8</v>
      </c>
      <c r="AH54" s="106"/>
      <c r="AI54" s="55"/>
      <c r="AJ54" s="54"/>
      <c r="AK54" s="55"/>
      <c r="AL54" s="106"/>
      <c r="AM54" s="55"/>
      <c r="AN54" s="54"/>
      <c r="AO54" s="89"/>
      <c r="AP54" s="96">
        <f t="shared" si="2"/>
        <v>0</v>
      </c>
      <c r="AQ54" s="98"/>
      <c r="AR54" s="93"/>
      <c r="AS54" s="90">
        <f t="shared" si="19"/>
        <v>0</v>
      </c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>
        <f>BF54+BH54+BJ54+BL54+BN54+BP54</f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BS54+BW54+BY54+CC54+CE54+CG54</f>
        <v>100</v>
      </c>
      <c r="BR54" s="51">
        <v>4</v>
      </c>
      <c r="BS54" s="50">
        <f>40</f>
        <v>40</v>
      </c>
      <c r="BT54" s="18">
        <v>9</v>
      </c>
      <c r="BU54" s="17">
        <f>10</f>
        <v>10</v>
      </c>
      <c r="BV54" s="51"/>
      <c r="BW54" s="50"/>
      <c r="BX54" s="51"/>
      <c r="BY54" s="50"/>
      <c r="BZ54" s="18">
        <v>4</v>
      </c>
      <c r="CA54" s="17">
        <f>30</f>
        <v>30</v>
      </c>
      <c r="CB54" s="51"/>
      <c r="CC54" s="50"/>
      <c r="CD54" s="51"/>
      <c r="CE54" s="50"/>
      <c r="CF54" s="102">
        <v>2</v>
      </c>
      <c r="CG54" s="104">
        <f>40*1.5</f>
        <v>60</v>
      </c>
      <c r="CH54" s="53">
        <f>CJ54+CL54+CN54+CP54+CR54+CT54</f>
        <v>0</v>
      </c>
      <c r="CI54" s="51"/>
      <c r="CJ54" s="50"/>
      <c r="CK54" s="51"/>
      <c r="CL54" s="50"/>
      <c r="CM54" s="51"/>
      <c r="CN54" s="50"/>
      <c r="CO54" s="50"/>
      <c r="CP54" s="50"/>
      <c r="CQ54" s="51"/>
      <c r="CR54" s="50"/>
      <c r="CS54" s="51"/>
      <c r="CT54" s="52"/>
      <c r="CU54" s="53">
        <f t="shared" si="4"/>
        <v>0</v>
      </c>
      <c r="CV54" s="51"/>
      <c r="CW54" s="50"/>
      <c r="CX54" s="50"/>
      <c r="CY54" s="50"/>
      <c r="CZ54" s="51"/>
      <c r="DA54" s="50"/>
      <c r="DB54" s="51"/>
      <c r="DC54" s="50"/>
      <c r="DD54" s="51"/>
      <c r="DE54" s="52"/>
      <c r="DF54" s="53">
        <f t="shared" si="5"/>
        <v>0</v>
      </c>
      <c r="DG54" s="51"/>
      <c r="DH54" s="50"/>
      <c r="DI54" s="50"/>
      <c r="DJ54" s="50"/>
      <c r="DK54" s="51"/>
      <c r="DL54" s="52"/>
      <c r="DM54" s="53">
        <f t="shared" si="9"/>
        <v>0</v>
      </c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0"/>
      <c r="DY54" s="50"/>
      <c r="DZ54" s="51"/>
      <c r="EA54" s="50"/>
      <c r="EB54" s="51"/>
      <c r="EC54" s="52"/>
    </row>
    <row r="55" spans="2:133" ht="15" hidden="1" customHeight="1" x14ac:dyDescent="0.3">
      <c r="B55" s="37">
        <v>7110</v>
      </c>
      <c r="C55" s="30" t="s">
        <v>250</v>
      </c>
      <c r="D55" s="38">
        <v>2009</v>
      </c>
      <c r="E55" s="62">
        <f t="shared" si="6"/>
        <v>134.75</v>
      </c>
      <c r="F55" s="47" t="s">
        <v>419</v>
      </c>
      <c r="G55" s="47"/>
      <c r="H55" s="47" t="s">
        <v>438</v>
      </c>
      <c r="I55" s="47"/>
      <c r="J55" s="48">
        <f>N55+P55</f>
        <v>14</v>
      </c>
      <c r="K55" s="16">
        <v>5</v>
      </c>
      <c r="L55" s="17">
        <f>35*0.4</f>
        <v>14</v>
      </c>
      <c r="M55" s="51">
        <v>5</v>
      </c>
      <c r="N55" s="50">
        <f>35*0.4</f>
        <v>14</v>
      </c>
      <c r="O55" s="51"/>
      <c r="P55" s="52"/>
      <c r="Q55" s="48">
        <f t="shared" si="0"/>
        <v>0</v>
      </c>
      <c r="R55" s="49"/>
      <c r="S55" s="52"/>
      <c r="T55" s="48">
        <f t="shared" si="1"/>
        <v>0</v>
      </c>
      <c r="U55" s="49"/>
      <c r="V55" s="50"/>
      <c r="W55" s="51"/>
      <c r="X55" s="52"/>
      <c r="Y55" s="53">
        <f t="shared" ref="Y55:Y65" si="22">AA55+AC55+AE55+AG55+AI55+AK55+AM55+AO55</f>
        <v>0</v>
      </c>
      <c r="Z55" s="106"/>
      <c r="AA55" s="55"/>
      <c r="AB55" s="106"/>
      <c r="AC55" s="55"/>
      <c r="AD55" s="106"/>
      <c r="AE55" s="55"/>
      <c r="AF55" s="54"/>
      <c r="AG55" s="55"/>
      <c r="AH55" s="106"/>
      <c r="AI55" s="55"/>
      <c r="AJ55" s="54"/>
      <c r="AK55" s="55"/>
      <c r="AL55" s="106"/>
      <c r="AM55" s="55"/>
      <c r="AN55" s="54"/>
      <c r="AO55" s="89"/>
      <c r="AP55" s="96">
        <f t="shared" si="2"/>
        <v>0</v>
      </c>
      <c r="AQ55" s="98"/>
      <c r="AR55" s="93"/>
      <c r="AS55" s="90">
        <f t="shared" si="19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>BJ55+BL55+BN55+BP55</f>
        <v>120.74999999999999</v>
      </c>
      <c r="BE55" s="18">
        <v>9</v>
      </c>
      <c r="BF55" s="17">
        <f>10*0.7</f>
        <v>7</v>
      </c>
      <c r="BG55" s="18">
        <v>7</v>
      </c>
      <c r="BH55" s="17">
        <f>25*0.7</f>
        <v>17.5</v>
      </c>
      <c r="BI55" s="11"/>
      <c r="BJ55" s="10"/>
      <c r="BK55" s="102">
        <v>3</v>
      </c>
      <c r="BL55" s="103">
        <f>45*0.7*1.5</f>
        <v>47.249999999999993</v>
      </c>
      <c r="BM55" s="11">
        <v>3</v>
      </c>
      <c r="BN55" s="10">
        <f>45*0.7</f>
        <v>31.499999999999996</v>
      </c>
      <c r="BO55" s="102">
        <v>2</v>
      </c>
      <c r="BP55" s="104">
        <f>40*0.7*1.5</f>
        <v>42</v>
      </c>
      <c r="BQ55" s="13">
        <f>BS55+BU55+BW55+BY55+CA55+CC55+CE55+CG55</f>
        <v>0</v>
      </c>
      <c r="BR55" s="51"/>
      <c r="BS55" s="50"/>
      <c r="BT55" s="51"/>
      <c r="BU55" s="50"/>
      <c r="BV55" s="51"/>
      <c r="BW55" s="50"/>
      <c r="BX55" s="51"/>
      <c r="BY55" s="50"/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1"/>
      <c r="CP55" s="50"/>
      <c r="CQ55" s="51"/>
      <c r="CR55" s="50"/>
      <c r="CS55" s="51"/>
      <c r="CT55" s="52"/>
      <c r="CU55" s="53">
        <f t="shared" si="4"/>
        <v>0</v>
      </c>
      <c r="CV55" s="51"/>
      <c r="CW55" s="50"/>
      <c r="CX55" s="51"/>
      <c r="CY55" s="50"/>
      <c r="CZ55" s="51"/>
      <c r="DA55" s="50"/>
      <c r="DB55" s="51"/>
      <c r="DC55" s="50"/>
      <c r="DD55" s="51"/>
      <c r="DE55" s="52"/>
      <c r="DF55" s="53">
        <f t="shared" si="5"/>
        <v>0</v>
      </c>
      <c r="DG55" s="51"/>
      <c r="DH55" s="50"/>
      <c r="DI55" s="51"/>
      <c r="DJ55" s="50"/>
      <c r="DK55" s="51"/>
      <c r="DL55" s="52"/>
      <c r="DM55" s="53">
        <f t="shared" si="9"/>
        <v>0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1"/>
      <c r="DY55" s="50"/>
      <c r="DZ55" s="51"/>
      <c r="EA55" s="50"/>
      <c r="EB55" s="51"/>
      <c r="EC55" s="52"/>
    </row>
    <row r="56" spans="2:133" ht="15" hidden="1" customHeight="1" x14ac:dyDescent="0.3">
      <c r="B56" s="37">
        <v>9667</v>
      </c>
      <c r="C56" s="30" t="s">
        <v>377</v>
      </c>
      <c r="D56" s="38">
        <v>2003</v>
      </c>
      <c r="E56" s="62">
        <f t="shared" si="6"/>
        <v>134.1</v>
      </c>
      <c r="F56" s="47" t="s">
        <v>420</v>
      </c>
      <c r="G56" s="47"/>
      <c r="H56" s="47" t="s">
        <v>475</v>
      </c>
      <c r="I56" s="47"/>
      <c r="J56" s="48">
        <f t="shared" ref="J56:J87" si="23">L56+N56+P56</f>
        <v>0</v>
      </c>
      <c r="K56" s="49"/>
      <c r="L56" s="50"/>
      <c r="M56" s="51"/>
      <c r="N56" s="50"/>
      <c r="O56" s="51"/>
      <c r="P56" s="52"/>
      <c r="Q56" s="48">
        <f t="shared" si="0"/>
        <v>0</v>
      </c>
      <c r="R56" s="49"/>
      <c r="S56" s="52"/>
      <c r="T56" s="48">
        <f t="shared" si="1"/>
        <v>24.5</v>
      </c>
      <c r="U56" s="49"/>
      <c r="V56" s="50"/>
      <c r="W56" s="51">
        <v>5</v>
      </c>
      <c r="X56" s="52">
        <f>35*0.7</f>
        <v>24.5</v>
      </c>
      <c r="Y56" s="53">
        <f t="shared" si="22"/>
        <v>64.8</v>
      </c>
      <c r="Z56" s="54"/>
      <c r="AA56" s="55"/>
      <c r="AB56" s="54"/>
      <c r="AC56" s="55"/>
      <c r="AD56" s="84">
        <v>9</v>
      </c>
      <c r="AE56" s="85">
        <f>10*0.9*1.5</f>
        <v>13.5</v>
      </c>
      <c r="AF56" s="54"/>
      <c r="AG56" s="55"/>
      <c r="AH56" s="84">
        <v>7</v>
      </c>
      <c r="AI56" s="85">
        <f>18*0.9*1.5</f>
        <v>24.299999999999997</v>
      </c>
      <c r="AJ56" s="54">
        <v>4</v>
      </c>
      <c r="AK56" s="55">
        <f>30*0.9</f>
        <v>27</v>
      </c>
      <c r="AL56" s="106"/>
      <c r="AM56" s="55"/>
      <c r="AN56" s="54"/>
      <c r="AO56" s="89"/>
      <c r="AP56" s="96">
        <f t="shared" si="2"/>
        <v>0</v>
      </c>
      <c r="AQ56" s="98"/>
      <c r="AR56" s="93"/>
      <c r="AS56" s="90">
        <f t="shared" si="19"/>
        <v>24</v>
      </c>
      <c r="AT56" s="11"/>
      <c r="AU56" s="10"/>
      <c r="AV56" s="11"/>
      <c r="AW56" s="10"/>
      <c r="AX56" s="11"/>
      <c r="AY56" s="10"/>
      <c r="AZ56" s="11"/>
      <c r="BA56" s="10"/>
      <c r="BB56" s="11">
        <v>4</v>
      </c>
      <c r="BC56" s="12">
        <f>30*0.8</f>
        <v>24</v>
      </c>
      <c r="BD56" s="13">
        <f t="shared" ref="BD56:BD91" si="24">BF56+BH56+BJ56+BL56+BN56+BP56</f>
        <v>0</v>
      </c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3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53">
        <f>CJ56+CL56+CN56+CP56+CR56+CT56</f>
        <v>20.8</v>
      </c>
      <c r="CI56" s="51"/>
      <c r="CJ56" s="50"/>
      <c r="CK56" s="51"/>
      <c r="CL56" s="50"/>
      <c r="CM56" s="51"/>
      <c r="CN56" s="50"/>
      <c r="CO56" s="51">
        <v>5</v>
      </c>
      <c r="CP56" s="50">
        <f>26*0.8</f>
        <v>20.8</v>
      </c>
      <c r="CQ56" s="51"/>
      <c r="CR56" s="50"/>
      <c r="CS56" s="51"/>
      <c r="CT56" s="52"/>
      <c r="CU56" s="53">
        <f t="shared" si="4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>
        <f t="shared" si="5"/>
        <v>0</v>
      </c>
      <c r="DG56" s="51"/>
      <c r="DH56" s="50"/>
      <c r="DI56" s="51"/>
      <c r="DJ56" s="50"/>
      <c r="DK56" s="51"/>
      <c r="DL56" s="52"/>
      <c r="DM56" s="53">
        <f t="shared" si="9"/>
        <v>0</v>
      </c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</row>
    <row r="57" spans="2:133" ht="15" hidden="1" customHeight="1" x14ac:dyDescent="0.3">
      <c r="B57" s="37">
        <v>2324</v>
      </c>
      <c r="C57" s="30" t="s">
        <v>589</v>
      </c>
      <c r="D57" s="39">
        <v>2000</v>
      </c>
      <c r="E57" s="62">
        <f t="shared" si="6"/>
        <v>132</v>
      </c>
      <c r="F57" s="47" t="s">
        <v>424</v>
      </c>
      <c r="G57" s="47"/>
      <c r="H57" s="47" t="s">
        <v>443</v>
      </c>
      <c r="I57" s="47" t="s">
        <v>514</v>
      </c>
      <c r="J57" s="48">
        <f t="shared" si="23"/>
        <v>0</v>
      </c>
      <c r="K57" s="49"/>
      <c r="L57" s="50"/>
      <c r="M57" s="51"/>
      <c r="N57" s="50"/>
      <c r="O57" s="51"/>
      <c r="P57" s="52"/>
      <c r="Q57" s="48">
        <f t="shared" si="0"/>
        <v>0</v>
      </c>
      <c r="R57" s="49"/>
      <c r="S57" s="52"/>
      <c r="T57" s="48">
        <f t="shared" si="1"/>
        <v>0</v>
      </c>
      <c r="U57" s="49"/>
      <c r="V57" s="50"/>
      <c r="W57" s="51"/>
      <c r="X57" s="52"/>
      <c r="Y57" s="53">
        <f t="shared" si="22"/>
        <v>72</v>
      </c>
      <c r="Z57" s="54"/>
      <c r="AA57" s="55"/>
      <c r="AB57" s="54">
        <v>5</v>
      </c>
      <c r="AC57" s="55">
        <f>35*0.9</f>
        <v>31.5</v>
      </c>
      <c r="AD57" s="54"/>
      <c r="AE57" s="55"/>
      <c r="AF57" s="54"/>
      <c r="AG57" s="55"/>
      <c r="AH57" s="106"/>
      <c r="AI57" s="55"/>
      <c r="AJ57" s="54"/>
      <c r="AK57" s="55"/>
      <c r="AL57" s="84">
        <v>3</v>
      </c>
      <c r="AM57" s="85">
        <f>30*0.9*1.5</f>
        <v>40.5</v>
      </c>
      <c r="AN57" s="54"/>
      <c r="AO57" s="89"/>
      <c r="AP57" s="96">
        <f t="shared" si="2"/>
        <v>0</v>
      </c>
      <c r="AQ57" s="98"/>
      <c r="AR57" s="93"/>
      <c r="AS57" s="90">
        <f t="shared" si="19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 t="shared" si="24"/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BS57+BW57+CA57+CC57+CE57+CG57</f>
        <v>60</v>
      </c>
      <c r="BR57" s="51">
        <v>3</v>
      </c>
      <c r="BS57" s="50">
        <f>60</f>
        <v>60</v>
      </c>
      <c r="BT57" s="18">
        <v>8</v>
      </c>
      <c r="BU57" s="17">
        <f>20</f>
        <v>20</v>
      </c>
      <c r="BV57" s="51"/>
      <c r="BW57" s="50"/>
      <c r="BX57" s="18">
        <v>9</v>
      </c>
      <c r="BY57" s="17">
        <f>10</f>
        <v>10</v>
      </c>
      <c r="BZ57" s="51"/>
      <c r="CA57" s="50"/>
      <c r="CB57" s="51"/>
      <c r="CC57" s="50"/>
      <c r="CD57" s="51"/>
      <c r="CE57" s="50"/>
      <c r="CF57" s="51"/>
      <c r="CG57" s="52"/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0"/>
      <c r="CP57" s="50"/>
      <c r="CQ57" s="51"/>
      <c r="CR57" s="50"/>
      <c r="CS57" s="51"/>
      <c r="CT57" s="52"/>
      <c r="CU57" s="53">
        <f t="shared" si="4"/>
        <v>0</v>
      </c>
      <c r="CV57" s="51"/>
      <c r="CW57" s="50"/>
      <c r="CX57" s="50"/>
      <c r="CY57" s="50"/>
      <c r="CZ57" s="51"/>
      <c r="DA57" s="50"/>
      <c r="DB57" s="51"/>
      <c r="DC57" s="50"/>
      <c r="DD57" s="51"/>
      <c r="DE57" s="52"/>
      <c r="DF57" s="53">
        <f t="shared" si="5"/>
        <v>0</v>
      </c>
      <c r="DG57" s="51"/>
      <c r="DH57" s="50"/>
      <c r="DI57" s="50"/>
      <c r="DJ57" s="50"/>
      <c r="DK57" s="51"/>
      <c r="DL57" s="52"/>
      <c r="DM57" s="53">
        <f t="shared" si="9"/>
        <v>0</v>
      </c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0"/>
      <c r="DY57" s="50"/>
      <c r="DZ57" s="51"/>
      <c r="EA57" s="50"/>
      <c r="EB57" s="51"/>
      <c r="EC57" s="52"/>
    </row>
    <row r="58" spans="2:133" ht="15" hidden="1" customHeight="1" x14ac:dyDescent="0.3">
      <c r="B58" s="37">
        <v>5378</v>
      </c>
      <c r="C58" s="30" t="s">
        <v>22</v>
      </c>
      <c r="D58" s="39">
        <v>2004</v>
      </c>
      <c r="E58" s="62">
        <f t="shared" si="6"/>
        <v>129.05000000000001</v>
      </c>
      <c r="F58" s="47" t="s">
        <v>519</v>
      </c>
      <c r="G58" s="47"/>
      <c r="H58" s="47" t="s">
        <v>520</v>
      </c>
      <c r="I58" s="47" t="s">
        <v>521</v>
      </c>
      <c r="J58" s="48">
        <f t="shared" si="23"/>
        <v>0</v>
      </c>
      <c r="K58" s="49"/>
      <c r="L58" s="50"/>
      <c r="M58" s="51"/>
      <c r="N58" s="50"/>
      <c r="O58" s="51"/>
      <c r="P58" s="52"/>
      <c r="Q58" s="48">
        <f t="shared" si="0"/>
        <v>0</v>
      </c>
      <c r="R58" s="49"/>
      <c r="S58" s="52"/>
      <c r="T58" s="48">
        <f t="shared" si="1"/>
        <v>0</v>
      </c>
      <c r="U58" s="49"/>
      <c r="V58" s="50"/>
      <c r="W58" s="51"/>
      <c r="X58" s="52"/>
      <c r="Y58" s="53">
        <f t="shared" si="22"/>
        <v>20.25</v>
      </c>
      <c r="Z58" s="106"/>
      <c r="AA58" s="55"/>
      <c r="AB58" s="106"/>
      <c r="AC58" s="55"/>
      <c r="AD58" s="106"/>
      <c r="AE58" s="55"/>
      <c r="AF58" s="106"/>
      <c r="AG58" s="55"/>
      <c r="AH58" s="106"/>
      <c r="AI58" s="55"/>
      <c r="AJ58" s="106"/>
      <c r="AK58" s="55"/>
      <c r="AL58" s="84">
        <v>6</v>
      </c>
      <c r="AM58" s="85">
        <f>15*0.9*1.5</f>
        <v>20.25</v>
      </c>
      <c r="AN58" s="106"/>
      <c r="AO58" s="89"/>
      <c r="AP58" s="96">
        <f t="shared" si="2"/>
        <v>0</v>
      </c>
      <c r="AQ58" s="98"/>
      <c r="AR58" s="93"/>
      <c r="AS58" s="90">
        <f t="shared" si="19"/>
        <v>39.200000000000003</v>
      </c>
      <c r="AT58" s="11"/>
      <c r="AU58" s="10"/>
      <c r="AV58" s="11"/>
      <c r="AW58" s="10"/>
      <c r="AX58" s="11"/>
      <c r="AY58" s="10"/>
      <c r="AZ58" s="102">
        <v>7</v>
      </c>
      <c r="BA58" s="103">
        <f>18*0.8*1.5</f>
        <v>21.6</v>
      </c>
      <c r="BB58" s="11">
        <v>6</v>
      </c>
      <c r="BC58" s="12">
        <f>22*0.8</f>
        <v>17.600000000000001</v>
      </c>
      <c r="BD58" s="13">
        <f t="shared" si="24"/>
        <v>0</v>
      </c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>
        <f>BS58+BU58+BW58+BY58+CC58+CE58</f>
        <v>0</v>
      </c>
      <c r="BR58" s="51"/>
      <c r="BS58" s="50"/>
      <c r="BT58" s="51"/>
      <c r="BU58" s="50"/>
      <c r="BV58" s="51"/>
      <c r="BW58" s="50"/>
      <c r="BX58" s="51"/>
      <c r="BY58" s="50"/>
      <c r="BZ58" s="18">
        <v>8</v>
      </c>
      <c r="CA58" s="18" t="s">
        <v>65</v>
      </c>
      <c r="CB58" s="51"/>
      <c r="CC58" s="50"/>
      <c r="CD58" s="51"/>
      <c r="CE58" s="50"/>
      <c r="CF58" s="18">
        <v>6</v>
      </c>
      <c r="CG58" s="110" t="s">
        <v>65</v>
      </c>
      <c r="CH58" s="53">
        <f>CJ58+CL58+CP58+CT58</f>
        <v>69.599999999999994</v>
      </c>
      <c r="CI58" s="51"/>
      <c r="CJ58" s="50"/>
      <c r="CK58" s="51"/>
      <c r="CL58" s="50"/>
      <c r="CM58" s="18">
        <v>6</v>
      </c>
      <c r="CN58" s="17">
        <f>22*0.8</f>
        <v>17.600000000000001</v>
      </c>
      <c r="CO58" s="51">
        <v>2</v>
      </c>
      <c r="CP58" s="50">
        <f>60*0.8</f>
        <v>48</v>
      </c>
      <c r="CQ58" s="18">
        <v>4</v>
      </c>
      <c r="CR58" s="17">
        <f>20*0.8</f>
        <v>16</v>
      </c>
      <c r="CS58" s="102">
        <v>5</v>
      </c>
      <c r="CT58" s="104">
        <f>18*0.8*1.5</f>
        <v>21.6</v>
      </c>
      <c r="CU58" s="53">
        <f t="shared" si="4"/>
        <v>0</v>
      </c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>
        <f t="shared" si="5"/>
        <v>0</v>
      </c>
      <c r="DG58" s="51"/>
      <c r="DH58" s="50"/>
      <c r="DI58" s="51"/>
      <c r="DJ58" s="50"/>
      <c r="DK58" s="51"/>
      <c r="DL58" s="52"/>
      <c r="DM58" s="53">
        <f t="shared" si="9"/>
        <v>0</v>
      </c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</row>
    <row r="59" spans="2:133" ht="15" hidden="1" customHeight="1" x14ac:dyDescent="0.3">
      <c r="B59" s="37">
        <v>3478</v>
      </c>
      <c r="C59" s="30" t="s">
        <v>89</v>
      </c>
      <c r="D59" s="39">
        <v>2000</v>
      </c>
      <c r="E59" s="62">
        <f t="shared" si="6"/>
        <v>117.45</v>
      </c>
      <c r="F59" s="47" t="s">
        <v>417</v>
      </c>
      <c r="G59" s="47"/>
      <c r="H59" s="47" t="s">
        <v>434</v>
      </c>
      <c r="I59" s="47" t="s">
        <v>470</v>
      </c>
      <c r="J59" s="48">
        <f t="shared" si="23"/>
        <v>0</v>
      </c>
      <c r="K59" s="49"/>
      <c r="L59" s="50"/>
      <c r="M59" s="51"/>
      <c r="N59" s="50"/>
      <c r="O59" s="51"/>
      <c r="P59" s="52"/>
      <c r="Q59" s="48">
        <f t="shared" si="0"/>
        <v>20</v>
      </c>
      <c r="R59" s="49">
        <v>8</v>
      </c>
      <c r="S59" s="52">
        <f>20</f>
        <v>20</v>
      </c>
      <c r="T59" s="48">
        <f t="shared" si="1"/>
        <v>21</v>
      </c>
      <c r="U59" s="49">
        <v>6</v>
      </c>
      <c r="V59" s="50">
        <f>30*0.7</f>
        <v>21</v>
      </c>
      <c r="W59" s="51"/>
      <c r="X59" s="52"/>
      <c r="Y59" s="53">
        <f t="shared" si="22"/>
        <v>36.450000000000003</v>
      </c>
      <c r="Z59" s="106"/>
      <c r="AA59" s="55"/>
      <c r="AB59" s="106"/>
      <c r="AC59" s="55"/>
      <c r="AD59" s="106"/>
      <c r="AE59" s="55"/>
      <c r="AF59" s="106"/>
      <c r="AG59" s="55"/>
      <c r="AH59" s="84">
        <v>8</v>
      </c>
      <c r="AI59" s="85">
        <f>15*0.9*1.5</f>
        <v>20.25</v>
      </c>
      <c r="AJ59" s="106">
        <v>7</v>
      </c>
      <c r="AK59" s="55">
        <f>18*0.9</f>
        <v>16.2</v>
      </c>
      <c r="AL59" s="106"/>
      <c r="AM59" s="55"/>
      <c r="AN59" s="106"/>
      <c r="AO59" s="89"/>
      <c r="AP59" s="96">
        <f t="shared" si="2"/>
        <v>0</v>
      </c>
      <c r="AQ59" s="98"/>
      <c r="AR59" s="93"/>
      <c r="AS59" s="90">
        <f t="shared" si="19"/>
        <v>0</v>
      </c>
      <c r="AT59" s="11"/>
      <c r="AU59" s="10"/>
      <c r="AV59" s="11"/>
      <c r="AW59" s="10"/>
      <c r="AX59" s="11"/>
      <c r="AY59" s="10"/>
      <c r="AZ59" s="11"/>
      <c r="BA59" s="10"/>
      <c r="BB59" s="11"/>
      <c r="BC59" s="12"/>
      <c r="BD59" s="13">
        <f t="shared" si="24"/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BS59+BU59+BW59+BY59+CA59+CC59+CE59</f>
        <v>40</v>
      </c>
      <c r="BR59" s="51"/>
      <c r="BS59" s="50"/>
      <c r="BT59" s="51"/>
      <c r="BU59" s="50"/>
      <c r="BV59" s="51"/>
      <c r="BW59" s="50"/>
      <c r="BX59" s="51">
        <v>4</v>
      </c>
      <c r="BY59" s="50">
        <f>40</f>
        <v>40</v>
      </c>
      <c r="BZ59" s="51"/>
      <c r="CA59" s="50"/>
      <c r="CB59" s="51"/>
      <c r="CC59" s="50"/>
      <c r="CD59" s="51"/>
      <c r="CE59" s="50"/>
      <c r="CF59" s="18">
        <v>8</v>
      </c>
      <c r="CG59" s="110" t="s">
        <v>65</v>
      </c>
      <c r="CH59" s="53">
        <f>CJ59+CL59+CN59+CP59+CR59+CT59</f>
        <v>0</v>
      </c>
      <c r="CI59" s="51"/>
      <c r="CJ59" s="50"/>
      <c r="CK59" s="51"/>
      <c r="CL59" s="50"/>
      <c r="CM59" s="51"/>
      <c r="CN59" s="50"/>
      <c r="CO59" s="50"/>
      <c r="CP59" s="50"/>
      <c r="CQ59" s="51"/>
      <c r="CR59" s="50"/>
      <c r="CS59" s="51"/>
      <c r="CT59" s="109"/>
      <c r="CU59" s="53">
        <f t="shared" si="4"/>
        <v>0</v>
      </c>
      <c r="CV59" s="51"/>
      <c r="CW59" s="50"/>
      <c r="CX59" s="50"/>
      <c r="CY59" s="50"/>
      <c r="CZ59" s="51"/>
      <c r="DA59" s="50"/>
      <c r="DB59" s="51"/>
      <c r="DC59" s="50"/>
      <c r="DD59" s="51"/>
      <c r="DE59" s="109"/>
      <c r="DF59" s="53">
        <f t="shared" si="5"/>
        <v>0</v>
      </c>
      <c r="DG59" s="51"/>
      <c r="DH59" s="50"/>
      <c r="DI59" s="50"/>
      <c r="DJ59" s="50"/>
      <c r="DK59" s="51"/>
      <c r="DL59" s="109"/>
      <c r="DM59" s="53">
        <f t="shared" si="9"/>
        <v>0</v>
      </c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0"/>
      <c r="DY59" s="50"/>
      <c r="DZ59" s="51"/>
      <c r="EA59" s="50"/>
      <c r="EB59" s="51"/>
      <c r="EC59" s="109"/>
    </row>
    <row r="60" spans="2:133" ht="15" hidden="1" customHeight="1" x14ac:dyDescent="0.3">
      <c r="B60" s="37">
        <v>5199</v>
      </c>
      <c r="C60" s="30" t="s">
        <v>10</v>
      </c>
      <c r="D60" s="38">
        <v>2005</v>
      </c>
      <c r="E60" s="62">
        <f t="shared" si="6"/>
        <v>98.65</v>
      </c>
      <c r="F60" s="47" t="s">
        <v>519</v>
      </c>
      <c r="G60" s="47"/>
      <c r="H60" s="47" t="s">
        <v>520</v>
      </c>
      <c r="I60" s="47" t="s">
        <v>521</v>
      </c>
      <c r="J60" s="48">
        <f t="shared" si="23"/>
        <v>0</v>
      </c>
      <c r="K60" s="49"/>
      <c r="L60" s="50"/>
      <c r="M60" s="51"/>
      <c r="N60" s="50"/>
      <c r="O60" s="51"/>
      <c r="P60" s="52"/>
      <c r="Q60" s="48">
        <f t="shared" si="0"/>
        <v>0</v>
      </c>
      <c r="R60" s="49"/>
      <c r="S60" s="52"/>
      <c r="T60" s="48">
        <f t="shared" si="1"/>
        <v>0</v>
      </c>
      <c r="U60" s="49"/>
      <c r="V60" s="50"/>
      <c r="W60" s="51"/>
      <c r="X60" s="52"/>
      <c r="Y60" s="53">
        <f t="shared" si="22"/>
        <v>20.25</v>
      </c>
      <c r="Z60" s="106"/>
      <c r="AA60" s="55"/>
      <c r="AB60" s="54"/>
      <c r="AC60" s="55"/>
      <c r="AD60" s="54"/>
      <c r="AE60" s="55"/>
      <c r="AF60" s="54"/>
      <c r="AG60" s="55"/>
      <c r="AH60" s="106"/>
      <c r="AI60" s="55"/>
      <c r="AJ60" s="54"/>
      <c r="AK60" s="55"/>
      <c r="AL60" s="84">
        <v>6</v>
      </c>
      <c r="AM60" s="85">
        <f>15*0.9*1.5</f>
        <v>20.25</v>
      </c>
      <c r="AN60" s="54"/>
      <c r="AO60" s="89"/>
      <c r="AP60" s="96">
        <f t="shared" si="2"/>
        <v>0</v>
      </c>
      <c r="AQ60" s="98"/>
      <c r="AR60" s="93"/>
      <c r="AS60" s="90">
        <f t="shared" si="19"/>
        <v>39.200000000000003</v>
      </c>
      <c r="AT60" s="11"/>
      <c r="AU60" s="10"/>
      <c r="AV60" s="11"/>
      <c r="AW60" s="10"/>
      <c r="AX60" s="11"/>
      <c r="AY60" s="10"/>
      <c r="AZ60" s="102">
        <v>7</v>
      </c>
      <c r="BA60" s="103">
        <f>18*0.8*1.5</f>
        <v>21.6</v>
      </c>
      <c r="BB60" s="11">
        <v>6</v>
      </c>
      <c r="BC60" s="12">
        <f>22*0.8</f>
        <v>17.600000000000001</v>
      </c>
      <c r="BD60" s="13">
        <f t="shared" si="24"/>
        <v>0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1"/>
      <c r="BP60" s="12"/>
      <c r="BQ60" s="13">
        <f>BS60+BU60+BW60+BY60+CC60+CE60</f>
        <v>0</v>
      </c>
      <c r="BR60" s="51"/>
      <c r="BS60" s="50"/>
      <c r="BT60" s="51"/>
      <c r="BU60" s="50"/>
      <c r="BV60" s="51"/>
      <c r="BW60" s="50"/>
      <c r="BX60" s="51"/>
      <c r="BY60" s="50"/>
      <c r="BZ60" s="18">
        <v>8</v>
      </c>
      <c r="CA60" s="18" t="s">
        <v>65</v>
      </c>
      <c r="CB60" s="51"/>
      <c r="CC60" s="50"/>
      <c r="CD60" s="51"/>
      <c r="CE60" s="50"/>
      <c r="CF60" s="18">
        <v>6</v>
      </c>
      <c r="CG60" s="110" t="s">
        <v>65</v>
      </c>
      <c r="CH60" s="53">
        <f>CJ60+CL60+CN60+CP60+CT60</f>
        <v>39.200000000000003</v>
      </c>
      <c r="CI60" s="51"/>
      <c r="CJ60" s="50"/>
      <c r="CK60" s="51"/>
      <c r="CL60" s="50"/>
      <c r="CM60" s="51">
        <v>6</v>
      </c>
      <c r="CN60" s="50">
        <f>22*0.8</f>
        <v>17.600000000000001</v>
      </c>
      <c r="CO60" s="51"/>
      <c r="CP60" s="50"/>
      <c r="CQ60" s="18">
        <v>4</v>
      </c>
      <c r="CR60" s="17">
        <f>20*0.8</f>
        <v>16</v>
      </c>
      <c r="CS60" s="102">
        <v>5</v>
      </c>
      <c r="CT60" s="104">
        <f>18*0.8*1.5</f>
        <v>21.6</v>
      </c>
      <c r="CU60" s="53">
        <f t="shared" si="4"/>
        <v>0</v>
      </c>
      <c r="CV60" s="51"/>
      <c r="CW60" s="50"/>
      <c r="CX60" s="51"/>
      <c r="CY60" s="50"/>
      <c r="CZ60" s="51"/>
      <c r="DA60" s="50"/>
      <c r="DB60" s="51"/>
      <c r="DC60" s="50"/>
      <c r="DD60" s="51"/>
      <c r="DE60" s="52"/>
      <c r="DF60" s="53">
        <f t="shared" si="5"/>
        <v>0</v>
      </c>
      <c r="DG60" s="51"/>
      <c r="DH60" s="50"/>
      <c r="DI60" s="51"/>
      <c r="DJ60" s="50"/>
      <c r="DK60" s="51"/>
      <c r="DL60" s="52"/>
      <c r="DM60" s="53">
        <f t="shared" si="9"/>
        <v>0</v>
      </c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0"/>
      <c r="EB60" s="51"/>
      <c r="EC60" s="52"/>
    </row>
    <row r="61" spans="2:133" ht="15" hidden="1" customHeight="1" x14ac:dyDescent="0.3">
      <c r="B61" s="37">
        <v>6282</v>
      </c>
      <c r="C61" s="30" t="s">
        <v>356</v>
      </c>
      <c r="D61" s="38">
        <v>2006</v>
      </c>
      <c r="E61" s="62">
        <f t="shared" si="6"/>
        <v>96.1</v>
      </c>
      <c r="F61" s="47" t="s">
        <v>420</v>
      </c>
      <c r="G61" s="47"/>
      <c r="H61" s="47" t="s">
        <v>487</v>
      </c>
      <c r="I61" s="47" t="s">
        <v>517</v>
      </c>
      <c r="J61" s="48">
        <f t="shared" si="23"/>
        <v>0</v>
      </c>
      <c r="K61" s="49"/>
      <c r="L61" s="50"/>
      <c r="M61" s="51"/>
      <c r="N61" s="50"/>
      <c r="O61" s="51"/>
      <c r="P61" s="52"/>
      <c r="Q61" s="48">
        <f t="shared" si="0"/>
        <v>0</v>
      </c>
      <c r="R61" s="49"/>
      <c r="S61" s="52"/>
      <c r="T61" s="48">
        <f t="shared" si="1"/>
        <v>0</v>
      </c>
      <c r="U61" s="49"/>
      <c r="V61" s="50"/>
      <c r="W61" s="51"/>
      <c r="X61" s="52"/>
      <c r="Y61" s="53">
        <f t="shared" si="22"/>
        <v>51.3</v>
      </c>
      <c r="Z61" s="54"/>
      <c r="AA61" s="55"/>
      <c r="AB61" s="54"/>
      <c r="AC61" s="55"/>
      <c r="AD61" s="54"/>
      <c r="AE61" s="55"/>
      <c r="AF61" s="54"/>
      <c r="AG61" s="55"/>
      <c r="AH61" s="84">
        <v>7</v>
      </c>
      <c r="AI61" s="85">
        <f>18*0.9*1.5</f>
        <v>24.299999999999997</v>
      </c>
      <c r="AJ61" s="106">
        <v>4</v>
      </c>
      <c r="AK61" s="55">
        <f>30*0.9</f>
        <v>27</v>
      </c>
      <c r="AL61" s="54"/>
      <c r="AM61" s="55"/>
      <c r="AN61" s="54"/>
      <c r="AO61" s="89"/>
      <c r="AP61" s="96">
        <f t="shared" si="2"/>
        <v>0</v>
      </c>
      <c r="AQ61" s="98"/>
      <c r="AR61" s="93"/>
      <c r="AS61" s="90">
        <f t="shared" si="19"/>
        <v>24</v>
      </c>
      <c r="AT61" s="11"/>
      <c r="AU61" s="10"/>
      <c r="AV61" s="11"/>
      <c r="AW61" s="10"/>
      <c r="AX61" s="11"/>
      <c r="AY61" s="10"/>
      <c r="AZ61" s="11"/>
      <c r="BA61" s="10"/>
      <c r="BB61" s="11">
        <v>4</v>
      </c>
      <c r="BC61" s="12">
        <f>30*0.8</f>
        <v>24</v>
      </c>
      <c r="BD61" s="13">
        <f t="shared" si="24"/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>
        <f>CJ61+CL61+CN61+CP61+CR61+CT61</f>
        <v>20.8</v>
      </c>
      <c r="CI61" s="51"/>
      <c r="CJ61" s="50"/>
      <c r="CK61" s="51"/>
      <c r="CL61" s="50"/>
      <c r="CM61" s="51"/>
      <c r="CN61" s="50"/>
      <c r="CO61" s="51">
        <v>5</v>
      </c>
      <c r="CP61" s="50">
        <f>26*0.8</f>
        <v>20.8</v>
      </c>
      <c r="CQ61" s="51"/>
      <c r="CR61" s="50"/>
      <c r="CS61" s="51"/>
      <c r="CT61" s="52"/>
      <c r="CU61" s="53">
        <f t="shared" si="4"/>
        <v>0</v>
      </c>
      <c r="CV61" s="51"/>
      <c r="CW61" s="50"/>
      <c r="CX61" s="51"/>
      <c r="CY61" s="50"/>
      <c r="CZ61" s="51"/>
      <c r="DA61" s="50"/>
      <c r="DB61" s="51"/>
      <c r="DC61" s="50"/>
      <c r="DD61" s="51"/>
      <c r="DE61" s="52"/>
      <c r="DF61" s="53">
        <f t="shared" si="5"/>
        <v>0</v>
      </c>
      <c r="DG61" s="51"/>
      <c r="DH61" s="50"/>
      <c r="DI61" s="51"/>
      <c r="DJ61" s="50"/>
      <c r="DK61" s="51"/>
      <c r="DL61" s="52"/>
      <c r="DM61" s="53">
        <f t="shared" si="9"/>
        <v>0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1"/>
      <c r="DY61" s="50"/>
      <c r="DZ61" s="51"/>
      <c r="EA61" s="50"/>
      <c r="EB61" s="51"/>
      <c r="EC61" s="52"/>
    </row>
    <row r="62" spans="2:133" ht="15" hidden="1" customHeight="1" x14ac:dyDescent="0.3">
      <c r="B62" s="37">
        <v>3978</v>
      </c>
      <c r="C62" s="30" t="s">
        <v>48</v>
      </c>
      <c r="D62" s="39">
        <v>2006</v>
      </c>
      <c r="E62" s="62">
        <f t="shared" si="6"/>
        <v>94.5</v>
      </c>
      <c r="F62" s="47" t="s">
        <v>504</v>
      </c>
      <c r="G62" s="47" t="s">
        <v>421</v>
      </c>
      <c r="H62" s="47" t="s">
        <v>505</v>
      </c>
      <c r="I62" s="47" t="s">
        <v>506</v>
      </c>
      <c r="J62" s="48">
        <f t="shared" si="23"/>
        <v>0</v>
      </c>
      <c r="K62" s="49"/>
      <c r="L62" s="50"/>
      <c r="M62" s="51"/>
      <c r="N62" s="50"/>
      <c r="O62" s="51"/>
      <c r="P62" s="52"/>
      <c r="Q62" s="48">
        <f t="shared" si="0"/>
        <v>0</v>
      </c>
      <c r="R62" s="49"/>
      <c r="S62" s="52"/>
      <c r="T62" s="48">
        <f t="shared" si="1"/>
        <v>0</v>
      </c>
      <c r="U62" s="49"/>
      <c r="V62" s="50"/>
      <c r="W62" s="51"/>
      <c r="X62" s="52"/>
      <c r="Y62" s="53">
        <f t="shared" si="22"/>
        <v>45.900000000000006</v>
      </c>
      <c r="Z62" s="54"/>
      <c r="AA62" s="55"/>
      <c r="AB62" s="54"/>
      <c r="AC62" s="55"/>
      <c r="AD62" s="54"/>
      <c r="AE62" s="55"/>
      <c r="AF62" s="106">
        <v>7</v>
      </c>
      <c r="AG62" s="55">
        <f>18*0.9</f>
        <v>16.2</v>
      </c>
      <c r="AH62" s="84">
        <v>6</v>
      </c>
      <c r="AI62" s="85">
        <f>22*0.9*1.5</f>
        <v>29.700000000000003</v>
      </c>
      <c r="AJ62" s="54"/>
      <c r="AK62" s="55"/>
      <c r="AL62" s="106"/>
      <c r="AM62" s="55"/>
      <c r="AN62" s="54"/>
      <c r="AO62" s="89"/>
      <c r="AP62" s="96">
        <f t="shared" si="2"/>
        <v>0</v>
      </c>
      <c r="AQ62" s="98"/>
      <c r="AR62" s="93"/>
      <c r="AS62" s="90">
        <f t="shared" si="19"/>
        <v>21.6</v>
      </c>
      <c r="AT62" s="11"/>
      <c r="AU62" s="10"/>
      <c r="AV62" s="11"/>
      <c r="AW62" s="10"/>
      <c r="AX62" s="102">
        <v>9</v>
      </c>
      <c r="AY62" s="103">
        <f>10*0.8*1.5</f>
        <v>12</v>
      </c>
      <c r="AZ62" s="102">
        <v>9</v>
      </c>
      <c r="BA62" s="103">
        <f>8*0.8*1.5</f>
        <v>9.6000000000000014</v>
      </c>
      <c r="BB62" s="11"/>
      <c r="BC62" s="12"/>
      <c r="BD62" s="13">
        <f t="shared" si="24"/>
        <v>0</v>
      </c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>
        <f>BS62+BU62+BW62+BY62+CA62+CC62+CE62+CG62</f>
        <v>27</v>
      </c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102">
        <v>5</v>
      </c>
      <c r="CG62" s="104">
        <f>18*1.5</f>
        <v>27</v>
      </c>
      <c r="CH62" s="53">
        <f>CJ62+CL62+CN62+CP62+CR62+CT62</f>
        <v>0</v>
      </c>
      <c r="CI62" s="51"/>
      <c r="CJ62" s="50"/>
      <c r="CK62" s="51"/>
      <c r="CL62" s="50"/>
      <c r="CM62" s="51"/>
      <c r="CN62" s="50"/>
      <c r="CO62" s="51"/>
      <c r="CP62" s="50"/>
      <c r="CQ62" s="51"/>
      <c r="CR62" s="50"/>
      <c r="CS62" s="51"/>
      <c r="CT62" s="52"/>
      <c r="CU62" s="53">
        <f t="shared" si="4"/>
        <v>0</v>
      </c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>
        <f t="shared" si="5"/>
        <v>0</v>
      </c>
      <c r="DG62" s="51"/>
      <c r="DH62" s="50"/>
      <c r="DI62" s="51"/>
      <c r="DJ62" s="50"/>
      <c r="DK62" s="51"/>
      <c r="DL62" s="52"/>
      <c r="DM62" s="53">
        <f t="shared" si="9"/>
        <v>0</v>
      </c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</row>
    <row r="63" spans="2:133" ht="15" hidden="1" customHeight="1" x14ac:dyDescent="0.3">
      <c r="B63" s="37">
        <v>5909</v>
      </c>
      <c r="C63" s="30" t="s">
        <v>11</v>
      </c>
      <c r="D63" s="38">
        <v>2006</v>
      </c>
      <c r="E63" s="62">
        <f t="shared" si="6"/>
        <v>88.5</v>
      </c>
      <c r="F63" s="47" t="s">
        <v>417</v>
      </c>
      <c r="G63" s="47"/>
      <c r="H63" s="47" t="s">
        <v>473</v>
      </c>
      <c r="I63" s="47" t="s">
        <v>441</v>
      </c>
      <c r="J63" s="48">
        <f t="shared" si="23"/>
        <v>0</v>
      </c>
      <c r="K63" s="49"/>
      <c r="L63" s="50"/>
      <c r="M63" s="51"/>
      <c r="N63" s="50"/>
      <c r="O63" s="51"/>
      <c r="P63" s="52"/>
      <c r="Q63" s="48">
        <f t="shared" si="0"/>
        <v>0</v>
      </c>
      <c r="R63" s="49"/>
      <c r="S63" s="52"/>
      <c r="T63" s="48">
        <f t="shared" si="1"/>
        <v>17.5</v>
      </c>
      <c r="U63" s="49">
        <v>7</v>
      </c>
      <c r="V63" s="50">
        <f>25*0.7</f>
        <v>17.5</v>
      </c>
      <c r="W63" s="51"/>
      <c r="X63" s="52"/>
      <c r="Y63" s="53">
        <f t="shared" si="22"/>
        <v>22.5</v>
      </c>
      <c r="Z63" s="54"/>
      <c r="AA63" s="55"/>
      <c r="AB63" s="54"/>
      <c r="AC63" s="55"/>
      <c r="AD63" s="54"/>
      <c r="AE63" s="55"/>
      <c r="AF63" s="54"/>
      <c r="AG63" s="55"/>
      <c r="AH63" s="106"/>
      <c r="AI63" s="55"/>
      <c r="AJ63" s="54"/>
      <c r="AK63" s="55"/>
      <c r="AL63" s="106"/>
      <c r="AM63" s="55"/>
      <c r="AN63" s="54">
        <v>7</v>
      </c>
      <c r="AO63" s="89">
        <f>25*0.9</f>
        <v>22.5</v>
      </c>
      <c r="AP63" s="96">
        <f t="shared" si="2"/>
        <v>0</v>
      </c>
      <c r="AQ63" s="98"/>
      <c r="AR63" s="93"/>
      <c r="AS63" s="90">
        <f t="shared" si="19"/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>
        <f t="shared" si="24"/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>BS63+BU63+BW63+BY63+CA63+CC63+CG63</f>
        <v>48.5</v>
      </c>
      <c r="BR63" s="51"/>
      <c r="BS63" s="50"/>
      <c r="BT63" s="51"/>
      <c r="BU63" s="50"/>
      <c r="BV63" s="51"/>
      <c r="BW63" s="50"/>
      <c r="BX63" s="51"/>
      <c r="BY63" s="50"/>
      <c r="BZ63" s="51">
        <v>5</v>
      </c>
      <c r="CA63" s="50">
        <f>26</f>
        <v>26</v>
      </c>
      <c r="CB63" s="102">
        <v>8</v>
      </c>
      <c r="CC63" s="103">
        <f>15*1.5</f>
        <v>22.5</v>
      </c>
      <c r="CD63" s="18">
        <v>8</v>
      </c>
      <c r="CE63" s="18" t="s">
        <v>65</v>
      </c>
      <c r="CF63" s="51"/>
      <c r="CG63" s="52"/>
      <c r="CH63" s="53">
        <f>CJ63+CL63+CN63+CP63+CR63+CT63</f>
        <v>0</v>
      </c>
      <c r="CI63" s="51"/>
      <c r="CJ63" s="50"/>
      <c r="CK63" s="51"/>
      <c r="CL63" s="50"/>
      <c r="CM63" s="51"/>
      <c r="CN63" s="50"/>
      <c r="CO63" s="51"/>
      <c r="CP63" s="50"/>
      <c r="CQ63" s="51"/>
      <c r="CR63" s="51"/>
      <c r="CS63" s="51"/>
      <c r="CT63" s="52"/>
      <c r="CU63" s="53">
        <f t="shared" si="4"/>
        <v>0</v>
      </c>
      <c r="CV63" s="51"/>
      <c r="CW63" s="50"/>
      <c r="CX63" s="51"/>
      <c r="CY63" s="50"/>
      <c r="CZ63" s="51"/>
      <c r="DA63" s="50"/>
      <c r="DB63" s="51"/>
      <c r="DC63" s="50"/>
      <c r="DD63" s="51"/>
      <c r="DE63" s="52"/>
      <c r="DF63" s="53">
        <f t="shared" si="5"/>
        <v>0</v>
      </c>
      <c r="DG63" s="51"/>
      <c r="DH63" s="50"/>
      <c r="DI63" s="51"/>
      <c r="DJ63" s="50"/>
      <c r="DK63" s="51"/>
      <c r="DL63" s="52"/>
      <c r="DM63" s="53">
        <f t="shared" si="9"/>
        <v>0</v>
      </c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1"/>
      <c r="DY63" s="50"/>
      <c r="DZ63" s="51"/>
      <c r="EA63" s="50"/>
      <c r="EB63" s="51"/>
      <c r="EC63" s="52"/>
    </row>
    <row r="64" spans="2:133" ht="15" hidden="1" customHeight="1" x14ac:dyDescent="0.3">
      <c r="B64" s="37">
        <v>4661</v>
      </c>
      <c r="C64" s="30" t="s">
        <v>84</v>
      </c>
      <c r="D64" s="39">
        <v>2003</v>
      </c>
      <c r="E64" s="62">
        <f t="shared" si="6"/>
        <v>88</v>
      </c>
      <c r="F64" s="47" t="s">
        <v>419</v>
      </c>
      <c r="G64" s="47"/>
      <c r="H64" s="47" t="s">
        <v>512</v>
      </c>
      <c r="I64" s="47" t="s">
        <v>438</v>
      </c>
      <c r="J64" s="48">
        <f t="shared" si="23"/>
        <v>0</v>
      </c>
      <c r="K64" s="49"/>
      <c r="L64" s="50"/>
      <c r="M64" s="51"/>
      <c r="N64" s="50"/>
      <c r="O64" s="51"/>
      <c r="P64" s="52"/>
      <c r="Q64" s="48">
        <f t="shared" si="0"/>
        <v>0</v>
      </c>
      <c r="R64" s="49"/>
      <c r="S64" s="52"/>
      <c r="T64" s="48">
        <f t="shared" si="1"/>
        <v>0</v>
      </c>
      <c r="U64" s="49"/>
      <c r="V64" s="50"/>
      <c r="W64" s="51"/>
      <c r="X64" s="52"/>
      <c r="Y64" s="53">
        <f t="shared" si="22"/>
        <v>0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06"/>
      <c r="AM64" s="55"/>
      <c r="AN64" s="54"/>
      <c r="AO64" s="89"/>
      <c r="AP64" s="96">
        <f t="shared" si="2"/>
        <v>0</v>
      </c>
      <c r="AQ64" s="98"/>
      <c r="AR64" s="93"/>
      <c r="AS64" s="90">
        <f t="shared" si="19"/>
        <v>16</v>
      </c>
      <c r="AT64" s="11"/>
      <c r="AU64" s="10"/>
      <c r="AV64" s="11">
        <v>8</v>
      </c>
      <c r="AW64" s="10">
        <f>20*0.8</f>
        <v>16</v>
      </c>
      <c r="AX64" s="11"/>
      <c r="AY64" s="10"/>
      <c r="AZ64" s="11"/>
      <c r="BA64" s="10"/>
      <c r="BB64" s="11"/>
      <c r="BC64" s="12"/>
      <c r="BD64" s="13">
        <f t="shared" si="24"/>
        <v>0</v>
      </c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12"/>
      <c r="BQ64" s="13">
        <f>BS64+BU64+BW64+BY64+CA64+CC64+CE64+CG64</f>
        <v>0</v>
      </c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52"/>
      <c r="CH64" s="53">
        <f>CJ64+CL64+CP64+CR64+CT64</f>
        <v>72</v>
      </c>
      <c r="CI64" s="51"/>
      <c r="CJ64" s="50"/>
      <c r="CK64" s="51"/>
      <c r="CL64" s="50"/>
      <c r="CM64" s="18">
        <v>7</v>
      </c>
      <c r="CN64" s="17">
        <f>18*0.8</f>
        <v>14.4</v>
      </c>
      <c r="CO64" s="51"/>
      <c r="CP64" s="50"/>
      <c r="CQ64" s="51">
        <v>3</v>
      </c>
      <c r="CR64" s="50">
        <f>30*0.8</f>
        <v>24</v>
      </c>
      <c r="CS64" s="102">
        <v>2</v>
      </c>
      <c r="CT64" s="104">
        <f>40*0.8*1.5</f>
        <v>48</v>
      </c>
      <c r="CU64" s="53">
        <f t="shared" si="4"/>
        <v>0</v>
      </c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53">
        <f t="shared" si="5"/>
        <v>0</v>
      </c>
      <c r="DG64" s="51"/>
      <c r="DH64" s="50"/>
      <c r="DI64" s="51"/>
      <c r="DJ64" s="50"/>
      <c r="DK64" s="51"/>
      <c r="DL64" s="52"/>
      <c r="DM64" s="53">
        <f t="shared" si="9"/>
        <v>0</v>
      </c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52"/>
    </row>
    <row r="65" spans="2:133" ht="15" hidden="1" customHeight="1" x14ac:dyDescent="0.3">
      <c r="B65" s="37">
        <v>7307</v>
      </c>
      <c r="C65" s="30" t="s">
        <v>245</v>
      </c>
      <c r="D65" s="38">
        <v>2010</v>
      </c>
      <c r="E65" s="62">
        <f t="shared" si="6"/>
        <v>85.05</v>
      </c>
      <c r="F65" s="47" t="s">
        <v>417</v>
      </c>
      <c r="G65" s="47"/>
      <c r="H65" s="47" t="s">
        <v>546</v>
      </c>
      <c r="I65" s="47"/>
      <c r="J65" s="48">
        <f t="shared" si="23"/>
        <v>0</v>
      </c>
      <c r="K65" s="49"/>
      <c r="L65" s="50"/>
      <c r="M65" s="51"/>
      <c r="N65" s="50"/>
      <c r="O65" s="51"/>
      <c r="P65" s="52"/>
      <c r="Q65" s="48">
        <f t="shared" si="0"/>
        <v>0</v>
      </c>
      <c r="R65" s="49"/>
      <c r="S65" s="52"/>
      <c r="T65" s="48">
        <f t="shared" si="1"/>
        <v>0</v>
      </c>
      <c r="U65" s="49"/>
      <c r="V65" s="50"/>
      <c r="W65" s="51"/>
      <c r="X65" s="52"/>
      <c r="Y65" s="53">
        <f t="shared" si="22"/>
        <v>0</v>
      </c>
      <c r="Z65" s="54"/>
      <c r="AA65" s="55"/>
      <c r="AB65" s="106"/>
      <c r="AC65" s="55"/>
      <c r="AD65" s="54"/>
      <c r="AE65" s="55"/>
      <c r="AF65" s="54"/>
      <c r="AG65" s="55"/>
      <c r="AH65" s="106"/>
      <c r="AI65" s="55"/>
      <c r="AJ65" s="54"/>
      <c r="AK65" s="55"/>
      <c r="AL65" s="106"/>
      <c r="AM65" s="55"/>
      <c r="AN65" s="106"/>
      <c r="AO65" s="89"/>
      <c r="AP65" s="96">
        <f t="shared" si="2"/>
        <v>0</v>
      </c>
      <c r="AQ65" s="98"/>
      <c r="AR65" s="93"/>
      <c r="AS65" s="90">
        <f t="shared" si="19"/>
        <v>0</v>
      </c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>
        <f t="shared" si="24"/>
        <v>85.05</v>
      </c>
      <c r="BE65" s="11"/>
      <c r="BF65" s="10"/>
      <c r="BG65" s="11"/>
      <c r="BH65" s="10"/>
      <c r="BI65" s="102">
        <v>7</v>
      </c>
      <c r="BJ65" s="103">
        <f>25*0.7*1.5</f>
        <v>26.25</v>
      </c>
      <c r="BK65" s="102">
        <v>5</v>
      </c>
      <c r="BL65" s="103">
        <f>26*0.7*1.5</f>
        <v>27.299999999999997</v>
      </c>
      <c r="BM65" s="11"/>
      <c r="BN65" s="10"/>
      <c r="BO65" s="102">
        <v>3</v>
      </c>
      <c r="BP65" s="104">
        <f>30*0.7*1.5</f>
        <v>31.5</v>
      </c>
      <c r="BQ65" s="13">
        <f>BS65+BU65+BW65+BY65+CA65+CC65+CE65+CG65</f>
        <v>0</v>
      </c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53">
        <f t="shared" ref="CH65:CH71" si="25">CJ65+CL65+CN65+CP65+CR65+CT65</f>
        <v>0</v>
      </c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53">
        <f t="shared" si="4"/>
        <v>0</v>
      </c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>
        <f t="shared" si="5"/>
        <v>0</v>
      </c>
      <c r="DG65" s="51"/>
      <c r="DH65" s="50"/>
      <c r="DI65" s="51"/>
      <c r="DJ65" s="50"/>
      <c r="DK65" s="51"/>
      <c r="DL65" s="52"/>
      <c r="DM65" s="53">
        <f t="shared" si="9"/>
        <v>0</v>
      </c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</row>
    <row r="66" spans="2:133" ht="15" hidden="1" customHeight="1" x14ac:dyDescent="0.3">
      <c r="B66" s="37">
        <v>2398</v>
      </c>
      <c r="C66" s="30" t="s">
        <v>79</v>
      </c>
      <c r="D66" s="39">
        <v>2001</v>
      </c>
      <c r="E66" s="62">
        <f t="shared" si="6"/>
        <v>84.3</v>
      </c>
      <c r="F66" s="47" t="s">
        <v>430</v>
      </c>
      <c r="G66" s="47"/>
      <c r="H66" s="47" t="s">
        <v>476</v>
      </c>
      <c r="I66" s="47" t="s">
        <v>477</v>
      </c>
      <c r="J66" s="48">
        <f t="shared" si="23"/>
        <v>0</v>
      </c>
      <c r="K66" s="49"/>
      <c r="L66" s="50"/>
      <c r="M66" s="51"/>
      <c r="N66" s="50"/>
      <c r="O66" s="51"/>
      <c r="P66" s="52"/>
      <c r="Q66" s="48">
        <f t="shared" si="0"/>
        <v>0</v>
      </c>
      <c r="R66" s="49"/>
      <c r="S66" s="52"/>
      <c r="T66" s="48">
        <f t="shared" si="1"/>
        <v>17.5</v>
      </c>
      <c r="U66" s="49"/>
      <c r="V66" s="50"/>
      <c r="W66" s="51">
        <v>7</v>
      </c>
      <c r="X66" s="52">
        <f>25*0.7</f>
        <v>17.5</v>
      </c>
      <c r="Y66" s="53">
        <f>AC66+AE66+AG66+AI66+AK66+AM66+AO66</f>
        <v>19.8</v>
      </c>
      <c r="Z66" s="14">
        <v>8</v>
      </c>
      <c r="AA66" s="15">
        <f>20*0.9</f>
        <v>18</v>
      </c>
      <c r="AB66" s="54"/>
      <c r="AC66" s="55"/>
      <c r="AD66" s="54"/>
      <c r="AE66" s="55"/>
      <c r="AF66" s="54">
        <v>6</v>
      </c>
      <c r="AG66" s="55">
        <f>22*0.9</f>
        <v>19.8</v>
      </c>
      <c r="AH66" s="106"/>
      <c r="AI66" s="55"/>
      <c r="AJ66" s="106"/>
      <c r="AK66" s="55"/>
      <c r="AL66" s="106"/>
      <c r="AM66" s="55"/>
      <c r="AN66" s="54"/>
      <c r="AO66" s="89"/>
      <c r="AP66" s="96">
        <f t="shared" si="2"/>
        <v>0</v>
      </c>
      <c r="AQ66" s="98"/>
      <c r="AR66" s="93"/>
      <c r="AS66" s="90">
        <f t="shared" si="19"/>
        <v>0</v>
      </c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>
        <f t="shared" si="24"/>
        <v>0</v>
      </c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>BS66+BU66+BW66+BY66+CA66+CC66+CE66+CG66</f>
        <v>47</v>
      </c>
      <c r="BR66" s="51">
        <v>8</v>
      </c>
      <c r="BS66" s="50">
        <f>20</f>
        <v>20</v>
      </c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102">
        <v>5</v>
      </c>
      <c r="CG66" s="104">
        <f>18*1.5</f>
        <v>27</v>
      </c>
      <c r="CH66" s="53">
        <f t="shared" si="25"/>
        <v>0</v>
      </c>
      <c r="CI66" s="51"/>
      <c r="CJ66" s="50"/>
      <c r="CK66" s="51"/>
      <c r="CL66" s="50"/>
      <c r="CM66" s="51"/>
      <c r="CN66" s="50"/>
      <c r="CO66" s="50"/>
      <c r="CP66" s="50"/>
      <c r="CQ66" s="51"/>
      <c r="CR66" s="50"/>
      <c r="CS66" s="51"/>
      <c r="CT66" s="52"/>
      <c r="CU66" s="53">
        <f t="shared" si="4"/>
        <v>0</v>
      </c>
      <c r="CV66" s="51"/>
      <c r="CW66" s="50"/>
      <c r="CX66" s="50"/>
      <c r="CY66" s="50"/>
      <c r="CZ66" s="51"/>
      <c r="DA66" s="50"/>
      <c r="DB66" s="51"/>
      <c r="DC66" s="50"/>
      <c r="DD66" s="51"/>
      <c r="DE66" s="52"/>
      <c r="DF66" s="53">
        <f t="shared" si="5"/>
        <v>0</v>
      </c>
      <c r="DG66" s="51"/>
      <c r="DH66" s="50"/>
      <c r="DI66" s="50"/>
      <c r="DJ66" s="50"/>
      <c r="DK66" s="51"/>
      <c r="DL66" s="52"/>
      <c r="DM66" s="53">
        <f t="shared" si="9"/>
        <v>0</v>
      </c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0"/>
      <c r="DY66" s="50"/>
      <c r="DZ66" s="51"/>
      <c r="EA66" s="50"/>
      <c r="EB66" s="51"/>
      <c r="EC66" s="52"/>
    </row>
    <row r="67" spans="2:133" ht="15" hidden="1" customHeight="1" x14ac:dyDescent="0.3">
      <c r="B67" s="37">
        <v>62</v>
      </c>
      <c r="C67" s="30" t="s">
        <v>71</v>
      </c>
      <c r="D67" s="39">
        <v>1991</v>
      </c>
      <c r="E67" s="62">
        <f t="shared" si="6"/>
        <v>84</v>
      </c>
      <c r="F67" s="47" t="s">
        <v>417</v>
      </c>
      <c r="G67" s="47"/>
      <c r="H67" s="47" t="s">
        <v>473</v>
      </c>
      <c r="I67" s="47" t="s">
        <v>431</v>
      </c>
      <c r="J67" s="48">
        <f t="shared" si="23"/>
        <v>0</v>
      </c>
      <c r="K67" s="56"/>
      <c r="L67" s="57"/>
      <c r="M67" s="58"/>
      <c r="N67" s="57"/>
      <c r="O67" s="58"/>
      <c r="P67" s="59"/>
      <c r="Q67" s="48">
        <f t="shared" si="0"/>
        <v>0</v>
      </c>
      <c r="R67" s="56"/>
      <c r="S67" s="59"/>
      <c r="T67" s="48">
        <f t="shared" si="1"/>
        <v>0</v>
      </c>
      <c r="U67" s="56"/>
      <c r="V67" s="57"/>
      <c r="W67" s="58"/>
      <c r="X67" s="59"/>
      <c r="Y67" s="53">
        <f>AA67+AC67+AE67+AG67+AI67+AK67+AM67+AO67</f>
        <v>54</v>
      </c>
      <c r="Z67" s="60">
        <v>3</v>
      </c>
      <c r="AA67" s="61">
        <f>60*0.9</f>
        <v>54</v>
      </c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96">
        <f t="shared" si="2"/>
        <v>0</v>
      </c>
      <c r="AQ67" s="98"/>
      <c r="AR67" s="93"/>
      <c r="AS67" s="90">
        <f t="shared" si="19"/>
        <v>0</v>
      </c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3">
        <f t="shared" si="24"/>
        <v>0</v>
      </c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20"/>
      <c r="BP67" s="21"/>
      <c r="BQ67" s="13">
        <f>BS67+BU67+BW67+BY67+CA67+CC67+CE67+CG67</f>
        <v>30</v>
      </c>
      <c r="BR67" s="58">
        <v>6</v>
      </c>
      <c r="BS67" s="57">
        <f>30</f>
        <v>30</v>
      </c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>
        <f t="shared" si="25"/>
        <v>0</v>
      </c>
      <c r="CI67" s="58"/>
      <c r="CJ67" s="57"/>
      <c r="CK67" s="58"/>
      <c r="CL67" s="57"/>
      <c r="CM67" s="58"/>
      <c r="CN67" s="57"/>
      <c r="CO67" s="50"/>
      <c r="CP67" s="50"/>
      <c r="CQ67" s="58"/>
      <c r="CR67" s="57"/>
      <c r="CS67" s="58"/>
      <c r="CT67" s="59"/>
      <c r="CU67" s="53">
        <f t="shared" si="4"/>
        <v>0</v>
      </c>
      <c r="CV67" s="58"/>
      <c r="CW67" s="57"/>
      <c r="CX67" s="57"/>
      <c r="CY67" s="57"/>
      <c r="CZ67" s="58"/>
      <c r="DA67" s="57"/>
      <c r="DB67" s="58"/>
      <c r="DC67" s="57"/>
      <c r="DD67" s="58"/>
      <c r="DE67" s="59"/>
      <c r="DF67" s="53">
        <f t="shared" si="5"/>
        <v>0</v>
      </c>
      <c r="DG67" s="58"/>
      <c r="DH67" s="57"/>
      <c r="DI67" s="57"/>
      <c r="DJ67" s="57"/>
      <c r="DK67" s="58"/>
      <c r="DL67" s="59"/>
      <c r="DM67" s="53">
        <f t="shared" si="9"/>
        <v>0</v>
      </c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7"/>
      <c r="DY67" s="57"/>
      <c r="DZ67" s="58"/>
      <c r="EA67" s="57"/>
      <c r="EB67" s="58"/>
      <c r="EC67" s="59"/>
    </row>
    <row r="68" spans="2:133" ht="15" hidden="1" customHeight="1" x14ac:dyDescent="0.3">
      <c r="B68" s="37">
        <v>9720</v>
      </c>
      <c r="C68" s="30" t="s">
        <v>445</v>
      </c>
      <c r="D68" s="38">
        <v>2009</v>
      </c>
      <c r="E68" s="62">
        <f t="shared" si="6"/>
        <v>83.4</v>
      </c>
      <c r="F68" s="47" t="s">
        <v>417</v>
      </c>
      <c r="G68" s="47"/>
      <c r="H68" s="47" t="s">
        <v>446</v>
      </c>
      <c r="I68" s="47"/>
      <c r="J68" s="48">
        <f t="shared" si="23"/>
        <v>12</v>
      </c>
      <c r="K68" s="49"/>
      <c r="L68" s="50"/>
      <c r="M68" s="51"/>
      <c r="N68" s="50"/>
      <c r="O68" s="51">
        <v>6</v>
      </c>
      <c r="P68" s="52">
        <f>30*0.4</f>
        <v>12</v>
      </c>
      <c r="Q68" s="48">
        <f t="shared" si="0"/>
        <v>0</v>
      </c>
      <c r="R68" s="49"/>
      <c r="S68" s="52"/>
      <c r="T68" s="48">
        <f t="shared" si="1"/>
        <v>0</v>
      </c>
      <c r="U68" s="49"/>
      <c r="V68" s="50"/>
      <c r="W68" s="51"/>
      <c r="X68" s="52"/>
      <c r="Y68" s="53">
        <f>AA68+AC68+AE68+AG68+AI68+AK68+AM68+AO68</f>
        <v>0</v>
      </c>
      <c r="Z68" s="106"/>
      <c r="AA68" s="55"/>
      <c r="AB68" s="106"/>
      <c r="AC68" s="55"/>
      <c r="AD68" s="106"/>
      <c r="AE68" s="55"/>
      <c r="AF68" s="106"/>
      <c r="AG68" s="55"/>
      <c r="AH68" s="106"/>
      <c r="AI68" s="55"/>
      <c r="AJ68" s="106"/>
      <c r="AK68" s="55"/>
      <c r="AL68" s="106"/>
      <c r="AM68" s="55"/>
      <c r="AN68" s="106"/>
      <c r="AO68" s="89"/>
      <c r="AP68" s="96">
        <f t="shared" si="2"/>
        <v>0</v>
      </c>
      <c r="AQ68" s="98"/>
      <c r="AR68" s="93"/>
      <c r="AS68" s="90">
        <f t="shared" si="19"/>
        <v>0</v>
      </c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>
        <f t="shared" si="24"/>
        <v>71.400000000000006</v>
      </c>
      <c r="BE68" s="11"/>
      <c r="BF68" s="10"/>
      <c r="BG68" s="11"/>
      <c r="BH68" s="10"/>
      <c r="BI68" s="11"/>
      <c r="BJ68" s="10"/>
      <c r="BK68" s="102">
        <v>5</v>
      </c>
      <c r="BL68" s="103">
        <f>26*0.7*1.5</f>
        <v>27.299999999999997</v>
      </c>
      <c r="BM68" s="11">
        <v>7</v>
      </c>
      <c r="BN68" s="10">
        <f>18*0.7</f>
        <v>12.6</v>
      </c>
      <c r="BO68" s="102">
        <v>3</v>
      </c>
      <c r="BP68" s="104">
        <f>30*0.7*1.5</f>
        <v>31.5</v>
      </c>
      <c r="BQ68" s="13">
        <f>BS68+BU68+BW68+BY68+CA68+CC68+CE68+CG68</f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51"/>
      <c r="CE68" s="50"/>
      <c r="CF68" s="51"/>
      <c r="CG68" s="52"/>
      <c r="CH68" s="53">
        <f t="shared" si="25"/>
        <v>0</v>
      </c>
      <c r="CI68" s="51"/>
      <c r="CJ68" s="50"/>
      <c r="CK68" s="51"/>
      <c r="CL68" s="50"/>
      <c r="CM68" s="51"/>
      <c r="CN68" s="50"/>
      <c r="CO68" s="51"/>
      <c r="CP68" s="50"/>
      <c r="CQ68" s="51"/>
      <c r="CR68" s="50"/>
      <c r="CS68" s="51"/>
      <c r="CT68" s="52"/>
      <c r="CU68" s="53">
        <f t="shared" si="4"/>
        <v>0</v>
      </c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>
        <f t="shared" si="5"/>
        <v>0</v>
      </c>
      <c r="DG68" s="51"/>
      <c r="DH68" s="50"/>
      <c r="DI68" s="51"/>
      <c r="DJ68" s="50"/>
      <c r="DK68" s="51"/>
      <c r="DL68" s="52"/>
      <c r="DM68" s="53">
        <f t="shared" si="9"/>
        <v>0</v>
      </c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</row>
    <row r="69" spans="2:133" ht="15" hidden="1" customHeight="1" x14ac:dyDescent="0.3">
      <c r="B69" s="37">
        <v>5928</v>
      </c>
      <c r="C69" s="30" t="s">
        <v>518</v>
      </c>
      <c r="D69" s="38">
        <v>2007</v>
      </c>
      <c r="E69" s="62">
        <f t="shared" si="6"/>
        <v>79.75</v>
      </c>
      <c r="F69" s="47" t="s">
        <v>519</v>
      </c>
      <c r="G69" s="47"/>
      <c r="H69" s="47" t="s">
        <v>520</v>
      </c>
      <c r="I69" s="47" t="s">
        <v>521</v>
      </c>
      <c r="J69" s="48">
        <f t="shared" si="23"/>
        <v>0</v>
      </c>
      <c r="K69" s="49"/>
      <c r="L69" s="50"/>
      <c r="M69" s="51"/>
      <c r="N69" s="50"/>
      <c r="O69" s="51"/>
      <c r="P69" s="52"/>
      <c r="Q69" s="48">
        <f t="shared" si="0"/>
        <v>0</v>
      </c>
      <c r="R69" s="49"/>
      <c r="S69" s="52"/>
      <c r="T69" s="48">
        <f t="shared" si="1"/>
        <v>0</v>
      </c>
      <c r="U69" s="49"/>
      <c r="V69" s="50"/>
      <c r="W69" s="51"/>
      <c r="X69" s="52"/>
      <c r="Y69" s="53">
        <f>AA69+AC69+AE69+AG69+AI69+AK69+AM69+AO69</f>
        <v>40.049999999999997</v>
      </c>
      <c r="Z69" s="106"/>
      <c r="AA69" s="55"/>
      <c r="AB69" s="106"/>
      <c r="AC69" s="55"/>
      <c r="AD69" s="106"/>
      <c r="AE69" s="55"/>
      <c r="AF69" s="106"/>
      <c r="AG69" s="55"/>
      <c r="AH69" s="106"/>
      <c r="AI69" s="55"/>
      <c r="AJ69" s="106">
        <v>6</v>
      </c>
      <c r="AK69" s="55">
        <f>22*0.9</f>
        <v>19.8</v>
      </c>
      <c r="AL69" s="84">
        <v>6</v>
      </c>
      <c r="AM69" s="85">
        <f>15*0.9*1.5</f>
        <v>20.25</v>
      </c>
      <c r="AN69" s="106"/>
      <c r="AO69" s="89"/>
      <c r="AP69" s="96">
        <f t="shared" si="2"/>
        <v>0</v>
      </c>
      <c r="AQ69" s="98"/>
      <c r="AR69" s="93"/>
      <c r="AS69" s="90">
        <f t="shared" si="19"/>
        <v>20.8</v>
      </c>
      <c r="AT69" s="11"/>
      <c r="AU69" s="10"/>
      <c r="AV69" s="11"/>
      <c r="AW69" s="10"/>
      <c r="AX69" s="11"/>
      <c r="AY69" s="10"/>
      <c r="AZ69" s="11"/>
      <c r="BA69" s="10"/>
      <c r="BB69" s="11">
        <v>5</v>
      </c>
      <c r="BC69" s="12">
        <f>26*0.8</f>
        <v>20.8</v>
      </c>
      <c r="BD69" s="13">
        <f t="shared" si="24"/>
        <v>18.899999999999999</v>
      </c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02">
        <v>5</v>
      </c>
      <c r="BP69" s="104">
        <f>18*0.7*1.5</f>
        <v>18.899999999999999</v>
      </c>
      <c r="BQ69" s="13">
        <f>BS69+BU69+BW69+BY69+CA69+CC69</f>
        <v>0</v>
      </c>
      <c r="BR69" s="51"/>
      <c r="BS69" s="50"/>
      <c r="BT69" s="51"/>
      <c r="BU69" s="50"/>
      <c r="BV69" s="51"/>
      <c r="BW69" s="50"/>
      <c r="BX69" s="51"/>
      <c r="BY69" s="50"/>
      <c r="BZ69" s="51"/>
      <c r="CA69" s="50"/>
      <c r="CB69" s="51"/>
      <c r="CC69" s="50"/>
      <c r="CD69" s="18">
        <v>9</v>
      </c>
      <c r="CE69" s="18" t="s">
        <v>65</v>
      </c>
      <c r="CF69" s="18">
        <v>8</v>
      </c>
      <c r="CG69" s="110" t="s">
        <v>65</v>
      </c>
      <c r="CH69" s="53">
        <f t="shared" si="25"/>
        <v>0</v>
      </c>
      <c r="CI69" s="51"/>
      <c r="CJ69" s="50"/>
      <c r="CK69" s="51"/>
      <c r="CL69" s="50"/>
      <c r="CM69" s="51"/>
      <c r="CN69" s="50"/>
      <c r="CO69" s="51"/>
      <c r="CP69" s="50"/>
      <c r="CQ69" s="51"/>
      <c r="CR69" s="51"/>
      <c r="CS69" s="51"/>
      <c r="CT69" s="109"/>
      <c r="CU69" s="53">
        <f t="shared" si="4"/>
        <v>0</v>
      </c>
      <c r="CV69" s="51"/>
      <c r="CW69" s="50"/>
      <c r="CX69" s="51"/>
      <c r="CY69" s="50"/>
      <c r="CZ69" s="51"/>
      <c r="DA69" s="50"/>
      <c r="DB69" s="51"/>
      <c r="DC69" s="50"/>
      <c r="DD69" s="51"/>
      <c r="DE69" s="109"/>
      <c r="DF69" s="53">
        <f t="shared" si="5"/>
        <v>0</v>
      </c>
      <c r="DG69" s="51"/>
      <c r="DH69" s="50"/>
      <c r="DI69" s="51"/>
      <c r="DJ69" s="50"/>
      <c r="DK69" s="51"/>
      <c r="DL69" s="109"/>
      <c r="DM69" s="53">
        <f t="shared" si="9"/>
        <v>0</v>
      </c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109"/>
    </row>
    <row r="70" spans="2:133" ht="15" hidden="1" customHeight="1" x14ac:dyDescent="0.3">
      <c r="B70" s="37">
        <v>2569</v>
      </c>
      <c r="C70" s="30" t="s">
        <v>107</v>
      </c>
      <c r="D70" s="39">
        <v>2001</v>
      </c>
      <c r="E70" s="62">
        <f t="shared" si="6"/>
        <v>79.400000000000006</v>
      </c>
      <c r="F70" s="47" t="s">
        <v>463</v>
      </c>
      <c r="G70" s="47"/>
      <c r="H70" s="47" t="s">
        <v>472</v>
      </c>
      <c r="I70" s="47"/>
      <c r="J70" s="48">
        <f t="shared" si="23"/>
        <v>0</v>
      </c>
      <c r="K70" s="49"/>
      <c r="L70" s="50"/>
      <c r="M70" s="51"/>
      <c r="N70" s="50"/>
      <c r="O70" s="51"/>
      <c r="P70" s="52"/>
      <c r="Q70" s="48">
        <f t="shared" si="0"/>
        <v>0</v>
      </c>
      <c r="R70" s="49"/>
      <c r="S70" s="52"/>
      <c r="T70" s="48">
        <f t="shared" si="1"/>
        <v>56</v>
      </c>
      <c r="U70" s="49"/>
      <c r="V70" s="50"/>
      <c r="W70" s="51">
        <v>2</v>
      </c>
      <c r="X70" s="52">
        <f>80*0.7</f>
        <v>56</v>
      </c>
      <c r="Y70" s="53">
        <f>AA70+AC70+AE70+AG70+AI70+AK70+AM70+AO70</f>
        <v>23.400000000000002</v>
      </c>
      <c r="Z70" s="106"/>
      <c r="AA70" s="55"/>
      <c r="AB70" s="106"/>
      <c r="AC70" s="55"/>
      <c r="AD70" s="106"/>
      <c r="AE70" s="55"/>
      <c r="AF70" s="106"/>
      <c r="AG70" s="55"/>
      <c r="AH70" s="106"/>
      <c r="AI70" s="55"/>
      <c r="AJ70" s="106">
        <v>5</v>
      </c>
      <c r="AK70" s="55">
        <f>26*0.9</f>
        <v>23.400000000000002</v>
      </c>
      <c r="AL70" s="106"/>
      <c r="AM70" s="55"/>
      <c r="AN70" s="106"/>
      <c r="AO70" s="89"/>
      <c r="AP70" s="96">
        <f t="shared" si="2"/>
        <v>0</v>
      </c>
      <c r="AQ70" s="98"/>
      <c r="AR70" s="93"/>
      <c r="AS70" s="90">
        <f t="shared" si="19"/>
        <v>0</v>
      </c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>
        <f t="shared" si="24"/>
        <v>0</v>
      </c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BS70+BU70+BW70+BY70+CA70+CC70+CG70</f>
        <v>0</v>
      </c>
      <c r="BR70" s="51"/>
      <c r="BS70" s="50"/>
      <c r="BT70" s="51"/>
      <c r="BU70" s="50"/>
      <c r="BV70" s="51"/>
      <c r="BW70" s="50"/>
      <c r="BX70" s="51"/>
      <c r="BY70" s="50"/>
      <c r="BZ70" s="51"/>
      <c r="CA70" s="50"/>
      <c r="CB70" s="51"/>
      <c r="CC70" s="50"/>
      <c r="CD70" s="18">
        <v>8</v>
      </c>
      <c r="CE70" s="18" t="s">
        <v>65</v>
      </c>
      <c r="CF70" s="51"/>
      <c r="CG70" s="52"/>
      <c r="CH70" s="53">
        <f t="shared" si="25"/>
        <v>0</v>
      </c>
      <c r="CI70" s="51"/>
      <c r="CJ70" s="50"/>
      <c r="CK70" s="51"/>
      <c r="CL70" s="50"/>
      <c r="CM70" s="51"/>
      <c r="CN70" s="50"/>
      <c r="CO70" s="50"/>
      <c r="CP70" s="50"/>
      <c r="CQ70" s="51"/>
      <c r="CR70" s="51"/>
      <c r="CS70" s="51"/>
      <c r="CT70" s="52"/>
      <c r="CU70" s="53">
        <f t="shared" si="4"/>
        <v>0</v>
      </c>
      <c r="CV70" s="51"/>
      <c r="CW70" s="50"/>
      <c r="CX70" s="50"/>
      <c r="CY70" s="50"/>
      <c r="CZ70" s="51"/>
      <c r="DA70" s="50"/>
      <c r="DB70" s="51"/>
      <c r="DC70" s="50"/>
      <c r="DD70" s="51"/>
      <c r="DE70" s="52"/>
      <c r="DF70" s="53">
        <f t="shared" si="5"/>
        <v>0</v>
      </c>
      <c r="DG70" s="51"/>
      <c r="DH70" s="50"/>
      <c r="DI70" s="50"/>
      <c r="DJ70" s="50"/>
      <c r="DK70" s="51"/>
      <c r="DL70" s="52"/>
      <c r="DM70" s="53">
        <f t="shared" si="9"/>
        <v>0</v>
      </c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0"/>
      <c r="DY70" s="50"/>
      <c r="DZ70" s="51"/>
      <c r="EA70" s="50"/>
      <c r="EB70" s="51"/>
      <c r="EC70" s="52"/>
    </row>
    <row r="71" spans="2:133" ht="15" hidden="1" customHeight="1" x14ac:dyDescent="0.3">
      <c r="B71" s="37">
        <v>1332</v>
      </c>
      <c r="C71" s="30" t="s">
        <v>54</v>
      </c>
      <c r="D71" s="39">
        <v>1996</v>
      </c>
      <c r="E71" s="62">
        <f t="shared" si="6"/>
        <v>75.25</v>
      </c>
      <c r="F71" s="47" t="s">
        <v>417</v>
      </c>
      <c r="G71" s="47"/>
      <c r="H71" s="47" t="s">
        <v>473</v>
      </c>
      <c r="I71" s="47" t="s">
        <v>474</v>
      </c>
      <c r="J71" s="48">
        <f t="shared" si="23"/>
        <v>0</v>
      </c>
      <c r="K71" s="49"/>
      <c r="L71" s="50"/>
      <c r="M71" s="51"/>
      <c r="N71" s="50"/>
      <c r="O71" s="51"/>
      <c r="P71" s="52"/>
      <c r="Q71" s="48">
        <f t="shared" si="0"/>
        <v>0</v>
      </c>
      <c r="R71" s="49"/>
      <c r="S71" s="52"/>
      <c r="T71" s="48">
        <f t="shared" si="1"/>
        <v>28</v>
      </c>
      <c r="U71" s="49"/>
      <c r="V71" s="50"/>
      <c r="W71" s="51">
        <v>4</v>
      </c>
      <c r="X71" s="52">
        <f>40*0.7</f>
        <v>28</v>
      </c>
      <c r="Y71" s="53">
        <f>AA71+AC71+AE71+AG71+AI71+AM71+AO71</f>
        <v>47.25</v>
      </c>
      <c r="Z71" s="54"/>
      <c r="AA71" s="55"/>
      <c r="AB71" s="54"/>
      <c r="AC71" s="55"/>
      <c r="AD71" s="54"/>
      <c r="AE71" s="55"/>
      <c r="AF71" s="54"/>
      <c r="AG71" s="55"/>
      <c r="AH71" s="84">
        <v>8</v>
      </c>
      <c r="AI71" s="85">
        <f>15*0.9*1.5</f>
        <v>20.25</v>
      </c>
      <c r="AJ71" s="14">
        <v>7</v>
      </c>
      <c r="AK71" s="15">
        <f>18*0.9</f>
        <v>16.2</v>
      </c>
      <c r="AL71" s="106"/>
      <c r="AM71" s="55"/>
      <c r="AN71" s="54">
        <v>6</v>
      </c>
      <c r="AO71" s="89">
        <f>30*0.9</f>
        <v>27</v>
      </c>
      <c r="AP71" s="96">
        <f t="shared" si="2"/>
        <v>0</v>
      </c>
      <c r="AQ71" s="98"/>
      <c r="AR71" s="93"/>
      <c r="AS71" s="90">
        <f t="shared" si="19"/>
        <v>0</v>
      </c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>
        <f t="shared" si="24"/>
        <v>0</v>
      </c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>
        <f>BS71+BU71+BW71+BY71+CA71+CC71+CE71+CG71</f>
        <v>0</v>
      </c>
      <c r="BR71" s="51"/>
      <c r="BS71" s="50"/>
      <c r="BT71" s="51"/>
      <c r="BU71" s="50"/>
      <c r="BV71" s="51"/>
      <c r="BW71" s="50"/>
      <c r="BX71" s="51"/>
      <c r="BY71" s="50"/>
      <c r="BZ71" s="51"/>
      <c r="CA71" s="50"/>
      <c r="CB71" s="51"/>
      <c r="CC71" s="50"/>
      <c r="CD71" s="51"/>
      <c r="CE71" s="50"/>
      <c r="CF71" s="51"/>
      <c r="CG71" s="52"/>
      <c r="CH71" s="53">
        <f t="shared" si="25"/>
        <v>0</v>
      </c>
      <c r="CI71" s="51"/>
      <c r="CJ71" s="50"/>
      <c r="CK71" s="51"/>
      <c r="CL71" s="50"/>
      <c r="CM71" s="51"/>
      <c r="CN71" s="50"/>
      <c r="CO71" s="50"/>
      <c r="CP71" s="50"/>
      <c r="CQ71" s="51"/>
      <c r="CR71" s="50"/>
      <c r="CS71" s="51"/>
      <c r="CT71" s="52"/>
      <c r="CU71" s="53">
        <f t="shared" si="4"/>
        <v>0</v>
      </c>
      <c r="CV71" s="51"/>
      <c r="CW71" s="50"/>
      <c r="CX71" s="50"/>
      <c r="CY71" s="50"/>
      <c r="CZ71" s="51"/>
      <c r="DA71" s="50"/>
      <c r="DB71" s="51"/>
      <c r="DC71" s="50"/>
      <c r="DD71" s="51"/>
      <c r="DE71" s="52"/>
      <c r="DF71" s="53">
        <f t="shared" si="5"/>
        <v>0</v>
      </c>
      <c r="DG71" s="51"/>
      <c r="DH71" s="50"/>
      <c r="DI71" s="50"/>
      <c r="DJ71" s="50"/>
      <c r="DK71" s="51"/>
      <c r="DL71" s="52"/>
      <c r="DM71" s="53">
        <f t="shared" si="9"/>
        <v>0</v>
      </c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0"/>
      <c r="DY71" s="50"/>
      <c r="DZ71" s="51"/>
      <c r="EA71" s="50"/>
      <c r="EB71" s="51"/>
      <c r="EC71" s="52"/>
    </row>
    <row r="72" spans="2:133" ht="15" hidden="1" customHeight="1" x14ac:dyDescent="0.3">
      <c r="B72" s="37">
        <v>5938</v>
      </c>
      <c r="C72" s="30" t="s">
        <v>130</v>
      </c>
      <c r="D72" s="38">
        <v>2006</v>
      </c>
      <c r="E72" s="62">
        <f t="shared" si="6"/>
        <v>72.199999999999989</v>
      </c>
      <c r="F72" s="47" t="s">
        <v>423</v>
      </c>
      <c r="G72" s="47"/>
      <c r="H72" s="47" t="s">
        <v>523</v>
      </c>
      <c r="I72" s="47"/>
      <c r="J72" s="48">
        <f t="shared" si="23"/>
        <v>0</v>
      </c>
      <c r="K72" s="49"/>
      <c r="L72" s="50"/>
      <c r="M72" s="51"/>
      <c r="N72" s="50"/>
      <c r="O72" s="51"/>
      <c r="P72" s="52"/>
      <c r="Q72" s="48">
        <f t="shared" si="0"/>
        <v>0</v>
      </c>
      <c r="R72" s="49"/>
      <c r="S72" s="52"/>
      <c r="T72" s="48">
        <f t="shared" si="1"/>
        <v>0</v>
      </c>
      <c r="U72" s="49"/>
      <c r="V72" s="50"/>
      <c r="W72" s="51"/>
      <c r="X72" s="52"/>
      <c r="Y72" s="53">
        <f t="shared" ref="Y72:Y85" si="26">AA72+AC72+AE72+AG72+AI72+AK72+AM72+AO72</f>
        <v>37.799999999999997</v>
      </c>
      <c r="Z72" s="106"/>
      <c r="AA72" s="55"/>
      <c r="AB72" s="106"/>
      <c r="AC72" s="55"/>
      <c r="AD72" s="106"/>
      <c r="AE72" s="55"/>
      <c r="AF72" s="106"/>
      <c r="AG72" s="55"/>
      <c r="AH72" s="106"/>
      <c r="AI72" s="55"/>
      <c r="AJ72" s="106">
        <v>8</v>
      </c>
      <c r="AK72" s="55">
        <f>15*0.9</f>
        <v>13.5</v>
      </c>
      <c r="AL72" s="84">
        <v>5</v>
      </c>
      <c r="AM72" s="85">
        <f>18*0.9*1.5</f>
        <v>24.299999999999997</v>
      </c>
      <c r="AN72" s="106"/>
      <c r="AO72" s="89"/>
      <c r="AP72" s="96">
        <f t="shared" si="2"/>
        <v>0</v>
      </c>
      <c r="AQ72" s="98"/>
      <c r="AR72" s="93"/>
      <c r="AS72" s="90">
        <f t="shared" si="19"/>
        <v>6.4</v>
      </c>
      <c r="AT72" s="11"/>
      <c r="AU72" s="10"/>
      <c r="AV72" s="11"/>
      <c r="AW72" s="10"/>
      <c r="AX72" s="11"/>
      <c r="AY72" s="10"/>
      <c r="AZ72" s="11"/>
      <c r="BA72" s="10"/>
      <c r="BB72" s="11">
        <v>9</v>
      </c>
      <c r="BC72" s="12">
        <f>8*0.8</f>
        <v>6.4</v>
      </c>
      <c r="BD72" s="13">
        <f t="shared" si="24"/>
        <v>0</v>
      </c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>
        <f>BS72+BU72+BW72+BY72+CA72+CC72+CE72+CG72</f>
        <v>0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51"/>
      <c r="CG72" s="52"/>
      <c r="CH72" s="53">
        <f>CJ72+CL72+CP72+CR72+CT72</f>
        <v>28</v>
      </c>
      <c r="CI72" s="51">
        <v>5</v>
      </c>
      <c r="CJ72" s="50">
        <f>35*0.8</f>
        <v>28</v>
      </c>
      <c r="CK72" s="51"/>
      <c r="CL72" s="50"/>
      <c r="CM72" s="18">
        <v>5</v>
      </c>
      <c r="CN72" s="17">
        <f>26*0.8</f>
        <v>20.8</v>
      </c>
      <c r="CO72" s="51"/>
      <c r="CP72" s="50"/>
      <c r="CQ72" s="51"/>
      <c r="CR72" s="50"/>
      <c r="CS72" s="51"/>
      <c r="CT72" s="52"/>
      <c r="CU72" s="53">
        <f t="shared" si="4"/>
        <v>0</v>
      </c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>
        <f t="shared" si="5"/>
        <v>0</v>
      </c>
      <c r="DG72" s="51"/>
      <c r="DH72" s="50"/>
      <c r="DI72" s="51"/>
      <c r="DJ72" s="50"/>
      <c r="DK72" s="51"/>
      <c r="DL72" s="52"/>
      <c r="DM72" s="53">
        <f t="shared" si="9"/>
        <v>0</v>
      </c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</row>
    <row r="73" spans="2:133" ht="15" hidden="1" customHeight="1" x14ac:dyDescent="0.3">
      <c r="B73" s="37">
        <v>5577</v>
      </c>
      <c r="C73" s="30" t="s">
        <v>43</v>
      </c>
      <c r="D73" s="39">
        <v>2005</v>
      </c>
      <c r="E73" s="62">
        <f t="shared" si="6"/>
        <v>72</v>
      </c>
      <c r="F73" s="47" t="s">
        <v>419</v>
      </c>
      <c r="G73" s="47"/>
      <c r="H73" s="47" t="s">
        <v>512</v>
      </c>
      <c r="I73" s="47" t="s">
        <v>438</v>
      </c>
      <c r="J73" s="48">
        <f t="shared" si="23"/>
        <v>0</v>
      </c>
      <c r="K73" s="49"/>
      <c r="L73" s="50"/>
      <c r="M73" s="51"/>
      <c r="N73" s="50"/>
      <c r="O73" s="51"/>
      <c r="P73" s="52"/>
      <c r="Q73" s="48">
        <f t="shared" ref="Q73:Q136" si="27">S73</f>
        <v>0</v>
      </c>
      <c r="R73" s="49"/>
      <c r="S73" s="52"/>
      <c r="T73" s="48">
        <f t="shared" ref="T73:T136" si="28">V73+X73</f>
        <v>0</v>
      </c>
      <c r="U73" s="49"/>
      <c r="V73" s="50"/>
      <c r="W73" s="51"/>
      <c r="X73" s="52"/>
      <c r="Y73" s="53">
        <f t="shared" si="26"/>
        <v>0</v>
      </c>
      <c r="Z73" s="54"/>
      <c r="AA73" s="55"/>
      <c r="AB73" s="54"/>
      <c r="AC73" s="55"/>
      <c r="AD73" s="54"/>
      <c r="AE73" s="55"/>
      <c r="AF73" s="106"/>
      <c r="AG73" s="55"/>
      <c r="AH73" s="106"/>
      <c r="AI73" s="55"/>
      <c r="AJ73" s="54"/>
      <c r="AK73" s="55"/>
      <c r="AL73" s="106"/>
      <c r="AM73" s="55"/>
      <c r="AN73" s="54"/>
      <c r="AO73" s="89"/>
      <c r="AP73" s="96">
        <f t="shared" ref="AP73:AP136" si="29">AR73</f>
        <v>0</v>
      </c>
      <c r="AQ73" s="98"/>
      <c r="AR73" s="93"/>
      <c r="AS73" s="90">
        <f t="shared" si="19"/>
        <v>0</v>
      </c>
      <c r="AT73" s="11"/>
      <c r="AU73" s="10"/>
      <c r="AV73" s="11"/>
      <c r="AW73" s="10"/>
      <c r="AX73" s="11"/>
      <c r="AY73" s="10"/>
      <c r="AZ73" s="11"/>
      <c r="BA73" s="10"/>
      <c r="BB73" s="11"/>
      <c r="BC73" s="12"/>
      <c r="BD73" s="13">
        <f t="shared" si="24"/>
        <v>0</v>
      </c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52"/>
      <c r="CH73" s="53">
        <f>CL73+CN73+CP73+CR73+CT73</f>
        <v>72</v>
      </c>
      <c r="CI73" s="18">
        <v>6</v>
      </c>
      <c r="CJ73" s="17">
        <f>30*0.8</f>
        <v>24</v>
      </c>
      <c r="CK73" s="51"/>
      <c r="CL73" s="50"/>
      <c r="CM73" s="51"/>
      <c r="CN73" s="50"/>
      <c r="CO73" s="51"/>
      <c r="CP73" s="50"/>
      <c r="CQ73" s="51">
        <v>3</v>
      </c>
      <c r="CR73" s="50">
        <f>30*0.8</f>
        <v>24</v>
      </c>
      <c r="CS73" s="102">
        <v>2</v>
      </c>
      <c r="CT73" s="104">
        <f>40*0.8*1.5</f>
        <v>48</v>
      </c>
      <c r="CU73" s="53">
        <f t="shared" ref="CU73:CU136" si="30">CW73+CY73+DA73+DC73+DE73</f>
        <v>0</v>
      </c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>
        <f t="shared" ref="DF73:DF136" si="31">DH73+DJ73+DL73</f>
        <v>0</v>
      </c>
      <c r="DG73" s="51"/>
      <c r="DH73" s="50"/>
      <c r="DI73" s="51"/>
      <c r="DJ73" s="50"/>
      <c r="DK73" s="51"/>
      <c r="DL73" s="52"/>
      <c r="DM73" s="53">
        <f t="shared" si="9"/>
        <v>0</v>
      </c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</row>
    <row r="74" spans="2:133" ht="15" hidden="1" customHeight="1" x14ac:dyDescent="0.3">
      <c r="B74" s="37">
        <v>6770</v>
      </c>
      <c r="C74" s="30" t="s">
        <v>163</v>
      </c>
      <c r="D74" s="38">
        <v>2007</v>
      </c>
      <c r="E74" s="62">
        <f t="shared" ref="E74:E137" si="32">J74+Q74+T74+Y74+AP74+AS74+BD74+BQ74+CH74+CU74+DF74+DM74</f>
        <v>72</v>
      </c>
      <c r="F74" s="47" t="s">
        <v>437</v>
      </c>
      <c r="G74" s="47"/>
      <c r="H74" s="47" t="s">
        <v>558</v>
      </c>
      <c r="I74" s="47"/>
      <c r="J74" s="48">
        <f t="shared" si="23"/>
        <v>0</v>
      </c>
      <c r="K74" s="49"/>
      <c r="L74" s="50"/>
      <c r="M74" s="51"/>
      <c r="N74" s="50"/>
      <c r="O74" s="51"/>
      <c r="P74" s="52"/>
      <c r="Q74" s="48">
        <f t="shared" si="27"/>
        <v>0</v>
      </c>
      <c r="R74" s="49"/>
      <c r="S74" s="52"/>
      <c r="T74" s="48">
        <f t="shared" si="28"/>
        <v>0</v>
      </c>
      <c r="U74" s="49"/>
      <c r="V74" s="50"/>
      <c r="W74" s="51"/>
      <c r="X74" s="52"/>
      <c r="Y74" s="53">
        <f t="shared" si="26"/>
        <v>0</v>
      </c>
      <c r="Z74" s="106"/>
      <c r="AA74" s="55"/>
      <c r="AB74" s="106"/>
      <c r="AC74" s="55"/>
      <c r="AD74" s="106"/>
      <c r="AE74" s="55"/>
      <c r="AF74" s="106"/>
      <c r="AG74" s="55"/>
      <c r="AH74" s="106"/>
      <c r="AI74" s="55"/>
      <c r="AJ74" s="106"/>
      <c r="AK74" s="55"/>
      <c r="AL74" s="106"/>
      <c r="AM74" s="55"/>
      <c r="AN74" s="106"/>
      <c r="AO74" s="89"/>
      <c r="AP74" s="96">
        <f t="shared" si="29"/>
        <v>0</v>
      </c>
      <c r="AQ74" s="98"/>
      <c r="AR74" s="93"/>
      <c r="AS74" s="90">
        <f t="shared" si="19"/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>
        <f t="shared" si="24"/>
        <v>42</v>
      </c>
      <c r="BE74" s="11"/>
      <c r="BF74" s="10"/>
      <c r="BG74" s="11"/>
      <c r="BH74" s="10"/>
      <c r="BI74" s="11"/>
      <c r="BJ74" s="10"/>
      <c r="BK74" s="102">
        <v>6</v>
      </c>
      <c r="BL74" s="103">
        <f>22*0.7*1.5</f>
        <v>23.099999999999998</v>
      </c>
      <c r="BM74" s="11"/>
      <c r="BN74" s="10"/>
      <c r="BO74" s="102">
        <v>5</v>
      </c>
      <c r="BP74" s="104">
        <f>18*0.7*1.5</f>
        <v>18.899999999999999</v>
      </c>
      <c r="BQ74" s="13">
        <f>BS74+BU74+BW74+BY74+CC74+CE74+CG74</f>
        <v>0</v>
      </c>
      <c r="BR74" s="51"/>
      <c r="BS74" s="50"/>
      <c r="BT74" s="51"/>
      <c r="BU74" s="50"/>
      <c r="BV74" s="51"/>
      <c r="BW74" s="50"/>
      <c r="BX74" s="51"/>
      <c r="BY74" s="50"/>
      <c r="BZ74" s="18">
        <v>9</v>
      </c>
      <c r="CA74" s="18" t="s">
        <v>65</v>
      </c>
      <c r="CB74" s="51"/>
      <c r="CC74" s="50"/>
      <c r="CD74" s="51"/>
      <c r="CE74" s="50"/>
      <c r="CF74" s="51"/>
      <c r="CG74" s="52"/>
      <c r="CH74" s="53">
        <f>CJ74+CL74+CN74+CP74+CR74+CT74</f>
        <v>30</v>
      </c>
      <c r="CI74" s="51"/>
      <c r="CJ74" s="50"/>
      <c r="CK74" s="51"/>
      <c r="CL74" s="50"/>
      <c r="CM74" s="51"/>
      <c r="CN74" s="51"/>
      <c r="CO74" s="51"/>
      <c r="CP74" s="50"/>
      <c r="CQ74" s="51">
        <v>6</v>
      </c>
      <c r="CR74" s="50">
        <f>15*0.8</f>
        <v>12</v>
      </c>
      <c r="CS74" s="102">
        <v>6</v>
      </c>
      <c r="CT74" s="104">
        <f>15*0.8*1.5</f>
        <v>18</v>
      </c>
      <c r="CU74" s="53">
        <f t="shared" si="30"/>
        <v>0</v>
      </c>
      <c r="CV74" s="51"/>
      <c r="CW74" s="50"/>
      <c r="CX74" s="51"/>
      <c r="CY74" s="50"/>
      <c r="CZ74" s="51"/>
      <c r="DA74" s="50"/>
      <c r="DB74" s="51"/>
      <c r="DC74" s="51"/>
      <c r="DD74" s="51"/>
      <c r="DE74" s="52"/>
      <c r="DF74" s="53">
        <f t="shared" si="31"/>
        <v>0</v>
      </c>
      <c r="DG74" s="51"/>
      <c r="DH74" s="50"/>
      <c r="DI74" s="51"/>
      <c r="DJ74" s="50"/>
      <c r="DK74" s="51"/>
      <c r="DL74" s="52"/>
      <c r="DM74" s="53">
        <f t="shared" ref="DM74:DM137" si="33">DO74+DQ74+DS74+DU74+DW74+DY74+EA74+EC74</f>
        <v>0</v>
      </c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1"/>
      <c r="DY74" s="50"/>
      <c r="DZ74" s="51"/>
      <c r="EA74" s="50"/>
      <c r="EB74" s="51"/>
      <c r="EC74" s="52"/>
    </row>
    <row r="75" spans="2:133" ht="15" hidden="1" customHeight="1" x14ac:dyDescent="0.3">
      <c r="B75" s="37">
        <v>4458</v>
      </c>
      <c r="C75" s="30" t="s">
        <v>82</v>
      </c>
      <c r="D75" s="39">
        <v>2004</v>
      </c>
      <c r="E75" s="62">
        <f t="shared" si="32"/>
        <v>68.599999999999994</v>
      </c>
      <c r="F75" s="47" t="s">
        <v>424</v>
      </c>
      <c r="G75" s="47"/>
      <c r="H75" s="47" t="s">
        <v>497</v>
      </c>
      <c r="I75" s="47" t="s">
        <v>525</v>
      </c>
      <c r="J75" s="48">
        <f t="shared" si="23"/>
        <v>0</v>
      </c>
      <c r="K75" s="49"/>
      <c r="L75" s="50"/>
      <c r="M75" s="51"/>
      <c r="N75" s="50"/>
      <c r="O75" s="51"/>
      <c r="P75" s="52"/>
      <c r="Q75" s="48">
        <f t="shared" si="27"/>
        <v>0</v>
      </c>
      <c r="R75" s="49"/>
      <c r="S75" s="52"/>
      <c r="T75" s="48">
        <f t="shared" si="28"/>
        <v>0</v>
      </c>
      <c r="U75" s="49"/>
      <c r="V75" s="50"/>
      <c r="W75" s="51"/>
      <c r="X75" s="52"/>
      <c r="Y75" s="53">
        <f t="shared" si="26"/>
        <v>16.200000000000003</v>
      </c>
      <c r="Z75" s="54"/>
      <c r="AA75" s="55"/>
      <c r="AB75" s="54"/>
      <c r="AC75" s="55"/>
      <c r="AD75" s="54"/>
      <c r="AE75" s="55"/>
      <c r="AF75" s="106"/>
      <c r="AG75" s="55"/>
      <c r="AH75" s="106"/>
      <c r="AI75" s="55"/>
      <c r="AJ75" s="54"/>
      <c r="AK75" s="55"/>
      <c r="AL75" s="84">
        <v>7</v>
      </c>
      <c r="AM75" s="85">
        <f>12*0.9*1.5</f>
        <v>16.200000000000003</v>
      </c>
      <c r="AN75" s="54"/>
      <c r="AO75" s="89"/>
      <c r="AP75" s="96">
        <f t="shared" si="29"/>
        <v>0</v>
      </c>
      <c r="AQ75" s="98"/>
      <c r="AR75" s="93"/>
      <c r="AS75" s="90">
        <f t="shared" si="19"/>
        <v>8</v>
      </c>
      <c r="AT75" s="11">
        <v>9</v>
      </c>
      <c r="AU75" s="10">
        <f>10*0.8</f>
        <v>8</v>
      </c>
      <c r="AV75" s="11"/>
      <c r="AW75" s="10"/>
      <c r="AX75" s="11"/>
      <c r="AY75" s="10"/>
      <c r="AZ75" s="11"/>
      <c r="BA75" s="10"/>
      <c r="BB75" s="11"/>
      <c r="BC75" s="12"/>
      <c r="BD75" s="13">
        <f t="shared" si="24"/>
        <v>0</v>
      </c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3">
        <f>BS75+BU75+BW75+BY75+CA75+CC75</f>
        <v>18</v>
      </c>
      <c r="BR75" s="51"/>
      <c r="BS75" s="50"/>
      <c r="BT75" s="51"/>
      <c r="BU75" s="50"/>
      <c r="BV75" s="51"/>
      <c r="BW75" s="50"/>
      <c r="BX75" s="51"/>
      <c r="BY75" s="50"/>
      <c r="BZ75" s="51">
        <v>7</v>
      </c>
      <c r="CA75" s="50">
        <f>18</f>
        <v>18</v>
      </c>
      <c r="CB75" s="51"/>
      <c r="CC75" s="50"/>
      <c r="CD75" s="18">
        <v>7</v>
      </c>
      <c r="CE75" s="18" t="s">
        <v>65</v>
      </c>
      <c r="CF75" s="18">
        <v>7</v>
      </c>
      <c r="CG75" s="110" t="s">
        <v>65</v>
      </c>
      <c r="CH75" s="53">
        <f>CJ75+CL75+CR75+CT75</f>
        <v>26.4</v>
      </c>
      <c r="CI75" s="51"/>
      <c r="CJ75" s="50"/>
      <c r="CK75" s="51"/>
      <c r="CL75" s="50"/>
      <c r="CM75" s="18">
        <v>8</v>
      </c>
      <c r="CN75" s="17">
        <f>15*0.8</f>
        <v>12</v>
      </c>
      <c r="CO75" s="18">
        <v>8</v>
      </c>
      <c r="CP75" s="17">
        <f>15*0.8</f>
        <v>12</v>
      </c>
      <c r="CQ75" s="51">
        <v>5</v>
      </c>
      <c r="CR75" s="50">
        <f>18*0.8</f>
        <v>14.4</v>
      </c>
      <c r="CS75" s="102">
        <v>8</v>
      </c>
      <c r="CT75" s="104">
        <f>10*0.8*1.5</f>
        <v>12</v>
      </c>
      <c r="CU75" s="53">
        <f t="shared" si="30"/>
        <v>0</v>
      </c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>
        <f t="shared" si="31"/>
        <v>0</v>
      </c>
      <c r="DG75" s="51"/>
      <c r="DH75" s="50"/>
      <c r="DI75" s="51"/>
      <c r="DJ75" s="50"/>
      <c r="DK75" s="51"/>
      <c r="DL75" s="52"/>
      <c r="DM75" s="53">
        <f t="shared" si="33"/>
        <v>0</v>
      </c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</row>
    <row r="76" spans="2:133" ht="15" hidden="1" customHeight="1" x14ac:dyDescent="0.3">
      <c r="B76" s="37">
        <v>6747</v>
      </c>
      <c r="C76" s="30" t="s">
        <v>351</v>
      </c>
      <c r="D76" s="38">
        <v>2007</v>
      </c>
      <c r="E76" s="62">
        <f t="shared" si="32"/>
        <v>66.75</v>
      </c>
      <c r="F76" s="47" t="s">
        <v>437</v>
      </c>
      <c r="G76" s="47"/>
      <c r="H76" s="47" t="s">
        <v>557</v>
      </c>
      <c r="I76" s="47"/>
      <c r="J76" s="48">
        <f t="shared" si="23"/>
        <v>0</v>
      </c>
      <c r="K76" s="49"/>
      <c r="L76" s="50"/>
      <c r="M76" s="51"/>
      <c r="N76" s="50"/>
      <c r="O76" s="51"/>
      <c r="P76" s="52"/>
      <c r="Q76" s="48">
        <f t="shared" si="27"/>
        <v>0</v>
      </c>
      <c r="R76" s="49"/>
      <c r="S76" s="52"/>
      <c r="T76" s="48">
        <f t="shared" si="28"/>
        <v>0</v>
      </c>
      <c r="U76" s="49"/>
      <c r="V76" s="50"/>
      <c r="W76" s="51"/>
      <c r="X76" s="52"/>
      <c r="Y76" s="53">
        <f t="shared" si="26"/>
        <v>0</v>
      </c>
      <c r="Z76" s="106"/>
      <c r="AA76" s="55"/>
      <c r="AB76" s="106"/>
      <c r="AC76" s="55"/>
      <c r="AD76" s="106"/>
      <c r="AE76" s="55"/>
      <c r="AF76" s="106"/>
      <c r="AG76" s="55"/>
      <c r="AH76" s="106"/>
      <c r="AI76" s="55"/>
      <c r="AJ76" s="106"/>
      <c r="AK76" s="55"/>
      <c r="AL76" s="106"/>
      <c r="AM76" s="55"/>
      <c r="AN76" s="106"/>
      <c r="AO76" s="89"/>
      <c r="AP76" s="96">
        <f t="shared" si="29"/>
        <v>0</v>
      </c>
      <c r="AQ76" s="98"/>
      <c r="AR76" s="93"/>
      <c r="AS76" s="90">
        <f t="shared" si="19"/>
        <v>0</v>
      </c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>
        <f t="shared" si="24"/>
        <v>36.75</v>
      </c>
      <c r="BE76" s="11"/>
      <c r="BF76" s="10"/>
      <c r="BG76" s="11"/>
      <c r="BH76" s="10"/>
      <c r="BI76" s="11"/>
      <c r="BJ76" s="10"/>
      <c r="BK76" s="102">
        <v>4</v>
      </c>
      <c r="BL76" s="103">
        <f>30*0.7*1.5</f>
        <v>31.5</v>
      </c>
      <c r="BM76" s="11"/>
      <c r="BN76" s="10"/>
      <c r="BO76" s="102">
        <v>9</v>
      </c>
      <c r="BP76" s="104">
        <f>5*0.7*1.5</f>
        <v>5.25</v>
      </c>
      <c r="BQ76" s="13">
        <f>BS76+BU76+BW76+BY76+CA76+CC76+CE76+CG76</f>
        <v>0</v>
      </c>
      <c r="BR76" s="51"/>
      <c r="BS76" s="50"/>
      <c r="BT76" s="51"/>
      <c r="BU76" s="50"/>
      <c r="BV76" s="51"/>
      <c r="BW76" s="50"/>
      <c r="BX76" s="51"/>
      <c r="BY76" s="50"/>
      <c r="BZ76" s="51"/>
      <c r="CA76" s="50"/>
      <c r="CB76" s="51"/>
      <c r="CC76" s="50"/>
      <c r="CD76" s="51"/>
      <c r="CE76" s="50"/>
      <c r="CF76" s="51"/>
      <c r="CG76" s="52"/>
      <c r="CH76" s="53">
        <f t="shared" ref="CH76:CH92" si="34">CJ76+CL76+CN76+CP76+CR76+CT76</f>
        <v>30</v>
      </c>
      <c r="CI76" s="51"/>
      <c r="CJ76" s="50"/>
      <c r="CK76" s="51"/>
      <c r="CL76" s="50"/>
      <c r="CM76" s="51"/>
      <c r="CN76" s="50"/>
      <c r="CO76" s="51"/>
      <c r="CP76" s="50"/>
      <c r="CQ76" s="51">
        <v>6</v>
      </c>
      <c r="CR76" s="50">
        <f>15*0.8</f>
        <v>12</v>
      </c>
      <c r="CS76" s="102">
        <v>6</v>
      </c>
      <c r="CT76" s="104">
        <f>15*0.8*1.5</f>
        <v>18</v>
      </c>
      <c r="CU76" s="53">
        <f t="shared" si="30"/>
        <v>0</v>
      </c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>
        <f t="shared" si="31"/>
        <v>0</v>
      </c>
      <c r="DG76" s="51"/>
      <c r="DH76" s="50"/>
      <c r="DI76" s="51"/>
      <c r="DJ76" s="50"/>
      <c r="DK76" s="51"/>
      <c r="DL76" s="52"/>
      <c r="DM76" s="53">
        <f t="shared" si="33"/>
        <v>0</v>
      </c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</row>
    <row r="77" spans="2:133" ht="15" hidden="1" customHeight="1" x14ac:dyDescent="0.3">
      <c r="B77" s="37">
        <v>6593</v>
      </c>
      <c r="C77" s="30" t="s">
        <v>221</v>
      </c>
      <c r="D77" s="38">
        <v>2008</v>
      </c>
      <c r="E77" s="62">
        <f t="shared" si="32"/>
        <v>66.400000000000006</v>
      </c>
      <c r="F77" s="47" t="s">
        <v>447</v>
      </c>
      <c r="G77" s="47"/>
      <c r="H77" s="47" t="s">
        <v>459</v>
      </c>
      <c r="I77" s="47" t="s">
        <v>448</v>
      </c>
      <c r="J77" s="48">
        <f t="shared" si="23"/>
        <v>10</v>
      </c>
      <c r="K77" s="49"/>
      <c r="L77" s="50"/>
      <c r="M77" s="51">
        <v>7</v>
      </c>
      <c r="N77" s="50">
        <f>25*0.4</f>
        <v>10</v>
      </c>
      <c r="O77" s="51"/>
      <c r="P77" s="52"/>
      <c r="Q77" s="48">
        <f t="shared" si="27"/>
        <v>0</v>
      </c>
      <c r="R77" s="49"/>
      <c r="S77" s="52"/>
      <c r="T77" s="48">
        <f t="shared" si="28"/>
        <v>0</v>
      </c>
      <c r="U77" s="49"/>
      <c r="V77" s="50"/>
      <c r="W77" s="51"/>
      <c r="X77" s="52"/>
      <c r="Y77" s="53">
        <f t="shared" si="26"/>
        <v>0</v>
      </c>
      <c r="Z77" s="54"/>
      <c r="AA77" s="55"/>
      <c r="AB77" s="54"/>
      <c r="AC77" s="55"/>
      <c r="AD77" s="54"/>
      <c r="AE77" s="55"/>
      <c r="AF77" s="106"/>
      <c r="AG77" s="55"/>
      <c r="AH77" s="106"/>
      <c r="AI77" s="55"/>
      <c r="AJ77" s="54"/>
      <c r="AK77" s="55"/>
      <c r="AL77" s="106"/>
      <c r="AM77" s="55"/>
      <c r="AN77" s="54"/>
      <c r="AO77" s="89"/>
      <c r="AP77" s="96">
        <f t="shared" si="29"/>
        <v>0</v>
      </c>
      <c r="AQ77" s="98"/>
      <c r="AR77" s="93"/>
      <c r="AS77" s="90">
        <f t="shared" si="19"/>
        <v>0</v>
      </c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>
        <f t="shared" si="24"/>
        <v>42</v>
      </c>
      <c r="BE77" s="11"/>
      <c r="BF77" s="10"/>
      <c r="BG77" s="11"/>
      <c r="BH77" s="10"/>
      <c r="BI77" s="102">
        <v>8</v>
      </c>
      <c r="BJ77" s="103">
        <f>20*0.7*1.5</f>
        <v>21</v>
      </c>
      <c r="BK77" s="11"/>
      <c r="BL77" s="10"/>
      <c r="BM77" s="11"/>
      <c r="BN77" s="10"/>
      <c r="BO77" s="102">
        <v>4</v>
      </c>
      <c r="BP77" s="104">
        <f>20*0.7*1.5</f>
        <v>21</v>
      </c>
      <c r="BQ77" s="13">
        <f>BS77+BU77+BW77+BY77+CA77+CC77+CE77+CG77</f>
        <v>0</v>
      </c>
      <c r="BR77" s="51"/>
      <c r="BS77" s="50"/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51"/>
      <c r="CG77" s="52"/>
      <c r="CH77" s="53">
        <f t="shared" si="34"/>
        <v>14.4</v>
      </c>
      <c r="CI77" s="51"/>
      <c r="CJ77" s="50"/>
      <c r="CK77" s="51"/>
      <c r="CL77" s="50"/>
      <c r="CM77" s="51"/>
      <c r="CN77" s="50"/>
      <c r="CO77" s="51">
        <v>7</v>
      </c>
      <c r="CP77" s="50">
        <f>18*0.8</f>
        <v>14.4</v>
      </c>
      <c r="CQ77" s="51"/>
      <c r="CR77" s="50"/>
      <c r="CS77" s="51"/>
      <c r="CT77" s="52"/>
      <c r="CU77" s="53">
        <f t="shared" si="30"/>
        <v>0</v>
      </c>
      <c r="CV77" s="51"/>
      <c r="CW77" s="50"/>
      <c r="CX77" s="51"/>
      <c r="CY77" s="50"/>
      <c r="CZ77" s="51"/>
      <c r="DA77" s="50"/>
      <c r="DB77" s="51"/>
      <c r="DC77" s="50"/>
      <c r="DD77" s="51"/>
      <c r="DE77" s="52"/>
      <c r="DF77" s="53">
        <f t="shared" si="31"/>
        <v>0</v>
      </c>
      <c r="DG77" s="51"/>
      <c r="DH77" s="50"/>
      <c r="DI77" s="51"/>
      <c r="DJ77" s="50"/>
      <c r="DK77" s="51"/>
      <c r="DL77" s="52"/>
      <c r="DM77" s="53">
        <f t="shared" si="33"/>
        <v>0</v>
      </c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1"/>
      <c r="DY77" s="50"/>
      <c r="DZ77" s="51"/>
      <c r="EA77" s="50"/>
      <c r="EB77" s="51"/>
      <c r="EC77" s="52"/>
    </row>
    <row r="78" spans="2:133" ht="15" hidden="1" customHeight="1" x14ac:dyDescent="0.3">
      <c r="B78" s="37">
        <v>5616</v>
      </c>
      <c r="C78" s="30" t="s">
        <v>148</v>
      </c>
      <c r="D78" s="38">
        <v>2004</v>
      </c>
      <c r="E78" s="62">
        <f t="shared" si="32"/>
        <v>59.6</v>
      </c>
      <c r="F78" s="47" t="s">
        <v>417</v>
      </c>
      <c r="G78" s="47"/>
      <c r="H78" s="47" t="s">
        <v>434</v>
      </c>
      <c r="I78" s="47" t="s">
        <v>432</v>
      </c>
      <c r="J78" s="48">
        <f t="shared" si="23"/>
        <v>0</v>
      </c>
      <c r="K78" s="49"/>
      <c r="L78" s="50"/>
      <c r="M78" s="51"/>
      <c r="N78" s="50"/>
      <c r="O78" s="51"/>
      <c r="P78" s="52"/>
      <c r="Q78" s="48">
        <f t="shared" si="27"/>
        <v>0</v>
      </c>
      <c r="R78" s="49"/>
      <c r="S78" s="52"/>
      <c r="T78" s="48">
        <f t="shared" si="28"/>
        <v>14</v>
      </c>
      <c r="U78" s="49"/>
      <c r="V78" s="50"/>
      <c r="W78" s="51">
        <v>8</v>
      </c>
      <c r="X78" s="52">
        <f>20*0.7</f>
        <v>14</v>
      </c>
      <c r="Y78" s="53">
        <f t="shared" si="26"/>
        <v>0</v>
      </c>
      <c r="Z78" s="106"/>
      <c r="AA78" s="55"/>
      <c r="AB78" s="106"/>
      <c r="AC78" s="55"/>
      <c r="AD78" s="106"/>
      <c r="AE78" s="55"/>
      <c r="AF78" s="106"/>
      <c r="AG78" s="55"/>
      <c r="AH78" s="106"/>
      <c r="AI78" s="55"/>
      <c r="AJ78" s="106"/>
      <c r="AK78" s="55"/>
      <c r="AL78" s="106"/>
      <c r="AM78" s="55"/>
      <c r="AN78" s="106"/>
      <c r="AO78" s="89"/>
      <c r="AP78" s="96">
        <f t="shared" si="29"/>
        <v>0</v>
      </c>
      <c r="AQ78" s="98"/>
      <c r="AR78" s="93"/>
      <c r="AS78" s="90">
        <f t="shared" si="19"/>
        <v>45.6</v>
      </c>
      <c r="AT78" s="11"/>
      <c r="AU78" s="10"/>
      <c r="AV78" s="11"/>
      <c r="AW78" s="10"/>
      <c r="AX78" s="11"/>
      <c r="AY78" s="10"/>
      <c r="AZ78" s="102">
        <v>5</v>
      </c>
      <c r="BA78" s="103">
        <f>26*0.8*1.5</f>
        <v>31.200000000000003</v>
      </c>
      <c r="BB78" s="11">
        <v>7</v>
      </c>
      <c r="BC78" s="12">
        <f>18*0.8</f>
        <v>14.4</v>
      </c>
      <c r="BD78" s="13">
        <f t="shared" si="24"/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>BS78+BU78+BW78+BY78+CA78+CC78+CE78+CG78</f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>
        <f t="shared" si="34"/>
        <v>0</v>
      </c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>
        <f t="shared" si="30"/>
        <v>0</v>
      </c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>
        <f t="shared" si="31"/>
        <v>0</v>
      </c>
      <c r="DG78" s="51"/>
      <c r="DH78" s="50"/>
      <c r="DI78" s="51"/>
      <c r="DJ78" s="50"/>
      <c r="DK78" s="51"/>
      <c r="DL78" s="52"/>
      <c r="DM78" s="53">
        <f t="shared" si="33"/>
        <v>0</v>
      </c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</row>
    <row r="79" spans="2:133" ht="15" hidden="1" customHeight="1" x14ac:dyDescent="0.3">
      <c r="B79" s="37">
        <v>4470</v>
      </c>
      <c r="C79" s="30" t="s">
        <v>7</v>
      </c>
      <c r="D79" s="39">
        <v>2004</v>
      </c>
      <c r="E79" s="62">
        <f t="shared" si="32"/>
        <v>57.85</v>
      </c>
      <c r="F79" s="47" t="s">
        <v>519</v>
      </c>
      <c r="G79" s="47"/>
      <c r="H79" s="47" t="s">
        <v>520</v>
      </c>
      <c r="I79" s="47" t="s">
        <v>521</v>
      </c>
      <c r="J79" s="48">
        <f t="shared" si="23"/>
        <v>0</v>
      </c>
      <c r="K79" s="49"/>
      <c r="L79" s="50"/>
      <c r="M79" s="51"/>
      <c r="N79" s="50"/>
      <c r="O79" s="51"/>
      <c r="P79" s="52"/>
      <c r="Q79" s="48">
        <f t="shared" si="27"/>
        <v>0</v>
      </c>
      <c r="R79" s="49"/>
      <c r="S79" s="52"/>
      <c r="T79" s="48">
        <f t="shared" si="28"/>
        <v>0</v>
      </c>
      <c r="U79" s="49"/>
      <c r="V79" s="50"/>
      <c r="W79" s="51"/>
      <c r="X79" s="52"/>
      <c r="Y79" s="53">
        <f t="shared" si="26"/>
        <v>20.25</v>
      </c>
      <c r="Z79" s="106"/>
      <c r="AA79" s="55"/>
      <c r="AB79" s="106"/>
      <c r="AC79" s="55"/>
      <c r="AD79" s="106"/>
      <c r="AE79" s="55"/>
      <c r="AF79" s="106"/>
      <c r="AG79" s="55"/>
      <c r="AH79" s="106"/>
      <c r="AI79" s="55"/>
      <c r="AJ79" s="106"/>
      <c r="AK79" s="55"/>
      <c r="AL79" s="84">
        <v>6</v>
      </c>
      <c r="AM79" s="85">
        <f>15*0.9*1.5</f>
        <v>20.25</v>
      </c>
      <c r="AN79" s="106"/>
      <c r="AO79" s="89"/>
      <c r="AP79" s="96">
        <f t="shared" si="29"/>
        <v>0</v>
      </c>
      <c r="AQ79" s="105"/>
      <c r="AR79" s="93"/>
      <c r="AS79" s="90">
        <f t="shared" si="19"/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>
        <f t="shared" si="24"/>
        <v>0</v>
      </c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3">
        <f>BS79+BU79+BW79+BY79+CA79+CC79+CE79</f>
        <v>0</v>
      </c>
      <c r="BR79" s="51"/>
      <c r="BS79" s="50"/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51"/>
      <c r="CE79" s="50"/>
      <c r="CF79" s="18">
        <v>6</v>
      </c>
      <c r="CG79" s="110" t="s">
        <v>65</v>
      </c>
      <c r="CH79" s="53">
        <f t="shared" si="34"/>
        <v>37.6</v>
      </c>
      <c r="CI79" s="51"/>
      <c r="CJ79" s="50"/>
      <c r="CK79" s="51"/>
      <c r="CL79" s="50"/>
      <c r="CM79" s="51"/>
      <c r="CN79" s="50"/>
      <c r="CO79" s="51"/>
      <c r="CP79" s="50"/>
      <c r="CQ79" s="51">
        <v>4</v>
      </c>
      <c r="CR79" s="50">
        <f>20*0.8</f>
        <v>16</v>
      </c>
      <c r="CS79" s="102">
        <v>5</v>
      </c>
      <c r="CT79" s="104">
        <f>18*0.8*1.5</f>
        <v>21.6</v>
      </c>
      <c r="CU79" s="53">
        <f t="shared" si="30"/>
        <v>0</v>
      </c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>
        <f t="shared" si="31"/>
        <v>0</v>
      </c>
      <c r="DG79" s="51"/>
      <c r="DH79" s="50"/>
      <c r="DI79" s="51"/>
      <c r="DJ79" s="50"/>
      <c r="DK79" s="51"/>
      <c r="DL79" s="52"/>
      <c r="DM79" s="53">
        <f t="shared" si="33"/>
        <v>0</v>
      </c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52"/>
    </row>
    <row r="80" spans="2:133" ht="15" hidden="1" customHeight="1" x14ac:dyDescent="0.3">
      <c r="B80" s="37">
        <v>6270</v>
      </c>
      <c r="C80" s="30" t="s">
        <v>123</v>
      </c>
      <c r="D80" s="38">
        <v>2007</v>
      </c>
      <c r="E80" s="62">
        <f t="shared" si="32"/>
        <v>56</v>
      </c>
      <c r="F80" s="47" t="s">
        <v>419</v>
      </c>
      <c r="G80" s="47"/>
      <c r="H80" s="47" t="s">
        <v>438</v>
      </c>
      <c r="I80" s="47"/>
      <c r="J80" s="48">
        <f t="shared" si="23"/>
        <v>14</v>
      </c>
      <c r="K80" s="49"/>
      <c r="L80" s="50"/>
      <c r="M80" s="51"/>
      <c r="N80" s="50"/>
      <c r="O80" s="51">
        <v>5</v>
      </c>
      <c r="P80" s="52">
        <f>35*0.4</f>
        <v>14</v>
      </c>
      <c r="Q80" s="48">
        <f t="shared" si="27"/>
        <v>0</v>
      </c>
      <c r="R80" s="49"/>
      <c r="S80" s="52"/>
      <c r="T80" s="48">
        <f t="shared" si="28"/>
        <v>0</v>
      </c>
      <c r="U80" s="49"/>
      <c r="V80" s="50"/>
      <c r="W80" s="51"/>
      <c r="X80" s="52"/>
      <c r="Y80" s="53">
        <f t="shared" si="26"/>
        <v>0</v>
      </c>
      <c r="Z80" s="54"/>
      <c r="AA80" s="55"/>
      <c r="AB80" s="54"/>
      <c r="AC80" s="55"/>
      <c r="AD80" s="54"/>
      <c r="AE80" s="55"/>
      <c r="AF80" s="106"/>
      <c r="AG80" s="55"/>
      <c r="AH80" s="106"/>
      <c r="AI80" s="55"/>
      <c r="AJ80" s="54"/>
      <c r="AK80" s="55"/>
      <c r="AL80" s="106"/>
      <c r="AM80" s="106"/>
      <c r="AN80" s="54"/>
      <c r="AO80" s="89"/>
      <c r="AP80" s="96">
        <f t="shared" si="29"/>
        <v>0</v>
      </c>
      <c r="AQ80" s="98"/>
      <c r="AR80" s="93"/>
      <c r="AS80" s="90">
        <f t="shared" si="19"/>
        <v>0</v>
      </c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>
        <f t="shared" si="24"/>
        <v>42</v>
      </c>
      <c r="BE80" s="11"/>
      <c r="BF80" s="10"/>
      <c r="BG80" s="11"/>
      <c r="BH80" s="10"/>
      <c r="BI80" s="102">
        <v>6</v>
      </c>
      <c r="BJ80" s="103">
        <f>30*0.7*1.5</f>
        <v>31.5</v>
      </c>
      <c r="BK80" s="11"/>
      <c r="BL80" s="10"/>
      <c r="BM80" s="11">
        <v>8</v>
      </c>
      <c r="BN80" s="10">
        <f>15*0.7</f>
        <v>10.5</v>
      </c>
      <c r="BO80" s="11"/>
      <c r="BP80" s="12"/>
      <c r="BQ80" s="13">
        <f t="shared" ref="BQ80:BQ93" si="35">BS80+BU80+BW80+BY80+CA80+CC80+CE80+CG80</f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>
        <f t="shared" si="34"/>
        <v>0</v>
      </c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>
        <f t="shared" si="30"/>
        <v>0</v>
      </c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53">
        <f t="shared" si="31"/>
        <v>0</v>
      </c>
      <c r="DG80" s="51"/>
      <c r="DH80" s="50"/>
      <c r="DI80" s="51"/>
      <c r="DJ80" s="50"/>
      <c r="DK80" s="51"/>
      <c r="DL80" s="52"/>
      <c r="DM80" s="53">
        <f t="shared" si="33"/>
        <v>0</v>
      </c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0"/>
      <c r="EB80" s="51"/>
      <c r="EC80" s="52"/>
    </row>
    <row r="81" spans="2:133" ht="15" hidden="1" customHeight="1" x14ac:dyDescent="0.3">
      <c r="B81" s="42">
        <v>4015</v>
      </c>
      <c r="C81" s="30" t="s">
        <v>100</v>
      </c>
      <c r="D81" s="39">
        <v>2003</v>
      </c>
      <c r="E81" s="62">
        <f t="shared" si="32"/>
        <v>52.6</v>
      </c>
      <c r="F81" s="47" t="s">
        <v>417</v>
      </c>
      <c r="G81" s="47"/>
      <c r="H81" s="47" t="s">
        <v>451</v>
      </c>
      <c r="I81" s="47" t="s">
        <v>478</v>
      </c>
      <c r="J81" s="48">
        <f t="shared" si="23"/>
        <v>0</v>
      </c>
      <c r="K81" s="49"/>
      <c r="L81" s="50"/>
      <c r="M81" s="51"/>
      <c r="N81" s="50"/>
      <c r="O81" s="51"/>
      <c r="P81" s="52"/>
      <c r="Q81" s="48">
        <f t="shared" si="27"/>
        <v>0</v>
      </c>
      <c r="R81" s="49"/>
      <c r="S81" s="52"/>
      <c r="T81" s="48">
        <f t="shared" si="28"/>
        <v>7</v>
      </c>
      <c r="U81" s="49"/>
      <c r="V81" s="50"/>
      <c r="W81" s="51">
        <v>9</v>
      </c>
      <c r="X81" s="52">
        <f>10*0.7</f>
        <v>7</v>
      </c>
      <c r="Y81" s="53">
        <f t="shared" si="26"/>
        <v>0</v>
      </c>
      <c r="Z81" s="54"/>
      <c r="AA81" s="55"/>
      <c r="AB81" s="54"/>
      <c r="AC81" s="55"/>
      <c r="AD81" s="54"/>
      <c r="AE81" s="55"/>
      <c r="AF81" s="106"/>
      <c r="AG81" s="55"/>
      <c r="AH81" s="106"/>
      <c r="AI81" s="55"/>
      <c r="AJ81" s="54"/>
      <c r="AK81" s="55"/>
      <c r="AL81" s="106"/>
      <c r="AM81" s="55"/>
      <c r="AN81" s="54"/>
      <c r="AO81" s="89"/>
      <c r="AP81" s="96">
        <f t="shared" si="29"/>
        <v>0</v>
      </c>
      <c r="AQ81" s="98"/>
      <c r="AR81" s="93"/>
      <c r="AS81" s="90">
        <f t="shared" si="19"/>
        <v>45.6</v>
      </c>
      <c r="AT81" s="11"/>
      <c r="AU81" s="10"/>
      <c r="AV81" s="11"/>
      <c r="AW81" s="10"/>
      <c r="AX81" s="11"/>
      <c r="AY81" s="10"/>
      <c r="AZ81" s="102">
        <v>5</v>
      </c>
      <c r="BA81" s="103">
        <f>26*0.8*1.5</f>
        <v>31.200000000000003</v>
      </c>
      <c r="BB81" s="11">
        <v>7</v>
      </c>
      <c r="BC81" s="12">
        <f>18*0.8</f>
        <v>14.4</v>
      </c>
      <c r="BD81" s="13">
        <f t="shared" si="24"/>
        <v>0</v>
      </c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3">
        <f t="shared" si="35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>
        <f t="shared" si="34"/>
        <v>0</v>
      </c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>
        <f t="shared" si="30"/>
        <v>0</v>
      </c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>
        <f t="shared" si="31"/>
        <v>0</v>
      </c>
      <c r="DG81" s="51"/>
      <c r="DH81" s="50"/>
      <c r="DI81" s="51"/>
      <c r="DJ81" s="50"/>
      <c r="DK81" s="51"/>
      <c r="DL81" s="52"/>
      <c r="DM81" s="53">
        <f t="shared" si="33"/>
        <v>0</v>
      </c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</row>
    <row r="82" spans="2:133" ht="15" hidden="1" customHeight="1" x14ac:dyDescent="0.3">
      <c r="B82" s="37">
        <v>3177</v>
      </c>
      <c r="C82" s="30" t="s">
        <v>108</v>
      </c>
      <c r="D82" s="39">
        <v>2002</v>
      </c>
      <c r="E82" s="62">
        <f t="shared" si="32"/>
        <v>50</v>
      </c>
      <c r="F82" s="47" t="s">
        <v>437</v>
      </c>
      <c r="G82" s="47"/>
      <c r="H82" s="47" t="s">
        <v>579</v>
      </c>
      <c r="I82" s="47" t="s">
        <v>580</v>
      </c>
      <c r="J82" s="48">
        <f t="shared" si="23"/>
        <v>0</v>
      </c>
      <c r="K82" s="49"/>
      <c r="L82" s="50"/>
      <c r="M82" s="51"/>
      <c r="N82" s="50"/>
      <c r="O82" s="51"/>
      <c r="P82" s="52"/>
      <c r="Q82" s="48">
        <f t="shared" si="27"/>
        <v>0</v>
      </c>
      <c r="R82" s="49"/>
      <c r="S82" s="52"/>
      <c r="T82" s="48">
        <f t="shared" si="28"/>
        <v>0</v>
      </c>
      <c r="U82" s="49"/>
      <c r="V82" s="50"/>
      <c r="W82" s="51"/>
      <c r="X82" s="52"/>
      <c r="Y82" s="53">
        <f t="shared" si="26"/>
        <v>0</v>
      </c>
      <c r="Z82" s="54"/>
      <c r="AA82" s="55"/>
      <c r="AB82" s="54"/>
      <c r="AC82" s="55"/>
      <c r="AD82" s="54"/>
      <c r="AE82" s="55"/>
      <c r="AF82" s="106"/>
      <c r="AG82" s="55"/>
      <c r="AH82" s="54"/>
      <c r="AI82" s="55"/>
      <c r="AJ82" s="54"/>
      <c r="AK82" s="55"/>
      <c r="AL82" s="106"/>
      <c r="AM82" s="55"/>
      <c r="AN82" s="54"/>
      <c r="AO82" s="89"/>
      <c r="AP82" s="96">
        <f t="shared" si="29"/>
        <v>0</v>
      </c>
      <c r="AQ82" s="98"/>
      <c r="AR82" s="93"/>
      <c r="AS82" s="90">
        <f t="shared" si="19"/>
        <v>0</v>
      </c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>
        <f t="shared" si="24"/>
        <v>0</v>
      </c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35"/>
        <v>20</v>
      </c>
      <c r="BR82" s="51"/>
      <c r="BS82" s="50"/>
      <c r="BT82" s="51"/>
      <c r="BU82" s="50"/>
      <c r="BV82" s="51"/>
      <c r="BW82" s="50"/>
      <c r="BX82" s="51">
        <v>8</v>
      </c>
      <c r="BY82" s="50">
        <f>20</f>
        <v>20</v>
      </c>
      <c r="BZ82" s="51"/>
      <c r="CA82" s="50"/>
      <c r="CB82" s="51"/>
      <c r="CC82" s="50"/>
      <c r="CD82" s="51"/>
      <c r="CE82" s="50"/>
      <c r="CF82" s="51"/>
      <c r="CG82" s="52"/>
      <c r="CH82" s="53">
        <f t="shared" si="34"/>
        <v>30</v>
      </c>
      <c r="CI82" s="51"/>
      <c r="CJ82" s="50"/>
      <c r="CK82" s="51"/>
      <c r="CL82" s="50"/>
      <c r="CM82" s="51"/>
      <c r="CN82" s="50"/>
      <c r="CO82" s="51"/>
      <c r="CP82" s="50"/>
      <c r="CQ82" s="51">
        <v>6</v>
      </c>
      <c r="CR82" s="50">
        <f>15*0.8</f>
        <v>12</v>
      </c>
      <c r="CS82" s="102">
        <v>6</v>
      </c>
      <c r="CT82" s="104">
        <f>15*0.8*1.5</f>
        <v>18</v>
      </c>
      <c r="CU82" s="53">
        <f t="shared" si="30"/>
        <v>0</v>
      </c>
      <c r="CV82" s="51"/>
      <c r="CW82" s="50"/>
      <c r="CX82" s="51"/>
      <c r="CY82" s="50"/>
      <c r="CZ82" s="51"/>
      <c r="DA82" s="50"/>
      <c r="DB82" s="51"/>
      <c r="DC82" s="50"/>
      <c r="DD82" s="51"/>
      <c r="DE82" s="52"/>
      <c r="DF82" s="53">
        <f t="shared" si="31"/>
        <v>0</v>
      </c>
      <c r="DG82" s="51"/>
      <c r="DH82" s="50"/>
      <c r="DI82" s="51"/>
      <c r="DJ82" s="50"/>
      <c r="DK82" s="51"/>
      <c r="DL82" s="52"/>
      <c r="DM82" s="53">
        <f t="shared" si="33"/>
        <v>0</v>
      </c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1"/>
      <c r="DY82" s="50"/>
      <c r="DZ82" s="51"/>
      <c r="EA82" s="50"/>
      <c r="EB82" s="51"/>
      <c r="EC82" s="52"/>
    </row>
    <row r="83" spans="2:133" ht="15" hidden="1" customHeight="1" x14ac:dyDescent="0.3">
      <c r="B83" s="37">
        <v>5941</v>
      </c>
      <c r="C83" s="30" t="s">
        <v>18</v>
      </c>
      <c r="D83" s="39">
        <v>2005</v>
      </c>
      <c r="E83" s="62">
        <f t="shared" si="32"/>
        <v>48.699999999999996</v>
      </c>
      <c r="F83" s="47" t="s">
        <v>423</v>
      </c>
      <c r="G83" s="47"/>
      <c r="H83" s="47" t="s">
        <v>509</v>
      </c>
      <c r="I83" s="47" t="s">
        <v>524</v>
      </c>
      <c r="J83" s="48">
        <f t="shared" si="23"/>
        <v>0</v>
      </c>
      <c r="K83" s="49"/>
      <c r="L83" s="50"/>
      <c r="M83" s="51"/>
      <c r="N83" s="50"/>
      <c r="O83" s="51"/>
      <c r="P83" s="52"/>
      <c r="Q83" s="48">
        <f t="shared" si="27"/>
        <v>0</v>
      </c>
      <c r="R83" s="49"/>
      <c r="S83" s="52"/>
      <c r="T83" s="48">
        <f t="shared" si="28"/>
        <v>0</v>
      </c>
      <c r="U83" s="49"/>
      <c r="V83" s="50"/>
      <c r="W83" s="51"/>
      <c r="X83" s="52"/>
      <c r="Y83" s="53">
        <f t="shared" si="26"/>
        <v>42.3</v>
      </c>
      <c r="Z83" s="106"/>
      <c r="AA83" s="55"/>
      <c r="AB83" s="54"/>
      <c r="AC83" s="55"/>
      <c r="AD83" s="54"/>
      <c r="AE83" s="55"/>
      <c r="AF83" s="106"/>
      <c r="AG83" s="55"/>
      <c r="AH83" s="84">
        <v>9</v>
      </c>
      <c r="AI83" s="85">
        <f>8*0.9*1.5</f>
        <v>10.8</v>
      </c>
      <c r="AJ83" s="54">
        <v>9</v>
      </c>
      <c r="AK83" s="55">
        <f>8*0.9</f>
        <v>7.2</v>
      </c>
      <c r="AL83" s="84">
        <v>5</v>
      </c>
      <c r="AM83" s="85">
        <f>18*0.9*1.5</f>
        <v>24.299999999999997</v>
      </c>
      <c r="AN83" s="54"/>
      <c r="AO83" s="89"/>
      <c r="AP83" s="96">
        <f t="shared" si="29"/>
        <v>0</v>
      </c>
      <c r="AQ83" s="98"/>
      <c r="AR83" s="93"/>
      <c r="AS83" s="90">
        <f t="shared" si="19"/>
        <v>6.4</v>
      </c>
      <c r="AT83" s="11"/>
      <c r="AU83" s="10"/>
      <c r="AV83" s="11"/>
      <c r="AW83" s="10"/>
      <c r="AX83" s="11"/>
      <c r="AY83" s="10"/>
      <c r="AZ83" s="11"/>
      <c r="BA83" s="10"/>
      <c r="BB83" s="11">
        <v>9</v>
      </c>
      <c r="BC83" s="12">
        <f>8*0.8</f>
        <v>6.4</v>
      </c>
      <c r="BD83" s="13">
        <f t="shared" si="24"/>
        <v>0</v>
      </c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3">
        <f t="shared" si="35"/>
        <v>0</v>
      </c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51"/>
      <c r="CE83" s="50"/>
      <c r="CF83" s="51"/>
      <c r="CG83" s="52"/>
      <c r="CH83" s="53">
        <f t="shared" si="34"/>
        <v>0</v>
      </c>
      <c r="CI83" s="51"/>
      <c r="CJ83" s="50"/>
      <c r="CK83" s="51"/>
      <c r="CL83" s="50"/>
      <c r="CM83" s="51"/>
      <c r="CN83" s="50"/>
      <c r="CO83" s="51"/>
      <c r="CP83" s="50"/>
      <c r="CQ83" s="51"/>
      <c r="CR83" s="50"/>
      <c r="CS83" s="51"/>
      <c r="CT83" s="52"/>
      <c r="CU83" s="53">
        <f t="shared" si="30"/>
        <v>0</v>
      </c>
      <c r="CV83" s="51"/>
      <c r="CW83" s="50"/>
      <c r="CX83" s="51"/>
      <c r="CY83" s="50"/>
      <c r="CZ83" s="51"/>
      <c r="DA83" s="50"/>
      <c r="DB83" s="51"/>
      <c r="DC83" s="50"/>
      <c r="DD83" s="51"/>
      <c r="DE83" s="52"/>
      <c r="DF83" s="53">
        <f t="shared" si="31"/>
        <v>0</v>
      </c>
      <c r="DG83" s="51"/>
      <c r="DH83" s="50"/>
      <c r="DI83" s="51"/>
      <c r="DJ83" s="50"/>
      <c r="DK83" s="51"/>
      <c r="DL83" s="52"/>
      <c r="DM83" s="53">
        <f t="shared" si="33"/>
        <v>0</v>
      </c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1"/>
      <c r="DY83" s="50"/>
      <c r="DZ83" s="51"/>
      <c r="EA83" s="50"/>
      <c r="EB83" s="51"/>
      <c r="EC83" s="52"/>
    </row>
    <row r="84" spans="2:133" ht="15" hidden="1" customHeight="1" x14ac:dyDescent="0.3">
      <c r="B84" s="37">
        <v>6849</v>
      </c>
      <c r="C84" s="30" t="s">
        <v>211</v>
      </c>
      <c r="D84" s="38">
        <v>2008</v>
      </c>
      <c r="E84" s="62">
        <f t="shared" si="32"/>
        <v>44.1</v>
      </c>
      <c r="F84" s="47" t="s">
        <v>417</v>
      </c>
      <c r="G84" s="47"/>
      <c r="H84" s="47" t="s">
        <v>550</v>
      </c>
      <c r="I84" s="47" t="s">
        <v>551</v>
      </c>
      <c r="J84" s="48">
        <f t="shared" si="23"/>
        <v>0</v>
      </c>
      <c r="K84" s="49"/>
      <c r="L84" s="50"/>
      <c r="M84" s="51"/>
      <c r="N84" s="50"/>
      <c r="O84" s="51"/>
      <c r="P84" s="52"/>
      <c r="Q84" s="48">
        <f t="shared" si="27"/>
        <v>0</v>
      </c>
      <c r="R84" s="49"/>
      <c r="S84" s="52"/>
      <c r="T84" s="48">
        <f t="shared" si="28"/>
        <v>0</v>
      </c>
      <c r="U84" s="49"/>
      <c r="V84" s="50"/>
      <c r="W84" s="51"/>
      <c r="X84" s="52"/>
      <c r="Y84" s="53">
        <f t="shared" si="26"/>
        <v>0</v>
      </c>
      <c r="Z84" s="54"/>
      <c r="AA84" s="55"/>
      <c r="AB84" s="54"/>
      <c r="AC84" s="55"/>
      <c r="AD84" s="54"/>
      <c r="AE84" s="55"/>
      <c r="AF84" s="106"/>
      <c r="AG84" s="55"/>
      <c r="AH84" s="106"/>
      <c r="AI84" s="55"/>
      <c r="AJ84" s="54"/>
      <c r="AK84" s="55"/>
      <c r="AL84" s="106"/>
      <c r="AM84" s="55"/>
      <c r="AN84" s="54"/>
      <c r="AO84" s="89"/>
      <c r="AP84" s="96">
        <f t="shared" si="29"/>
        <v>0</v>
      </c>
      <c r="AQ84" s="98"/>
      <c r="AR84" s="93"/>
      <c r="AS84" s="90">
        <f t="shared" si="19"/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>
        <f t="shared" si="24"/>
        <v>44.1</v>
      </c>
      <c r="BE84" s="11"/>
      <c r="BF84" s="10"/>
      <c r="BG84" s="11"/>
      <c r="BH84" s="10"/>
      <c r="BI84" s="11"/>
      <c r="BJ84" s="10"/>
      <c r="BK84" s="11"/>
      <c r="BL84" s="10"/>
      <c r="BM84" s="11">
        <v>7</v>
      </c>
      <c r="BN84" s="10">
        <f>18*0.7</f>
        <v>12.6</v>
      </c>
      <c r="BO84" s="102">
        <v>3</v>
      </c>
      <c r="BP84" s="104">
        <f>30*0.7*1.5</f>
        <v>31.5</v>
      </c>
      <c r="BQ84" s="13">
        <f t="shared" si="35"/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51"/>
      <c r="CG84" s="52"/>
      <c r="CH84" s="53">
        <f t="shared" si="34"/>
        <v>0</v>
      </c>
      <c r="CI84" s="51"/>
      <c r="CJ84" s="50"/>
      <c r="CK84" s="51"/>
      <c r="CL84" s="50"/>
      <c r="CM84" s="51"/>
      <c r="CN84" s="50"/>
      <c r="CO84" s="51"/>
      <c r="CP84" s="50"/>
      <c r="CQ84" s="51"/>
      <c r="CR84" s="50"/>
      <c r="CS84" s="51"/>
      <c r="CT84" s="52"/>
      <c r="CU84" s="53">
        <f t="shared" si="30"/>
        <v>0</v>
      </c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>
        <f t="shared" si="31"/>
        <v>0</v>
      </c>
      <c r="DG84" s="51"/>
      <c r="DH84" s="50"/>
      <c r="DI84" s="51"/>
      <c r="DJ84" s="50"/>
      <c r="DK84" s="51"/>
      <c r="DL84" s="52"/>
      <c r="DM84" s="53">
        <f t="shared" si="33"/>
        <v>0</v>
      </c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</row>
    <row r="85" spans="2:133" ht="15" hidden="1" customHeight="1" x14ac:dyDescent="0.3">
      <c r="B85" s="37">
        <v>6465</v>
      </c>
      <c r="C85" s="30" t="s">
        <v>394</v>
      </c>
      <c r="D85" s="38">
        <v>2007</v>
      </c>
      <c r="E85" s="62">
        <f t="shared" si="32"/>
        <v>42.3</v>
      </c>
      <c r="F85" s="47" t="s">
        <v>425</v>
      </c>
      <c r="G85" s="47"/>
      <c r="H85" s="47" t="s">
        <v>449</v>
      </c>
      <c r="I85" s="47" t="s">
        <v>450</v>
      </c>
      <c r="J85" s="48">
        <f t="shared" si="23"/>
        <v>8</v>
      </c>
      <c r="K85" s="49"/>
      <c r="L85" s="50"/>
      <c r="M85" s="51"/>
      <c r="N85" s="50"/>
      <c r="O85" s="51">
        <v>8</v>
      </c>
      <c r="P85" s="52">
        <f>20*0.4</f>
        <v>8</v>
      </c>
      <c r="Q85" s="48">
        <f t="shared" si="27"/>
        <v>0</v>
      </c>
      <c r="R85" s="49"/>
      <c r="S85" s="52"/>
      <c r="T85" s="48">
        <f t="shared" si="28"/>
        <v>0</v>
      </c>
      <c r="U85" s="49"/>
      <c r="V85" s="50"/>
      <c r="W85" s="51"/>
      <c r="X85" s="52"/>
      <c r="Y85" s="53">
        <f t="shared" si="26"/>
        <v>0</v>
      </c>
      <c r="Z85" s="106"/>
      <c r="AA85" s="55"/>
      <c r="AB85" s="106"/>
      <c r="AC85" s="55"/>
      <c r="AD85" s="106"/>
      <c r="AE85" s="55"/>
      <c r="AF85" s="106"/>
      <c r="AG85" s="55"/>
      <c r="AH85" s="106"/>
      <c r="AI85" s="55"/>
      <c r="AJ85" s="106"/>
      <c r="AK85" s="55"/>
      <c r="AL85" s="106"/>
      <c r="AM85" s="55"/>
      <c r="AN85" s="106"/>
      <c r="AO85" s="89"/>
      <c r="AP85" s="96">
        <f t="shared" si="29"/>
        <v>0</v>
      </c>
      <c r="AQ85" s="98"/>
      <c r="AR85" s="93"/>
      <c r="AS85" s="90">
        <f t="shared" si="19"/>
        <v>0</v>
      </c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>
        <f t="shared" si="24"/>
        <v>34.299999999999997</v>
      </c>
      <c r="BE85" s="11"/>
      <c r="BF85" s="10"/>
      <c r="BG85" s="11"/>
      <c r="BH85" s="10"/>
      <c r="BI85" s="11"/>
      <c r="BJ85" s="10"/>
      <c r="BK85" s="11"/>
      <c r="BL85" s="10"/>
      <c r="BM85" s="11">
        <v>6</v>
      </c>
      <c r="BN85" s="10">
        <f>22*0.7</f>
        <v>15.399999999999999</v>
      </c>
      <c r="BO85" s="102">
        <v>5</v>
      </c>
      <c r="BP85" s="104">
        <f>18*0.7*1.5</f>
        <v>18.899999999999999</v>
      </c>
      <c r="BQ85" s="13">
        <f t="shared" si="35"/>
        <v>0</v>
      </c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53">
        <f t="shared" si="34"/>
        <v>0</v>
      </c>
      <c r="CI85" s="51"/>
      <c r="CJ85" s="50"/>
      <c r="CK85" s="51"/>
      <c r="CL85" s="50"/>
      <c r="CM85" s="51"/>
      <c r="CN85" s="50"/>
      <c r="CO85" s="51"/>
      <c r="CP85" s="50"/>
      <c r="CQ85" s="51"/>
      <c r="CR85" s="50"/>
      <c r="CS85" s="51"/>
      <c r="CT85" s="52"/>
      <c r="CU85" s="53">
        <f t="shared" si="30"/>
        <v>0</v>
      </c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>
        <f t="shared" si="31"/>
        <v>0</v>
      </c>
      <c r="DG85" s="51"/>
      <c r="DH85" s="50"/>
      <c r="DI85" s="51"/>
      <c r="DJ85" s="50"/>
      <c r="DK85" s="51"/>
      <c r="DL85" s="52"/>
      <c r="DM85" s="53">
        <f t="shared" si="33"/>
        <v>0</v>
      </c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0"/>
      <c r="EB85" s="51"/>
      <c r="EC85" s="52"/>
    </row>
    <row r="86" spans="2:133" ht="15" hidden="1" customHeight="1" x14ac:dyDescent="0.3">
      <c r="B86" s="37">
        <v>5136</v>
      </c>
      <c r="C86" s="30" t="s">
        <v>20</v>
      </c>
      <c r="D86" s="39">
        <v>2005</v>
      </c>
      <c r="E86" s="62">
        <f t="shared" si="32"/>
        <v>42.3</v>
      </c>
      <c r="F86" s="47" t="s">
        <v>423</v>
      </c>
      <c r="G86" s="47"/>
      <c r="H86" s="47" t="s">
        <v>461</v>
      </c>
      <c r="I86" s="47" t="s">
        <v>510</v>
      </c>
      <c r="J86" s="48">
        <f t="shared" si="23"/>
        <v>0</v>
      </c>
      <c r="K86" s="49"/>
      <c r="L86" s="50"/>
      <c r="M86" s="51"/>
      <c r="N86" s="50"/>
      <c r="O86" s="51"/>
      <c r="P86" s="52"/>
      <c r="Q86" s="48">
        <f t="shared" si="27"/>
        <v>0</v>
      </c>
      <c r="R86" s="49"/>
      <c r="S86" s="52"/>
      <c r="T86" s="48">
        <f t="shared" si="28"/>
        <v>0</v>
      </c>
      <c r="U86" s="49"/>
      <c r="V86" s="50"/>
      <c r="W86" s="51"/>
      <c r="X86" s="52"/>
      <c r="Y86" s="53">
        <f>AA86+AC86+AE86+AI86+AK86+AM86+AO86</f>
        <v>42.3</v>
      </c>
      <c r="Z86" s="106"/>
      <c r="AA86" s="55"/>
      <c r="AB86" s="106"/>
      <c r="AC86" s="55"/>
      <c r="AD86" s="106"/>
      <c r="AE86" s="55"/>
      <c r="AF86" s="14">
        <v>9</v>
      </c>
      <c r="AG86" s="15">
        <f>8*0.9</f>
        <v>7.2</v>
      </c>
      <c r="AH86" s="84">
        <v>9</v>
      </c>
      <c r="AI86" s="85">
        <f>8*0.9*1.5</f>
        <v>10.8</v>
      </c>
      <c r="AJ86" s="106">
        <v>9</v>
      </c>
      <c r="AK86" s="55">
        <f>8*0.9</f>
        <v>7.2</v>
      </c>
      <c r="AL86" s="84">
        <v>5</v>
      </c>
      <c r="AM86" s="85">
        <f>18*0.9*1.5</f>
        <v>24.299999999999997</v>
      </c>
      <c r="AN86" s="106"/>
      <c r="AO86" s="89"/>
      <c r="AP86" s="96">
        <f t="shared" si="29"/>
        <v>0</v>
      </c>
      <c r="AQ86" s="98"/>
      <c r="AR86" s="93"/>
      <c r="AS86" s="90">
        <f t="shared" si="19"/>
        <v>0</v>
      </c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>
        <f t="shared" si="24"/>
        <v>0</v>
      </c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11"/>
      <c r="BP86" s="12"/>
      <c r="BQ86" s="13">
        <f t="shared" si="35"/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>
        <f t="shared" si="34"/>
        <v>0</v>
      </c>
      <c r="CI86" s="51"/>
      <c r="CJ86" s="50"/>
      <c r="CK86" s="51"/>
      <c r="CL86" s="50"/>
      <c r="CM86" s="51"/>
      <c r="CN86" s="50"/>
      <c r="CO86" s="51"/>
      <c r="CP86" s="50"/>
      <c r="CQ86" s="51"/>
      <c r="CR86" s="50"/>
      <c r="CS86" s="51"/>
      <c r="CT86" s="52"/>
      <c r="CU86" s="53">
        <f t="shared" si="30"/>
        <v>0</v>
      </c>
      <c r="CV86" s="51"/>
      <c r="CW86" s="50"/>
      <c r="CX86" s="51"/>
      <c r="CY86" s="50"/>
      <c r="CZ86" s="51"/>
      <c r="DA86" s="50"/>
      <c r="DB86" s="51"/>
      <c r="DC86" s="50"/>
      <c r="DD86" s="51"/>
      <c r="DE86" s="52"/>
      <c r="DF86" s="53">
        <f t="shared" si="31"/>
        <v>0</v>
      </c>
      <c r="DG86" s="51"/>
      <c r="DH86" s="50"/>
      <c r="DI86" s="51"/>
      <c r="DJ86" s="50"/>
      <c r="DK86" s="51"/>
      <c r="DL86" s="52"/>
      <c r="DM86" s="53">
        <f t="shared" si="33"/>
        <v>0</v>
      </c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0"/>
      <c r="EB86" s="51"/>
      <c r="EC86" s="52"/>
    </row>
    <row r="87" spans="2:133" ht="15" hidden="1" customHeight="1" x14ac:dyDescent="0.3">
      <c r="B87" s="37">
        <v>6921</v>
      </c>
      <c r="C87" s="30" t="s">
        <v>181</v>
      </c>
      <c r="D87" s="38">
        <v>2007</v>
      </c>
      <c r="E87" s="62">
        <f t="shared" si="32"/>
        <v>42</v>
      </c>
      <c r="F87" s="47" t="s">
        <v>417</v>
      </c>
      <c r="G87" s="47"/>
      <c r="H87" s="47" t="s">
        <v>559</v>
      </c>
      <c r="I87" s="47" t="s">
        <v>436</v>
      </c>
      <c r="J87" s="48">
        <f t="shared" si="23"/>
        <v>0</v>
      </c>
      <c r="K87" s="49"/>
      <c r="L87" s="50"/>
      <c r="M87" s="51"/>
      <c r="N87" s="50"/>
      <c r="O87" s="51"/>
      <c r="P87" s="52"/>
      <c r="Q87" s="48">
        <f t="shared" si="27"/>
        <v>0</v>
      </c>
      <c r="R87" s="49"/>
      <c r="S87" s="52"/>
      <c r="T87" s="48">
        <f t="shared" si="28"/>
        <v>0</v>
      </c>
      <c r="U87" s="49"/>
      <c r="V87" s="50"/>
      <c r="W87" s="51"/>
      <c r="X87" s="52"/>
      <c r="Y87" s="53">
        <f>AA87+AC87+AE87+AG87+AI87+AK87+AM87+AO87</f>
        <v>0</v>
      </c>
      <c r="Z87" s="54"/>
      <c r="AA87" s="55"/>
      <c r="AB87" s="54"/>
      <c r="AC87" s="55"/>
      <c r="AD87" s="54"/>
      <c r="AE87" s="55"/>
      <c r="AF87" s="54"/>
      <c r="AG87" s="55"/>
      <c r="AH87" s="54"/>
      <c r="AI87" s="55"/>
      <c r="AJ87" s="54"/>
      <c r="AK87" s="55"/>
      <c r="AL87" s="106"/>
      <c r="AM87" s="55"/>
      <c r="AN87" s="54"/>
      <c r="AO87" s="89"/>
      <c r="AP87" s="96">
        <f t="shared" si="29"/>
        <v>0</v>
      </c>
      <c r="AQ87" s="98"/>
      <c r="AR87" s="93"/>
      <c r="AS87" s="90">
        <f t="shared" si="19"/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>
        <f t="shared" si="24"/>
        <v>42</v>
      </c>
      <c r="BE87" s="11"/>
      <c r="BF87" s="10"/>
      <c r="BG87" s="11"/>
      <c r="BH87" s="10"/>
      <c r="BI87" s="11"/>
      <c r="BJ87" s="10"/>
      <c r="BK87" s="102">
        <v>6</v>
      </c>
      <c r="BL87" s="103">
        <f>22*0.7*1.5</f>
        <v>23.099999999999998</v>
      </c>
      <c r="BM87" s="11"/>
      <c r="BN87" s="10"/>
      <c r="BO87" s="102">
        <v>5</v>
      </c>
      <c r="BP87" s="104">
        <f>18*0.7*1.5</f>
        <v>18.899999999999999</v>
      </c>
      <c r="BQ87" s="13">
        <f t="shared" si="35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52"/>
      <c r="CH87" s="53">
        <f t="shared" si="34"/>
        <v>0</v>
      </c>
      <c r="CI87" s="51"/>
      <c r="CJ87" s="50"/>
      <c r="CK87" s="51"/>
      <c r="CL87" s="50"/>
      <c r="CM87" s="51"/>
      <c r="CN87" s="50"/>
      <c r="CO87" s="51"/>
      <c r="CP87" s="50"/>
      <c r="CQ87" s="51"/>
      <c r="CR87" s="50"/>
      <c r="CS87" s="51"/>
      <c r="CT87" s="52"/>
      <c r="CU87" s="53">
        <f t="shared" si="30"/>
        <v>0</v>
      </c>
      <c r="CV87" s="51"/>
      <c r="CW87" s="50"/>
      <c r="CX87" s="51"/>
      <c r="CY87" s="50"/>
      <c r="CZ87" s="51"/>
      <c r="DA87" s="50"/>
      <c r="DB87" s="51"/>
      <c r="DC87" s="50"/>
      <c r="DD87" s="51"/>
      <c r="DE87" s="52"/>
      <c r="DF87" s="53">
        <f t="shared" si="31"/>
        <v>0</v>
      </c>
      <c r="DG87" s="51"/>
      <c r="DH87" s="50"/>
      <c r="DI87" s="51"/>
      <c r="DJ87" s="50"/>
      <c r="DK87" s="51"/>
      <c r="DL87" s="52"/>
      <c r="DM87" s="53">
        <f t="shared" si="33"/>
        <v>0</v>
      </c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1"/>
      <c r="DY87" s="50"/>
      <c r="DZ87" s="51"/>
      <c r="EA87" s="50"/>
      <c r="EB87" s="51"/>
      <c r="EC87" s="52"/>
    </row>
    <row r="88" spans="2:133" ht="15" hidden="1" customHeight="1" x14ac:dyDescent="0.3">
      <c r="B88" s="37">
        <v>6552</v>
      </c>
      <c r="C88" s="30" t="s">
        <v>168</v>
      </c>
      <c r="D88" s="38">
        <v>2008</v>
      </c>
      <c r="E88" s="62">
        <f t="shared" si="32"/>
        <v>41.95</v>
      </c>
      <c r="F88" s="47" t="s">
        <v>421</v>
      </c>
      <c r="G88" s="47"/>
      <c r="H88" s="47" t="s">
        <v>460</v>
      </c>
      <c r="I88" s="47"/>
      <c r="J88" s="48">
        <f t="shared" ref="J88:J104" si="36">L88+N88+P88</f>
        <v>8</v>
      </c>
      <c r="K88" s="49"/>
      <c r="L88" s="50"/>
      <c r="M88" s="51">
        <v>8</v>
      </c>
      <c r="N88" s="50">
        <f>20*0.4</f>
        <v>8</v>
      </c>
      <c r="O88" s="51"/>
      <c r="P88" s="52"/>
      <c r="Q88" s="48">
        <f t="shared" si="27"/>
        <v>0</v>
      </c>
      <c r="R88" s="49"/>
      <c r="S88" s="52"/>
      <c r="T88" s="48">
        <f t="shared" si="28"/>
        <v>0</v>
      </c>
      <c r="U88" s="49"/>
      <c r="V88" s="50"/>
      <c r="W88" s="51"/>
      <c r="X88" s="52"/>
      <c r="Y88" s="53">
        <f>AA88+AC88+AE88+AG88+AI88+AK88+AM88+AO88</f>
        <v>0</v>
      </c>
      <c r="Z88" s="54"/>
      <c r="AA88" s="55"/>
      <c r="AB88" s="54"/>
      <c r="AC88" s="55"/>
      <c r="AD88" s="54"/>
      <c r="AE88" s="55"/>
      <c r="AF88" s="54"/>
      <c r="AG88" s="55"/>
      <c r="AH88" s="54"/>
      <c r="AI88" s="55"/>
      <c r="AJ88" s="54"/>
      <c r="AK88" s="55"/>
      <c r="AL88" s="106"/>
      <c r="AM88" s="55"/>
      <c r="AN88" s="54"/>
      <c r="AO88" s="89"/>
      <c r="AP88" s="96">
        <f t="shared" si="29"/>
        <v>0</v>
      </c>
      <c r="AQ88" s="98"/>
      <c r="AR88" s="93"/>
      <c r="AS88" s="90">
        <f t="shared" si="19"/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>
        <f t="shared" si="24"/>
        <v>33.950000000000003</v>
      </c>
      <c r="BE88" s="11"/>
      <c r="BF88" s="10"/>
      <c r="BG88" s="11"/>
      <c r="BH88" s="10"/>
      <c r="BI88" s="11"/>
      <c r="BJ88" s="10"/>
      <c r="BK88" s="11"/>
      <c r="BL88" s="10"/>
      <c r="BM88" s="11">
        <v>5</v>
      </c>
      <c r="BN88" s="10">
        <f>26*0.7</f>
        <v>18.2</v>
      </c>
      <c r="BO88" s="102">
        <v>6</v>
      </c>
      <c r="BP88" s="104">
        <f>15*0.7*1.5</f>
        <v>15.75</v>
      </c>
      <c r="BQ88" s="13">
        <f t="shared" si="35"/>
        <v>0</v>
      </c>
      <c r="BR88" s="51"/>
      <c r="BS88" s="50"/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51"/>
      <c r="CG88" s="52"/>
      <c r="CH88" s="53">
        <f t="shared" si="34"/>
        <v>0</v>
      </c>
      <c r="CI88" s="51"/>
      <c r="CJ88" s="50"/>
      <c r="CK88" s="51"/>
      <c r="CL88" s="50"/>
      <c r="CM88" s="51"/>
      <c r="CN88" s="50"/>
      <c r="CO88" s="51"/>
      <c r="CP88" s="50"/>
      <c r="CQ88" s="51"/>
      <c r="CR88" s="50"/>
      <c r="CS88" s="51"/>
      <c r="CT88" s="52"/>
      <c r="CU88" s="53">
        <f t="shared" si="30"/>
        <v>0</v>
      </c>
      <c r="CV88" s="51"/>
      <c r="CW88" s="50"/>
      <c r="CX88" s="51"/>
      <c r="CY88" s="50"/>
      <c r="CZ88" s="51"/>
      <c r="DA88" s="50"/>
      <c r="DB88" s="51"/>
      <c r="DC88" s="50"/>
      <c r="DD88" s="51"/>
      <c r="DE88" s="52"/>
      <c r="DF88" s="53">
        <f t="shared" si="31"/>
        <v>0</v>
      </c>
      <c r="DG88" s="51"/>
      <c r="DH88" s="50"/>
      <c r="DI88" s="51"/>
      <c r="DJ88" s="50"/>
      <c r="DK88" s="51"/>
      <c r="DL88" s="52"/>
      <c r="DM88" s="53">
        <f t="shared" si="33"/>
        <v>0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1"/>
      <c r="DY88" s="50"/>
      <c r="DZ88" s="51"/>
      <c r="EA88" s="50"/>
      <c r="EB88" s="51"/>
      <c r="EC88" s="52"/>
    </row>
    <row r="89" spans="2:133" ht="15" hidden="1" customHeight="1" x14ac:dyDescent="0.3">
      <c r="B89" s="37">
        <v>6733</v>
      </c>
      <c r="C89" s="30" t="s">
        <v>243</v>
      </c>
      <c r="D89" s="38">
        <v>2009</v>
      </c>
      <c r="E89" s="62">
        <f t="shared" si="32"/>
        <v>40.25</v>
      </c>
      <c r="F89" s="47" t="s">
        <v>421</v>
      </c>
      <c r="G89" s="47"/>
      <c r="H89" s="47" t="s">
        <v>544</v>
      </c>
      <c r="I89" s="47" t="s">
        <v>506</v>
      </c>
      <c r="J89" s="48">
        <f t="shared" si="36"/>
        <v>0</v>
      </c>
      <c r="K89" s="49"/>
      <c r="L89" s="50"/>
      <c r="M89" s="51"/>
      <c r="N89" s="50"/>
      <c r="O89" s="51"/>
      <c r="P89" s="52"/>
      <c r="Q89" s="48">
        <f t="shared" si="27"/>
        <v>0</v>
      </c>
      <c r="R89" s="49"/>
      <c r="S89" s="52"/>
      <c r="T89" s="48">
        <f t="shared" si="28"/>
        <v>0</v>
      </c>
      <c r="U89" s="49"/>
      <c r="V89" s="50"/>
      <c r="W89" s="51"/>
      <c r="X89" s="52"/>
      <c r="Y89" s="53">
        <f>AA89+AC89+AE89+AG89+AI89+AK89+AM89+AO89</f>
        <v>0</v>
      </c>
      <c r="Z89" s="54"/>
      <c r="AA89" s="55"/>
      <c r="AB89" s="54"/>
      <c r="AC89" s="55"/>
      <c r="AD89" s="54"/>
      <c r="AE89" s="55"/>
      <c r="AF89" s="54"/>
      <c r="AG89" s="55"/>
      <c r="AH89" s="54"/>
      <c r="AI89" s="55"/>
      <c r="AJ89" s="54"/>
      <c r="AK89" s="55"/>
      <c r="AL89" s="106"/>
      <c r="AM89" s="55"/>
      <c r="AN89" s="54"/>
      <c r="AO89" s="89"/>
      <c r="AP89" s="96">
        <f t="shared" si="29"/>
        <v>0</v>
      </c>
      <c r="AQ89" s="98"/>
      <c r="AR89" s="93"/>
      <c r="AS89" s="90">
        <f t="shared" si="19"/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24"/>
        <v>40.25</v>
      </c>
      <c r="BE89" s="11">
        <v>5</v>
      </c>
      <c r="BF89" s="10">
        <f>35*0.7</f>
        <v>24.5</v>
      </c>
      <c r="BG89" s="11"/>
      <c r="BH89" s="10"/>
      <c r="BI89" s="11"/>
      <c r="BJ89" s="10"/>
      <c r="BK89" s="11"/>
      <c r="BL89" s="10"/>
      <c r="BM89" s="11"/>
      <c r="BN89" s="10"/>
      <c r="BO89" s="102">
        <v>6</v>
      </c>
      <c r="BP89" s="104">
        <f>15*0.7*1.5</f>
        <v>15.75</v>
      </c>
      <c r="BQ89" s="13">
        <f t="shared" si="35"/>
        <v>0</v>
      </c>
      <c r="BR89" s="51"/>
      <c r="BS89" s="50"/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 t="shared" si="34"/>
        <v>0</v>
      </c>
      <c r="CI89" s="51"/>
      <c r="CJ89" s="50"/>
      <c r="CK89" s="51"/>
      <c r="CL89" s="50"/>
      <c r="CM89" s="51"/>
      <c r="CN89" s="50"/>
      <c r="CO89" s="51"/>
      <c r="CP89" s="50"/>
      <c r="CQ89" s="51"/>
      <c r="CR89" s="50"/>
      <c r="CS89" s="51"/>
      <c r="CT89" s="52"/>
      <c r="CU89" s="53">
        <f t="shared" si="30"/>
        <v>0</v>
      </c>
      <c r="CV89" s="51"/>
      <c r="CW89" s="50"/>
      <c r="CX89" s="51"/>
      <c r="CY89" s="50"/>
      <c r="CZ89" s="51"/>
      <c r="DA89" s="50"/>
      <c r="DB89" s="51"/>
      <c r="DC89" s="50"/>
      <c r="DD89" s="51"/>
      <c r="DE89" s="52"/>
      <c r="DF89" s="53">
        <f t="shared" si="31"/>
        <v>0</v>
      </c>
      <c r="DG89" s="51"/>
      <c r="DH89" s="50"/>
      <c r="DI89" s="51"/>
      <c r="DJ89" s="50"/>
      <c r="DK89" s="51"/>
      <c r="DL89" s="52"/>
      <c r="DM89" s="53">
        <f t="shared" si="33"/>
        <v>0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1"/>
      <c r="DY89" s="50"/>
      <c r="DZ89" s="51"/>
      <c r="EA89" s="50"/>
      <c r="EB89" s="51"/>
      <c r="EC89" s="52"/>
    </row>
    <row r="90" spans="2:133" ht="15" hidden="1" customHeight="1" x14ac:dyDescent="0.3">
      <c r="B90" s="37">
        <v>4085</v>
      </c>
      <c r="C90" s="30" t="s">
        <v>101</v>
      </c>
      <c r="D90" s="39">
        <v>2004</v>
      </c>
      <c r="E90" s="62">
        <f t="shared" si="32"/>
        <v>37.799999999999997</v>
      </c>
      <c r="F90" s="47" t="s">
        <v>423</v>
      </c>
      <c r="G90" s="47"/>
      <c r="H90" s="47" t="s">
        <v>461</v>
      </c>
      <c r="I90" s="47" t="s">
        <v>511</v>
      </c>
      <c r="J90" s="48">
        <f t="shared" si="36"/>
        <v>0</v>
      </c>
      <c r="K90" s="49"/>
      <c r="L90" s="50"/>
      <c r="M90" s="51"/>
      <c r="N90" s="50"/>
      <c r="O90" s="51"/>
      <c r="P90" s="52"/>
      <c r="Q90" s="48">
        <f t="shared" si="27"/>
        <v>0</v>
      </c>
      <c r="R90" s="49"/>
      <c r="S90" s="52"/>
      <c r="T90" s="48">
        <f t="shared" si="28"/>
        <v>0</v>
      </c>
      <c r="U90" s="49"/>
      <c r="V90" s="50"/>
      <c r="W90" s="51"/>
      <c r="X90" s="52"/>
      <c r="Y90" s="53">
        <f>AA90+AC90+AE90+AI90+AK90+AM90+AO90</f>
        <v>37.799999999999997</v>
      </c>
      <c r="Z90" s="54"/>
      <c r="AA90" s="55"/>
      <c r="AB90" s="54"/>
      <c r="AC90" s="55"/>
      <c r="AD90" s="54"/>
      <c r="AE90" s="55"/>
      <c r="AF90" s="14">
        <v>9</v>
      </c>
      <c r="AG90" s="15">
        <f>8*0.9</f>
        <v>7.2</v>
      </c>
      <c r="AH90" s="54"/>
      <c r="AI90" s="55"/>
      <c r="AJ90" s="54">
        <v>8</v>
      </c>
      <c r="AK90" s="55">
        <f>15*0.9</f>
        <v>13.5</v>
      </c>
      <c r="AL90" s="84">
        <v>5</v>
      </c>
      <c r="AM90" s="85">
        <f>18*0.9*1.5</f>
        <v>24.299999999999997</v>
      </c>
      <c r="AN90" s="54"/>
      <c r="AO90" s="89"/>
      <c r="AP90" s="96">
        <f t="shared" si="29"/>
        <v>0</v>
      </c>
      <c r="AQ90" s="98"/>
      <c r="AR90" s="93"/>
      <c r="AS90" s="90">
        <f t="shared" si="19"/>
        <v>0</v>
      </c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>
        <f t="shared" si="24"/>
        <v>0</v>
      </c>
      <c r="BE90" s="11"/>
      <c r="BF90" s="10"/>
      <c r="BG90" s="11"/>
      <c r="BH90" s="10"/>
      <c r="BI90" s="11"/>
      <c r="BJ90" s="10"/>
      <c r="BK90" s="11"/>
      <c r="BL90" s="10"/>
      <c r="BM90" s="11"/>
      <c r="BN90" s="10"/>
      <c r="BO90" s="11"/>
      <c r="BP90" s="12"/>
      <c r="BQ90" s="13">
        <f t="shared" si="35"/>
        <v>0</v>
      </c>
      <c r="BR90" s="51"/>
      <c r="BS90" s="50"/>
      <c r="BT90" s="51"/>
      <c r="BU90" s="50"/>
      <c r="BV90" s="51"/>
      <c r="BW90" s="50"/>
      <c r="BX90" s="51"/>
      <c r="BY90" s="50"/>
      <c r="BZ90" s="51"/>
      <c r="CA90" s="50"/>
      <c r="CB90" s="51"/>
      <c r="CC90" s="50"/>
      <c r="CD90" s="51"/>
      <c r="CE90" s="50"/>
      <c r="CF90" s="51"/>
      <c r="CG90" s="52"/>
      <c r="CH90" s="53">
        <f t="shared" si="34"/>
        <v>0</v>
      </c>
      <c r="CI90" s="51"/>
      <c r="CJ90" s="50"/>
      <c r="CK90" s="51"/>
      <c r="CL90" s="50"/>
      <c r="CM90" s="51"/>
      <c r="CN90" s="50"/>
      <c r="CO90" s="51"/>
      <c r="CP90" s="50"/>
      <c r="CQ90" s="51"/>
      <c r="CR90" s="50"/>
      <c r="CS90" s="51"/>
      <c r="CT90" s="52"/>
      <c r="CU90" s="53">
        <f t="shared" si="30"/>
        <v>0</v>
      </c>
      <c r="CV90" s="51"/>
      <c r="CW90" s="50"/>
      <c r="CX90" s="51"/>
      <c r="CY90" s="50"/>
      <c r="CZ90" s="51"/>
      <c r="DA90" s="50"/>
      <c r="DB90" s="51"/>
      <c r="DC90" s="50"/>
      <c r="DD90" s="51"/>
      <c r="DE90" s="52"/>
      <c r="DF90" s="53">
        <f t="shared" si="31"/>
        <v>0</v>
      </c>
      <c r="DG90" s="51"/>
      <c r="DH90" s="50"/>
      <c r="DI90" s="51"/>
      <c r="DJ90" s="50"/>
      <c r="DK90" s="51"/>
      <c r="DL90" s="52"/>
      <c r="DM90" s="53">
        <f t="shared" si="33"/>
        <v>0</v>
      </c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0"/>
      <c r="EB90" s="51"/>
      <c r="EC90" s="52"/>
    </row>
    <row r="91" spans="2:133" ht="15" hidden="1" customHeight="1" x14ac:dyDescent="0.3">
      <c r="B91" s="37">
        <v>6755</v>
      </c>
      <c r="C91" s="30" t="s">
        <v>233</v>
      </c>
      <c r="D91" s="38">
        <v>2009</v>
      </c>
      <c r="E91" s="62">
        <f t="shared" si="32"/>
        <v>36.75</v>
      </c>
      <c r="F91" s="47" t="s">
        <v>437</v>
      </c>
      <c r="G91" s="47"/>
      <c r="H91" s="47" t="s">
        <v>556</v>
      </c>
      <c r="I91" s="47"/>
      <c r="J91" s="48">
        <f t="shared" si="36"/>
        <v>0</v>
      </c>
      <c r="K91" s="49"/>
      <c r="L91" s="50"/>
      <c r="M91" s="51"/>
      <c r="N91" s="50"/>
      <c r="O91" s="51"/>
      <c r="P91" s="52"/>
      <c r="Q91" s="48">
        <f t="shared" si="27"/>
        <v>0</v>
      </c>
      <c r="R91" s="49"/>
      <c r="S91" s="52"/>
      <c r="T91" s="48">
        <f t="shared" si="28"/>
        <v>0</v>
      </c>
      <c r="U91" s="49"/>
      <c r="V91" s="50"/>
      <c r="W91" s="51"/>
      <c r="X91" s="52"/>
      <c r="Y91" s="53">
        <f t="shared" ref="Y91:Y117" si="37">AA91+AC91+AE91+AG91+AI91+AK91+AM91+AO91</f>
        <v>0</v>
      </c>
      <c r="Z91" s="54"/>
      <c r="AA91" s="55"/>
      <c r="AB91" s="54"/>
      <c r="AC91" s="55"/>
      <c r="AD91" s="54"/>
      <c r="AE91" s="55"/>
      <c r="AF91" s="106"/>
      <c r="AG91" s="55"/>
      <c r="AH91" s="54"/>
      <c r="AI91" s="55"/>
      <c r="AJ91" s="54"/>
      <c r="AK91" s="55"/>
      <c r="AL91" s="106"/>
      <c r="AM91" s="55"/>
      <c r="AN91" s="54"/>
      <c r="AO91" s="89"/>
      <c r="AP91" s="96">
        <f t="shared" si="29"/>
        <v>0</v>
      </c>
      <c r="AQ91" s="98"/>
      <c r="AR91" s="93"/>
      <c r="AS91" s="90">
        <f t="shared" si="19"/>
        <v>0</v>
      </c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>
        <f t="shared" si="24"/>
        <v>36.75</v>
      </c>
      <c r="BE91" s="11"/>
      <c r="BF91" s="10"/>
      <c r="BG91" s="11"/>
      <c r="BH91" s="10"/>
      <c r="BI91" s="11"/>
      <c r="BJ91" s="10"/>
      <c r="BK91" s="102">
        <v>4</v>
      </c>
      <c r="BL91" s="103">
        <f>30*0.7*1.5</f>
        <v>31.5</v>
      </c>
      <c r="BM91" s="11"/>
      <c r="BN91" s="10"/>
      <c r="BO91" s="102">
        <v>9</v>
      </c>
      <c r="BP91" s="104">
        <f>5*0.7*1.5</f>
        <v>5.25</v>
      </c>
      <c r="BQ91" s="13">
        <f t="shared" si="35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52"/>
      <c r="CH91" s="53">
        <f t="shared" si="34"/>
        <v>0</v>
      </c>
      <c r="CI91" s="51"/>
      <c r="CJ91" s="50"/>
      <c r="CK91" s="51"/>
      <c r="CL91" s="50"/>
      <c r="CM91" s="51"/>
      <c r="CN91" s="50"/>
      <c r="CO91" s="51"/>
      <c r="CP91" s="50"/>
      <c r="CQ91" s="51"/>
      <c r="CR91" s="50"/>
      <c r="CS91" s="51"/>
      <c r="CT91" s="52"/>
      <c r="CU91" s="53">
        <f t="shared" si="30"/>
        <v>0</v>
      </c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>
        <f t="shared" si="31"/>
        <v>0</v>
      </c>
      <c r="DG91" s="51"/>
      <c r="DH91" s="50"/>
      <c r="DI91" s="51"/>
      <c r="DJ91" s="50"/>
      <c r="DK91" s="51"/>
      <c r="DL91" s="52"/>
      <c r="DM91" s="53">
        <f t="shared" si="33"/>
        <v>0</v>
      </c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</row>
    <row r="92" spans="2:133" ht="15" hidden="1" customHeight="1" x14ac:dyDescent="0.3">
      <c r="B92" s="37">
        <v>6117</v>
      </c>
      <c r="C92" s="30" t="s">
        <v>374</v>
      </c>
      <c r="D92" s="38">
        <v>2007</v>
      </c>
      <c r="E92" s="62">
        <f t="shared" si="32"/>
        <v>36.4</v>
      </c>
      <c r="F92" s="47" t="s">
        <v>417</v>
      </c>
      <c r="G92" s="47"/>
      <c r="H92" s="47" t="s">
        <v>464</v>
      </c>
      <c r="I92" s="47"/>
      <c r="J92" s="48">
        <f t="shared" si="36"/>
        <v>0</v>
      </c>
      <c r="K92" s="49"/>
      <c r="L92" s="50"/>
      <c r="M92" s="51"/>
      <c r="N92" s="50"/>
      <c r="O92" s="51"/>
      <c r="P92" s="52"/>
      <c r="Q92" s="48">
        <f t="shared" si="27"/>
        <v>0</v>
      </c>
      <c r="R92" s="49"/>
      <c r="S92" s="52"/>
      <c r="T92" s="48">
        <f t="shared" si="28"/>
        <v>0</v>
      </c>
      <c r="U92" s="49"/>
      <c r="V92" s="50"/>
      <c r="W92" s="51"/>
      <c r="X92" s="52"/>
      <c r="Y92" s="53">
        <f t="shared" si="37"/>
        <v>0</v>
      </c>
      <c r="Z92" s="106"/>
      <c r="AA92" s="55"/>
      <c r="AB92" s="106"/>
      <c r="AC92" s="55"/>
      <c r="AD92" s="106"/>
      <c r="AE92" s="55"/>
      <c r="AF92" s="106"/>
      <c r="AG92" s="55"/>
      <c r="AH92" s="106"/>
      <c r="AI92" s="55"/>
      <c r="AJ92" s="106"/>
      <c r="AK92" s="55"/>
      <c r="AL92" s="106"/>
      <c r="AM92" s="55"/>
      <c r="AN92" s="106"/>
      <c r="AO92" s="89"/>
      <c r="AP92" s="96">
        <f t="shared" si="29"/>
        <v>0</v>
      </c>
      <c r="AQ92" s="98"/>
      <c r="AR92" s="93"/>
      <c r="AS92" s="90">
        <f t="shared" si="19"/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>
        <f>BF92+BJ92+BL92+BN92+BP92</f>
        <v>36.4</v>
      </c>
      <c r="BE92" s="11"/>
      <c r="BF92" s="10"/>
      <c r="BG92" s="18">
        <v>8</v>
      </c>
      <c r="BH92" s="17">
        <f>20*0.7</f>
        <v>14</v>
      </c>
      <c r="BI92" s="11"/>
      <c r="BJ92" s="10"/>
      <c r="BK92" s="11"/>
      <c r="BL92" s="10"/>
      <c r="BM92" s="11">
        <v>6</v>
      </c>
      <c r="BN92" s="10">
        <f>22*0.7</f>
        <v>15.399999999999999</v>
      </c>
      <c r="BO92" s="102">
        <v>4</v>
      </c>
      <c r="BP92" s="104">
        <f>20*0.7*1.5</f>
        <v>21</v>
      </c>
      <c r="BQ92" s="13">
        <f t="shared" si="35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>
        <f t="shared" si="34"/>
        <v>0</v>
      </c>
      <c r="CI92" s="51"/>
      <c r="CJ92" s="50"/>
      <c r="CK92" s="51"/>
      <c r="CL92" s="50"/>
      <c r="CM92" s="51"/>
      <c r="CN92" s="50"/>
      <c r="CO92" s="51"/>
      <c r="CP92" s="50"/>
      <c r="CQ92" s="51"/>
      <c r="CR92" s="50"/>
      <c r="CS92" s="51"/>
      <c r="CT92" s="52"/>
      <c r="CU92" s="53">
        <f t="shared" si="30"/>
        <v>0</v>
      </c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>
        <f t="shared" si="31"/>
        <v>0</v>
      </c>
      <c r="DG92" s="51"/>
      <c r="DH92" s="50"/>
      <c r="DI92" s="51"/>
      <c r="DJ92" s="50"/>
      <c r="DK92" s="51"/>
      <c r="DL92" s="52"/>
      <c r="DM92" s="53">
        <f t="shared" si="33"/>
        <v>0</v>
      </c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0"/>
      <c r="EB92" s="51"/>
      <c r="EC92" s="52"/>
    </row>
    <row r="93" spans="2:133" ht="15" hidden="1" customHeight="1" x14ac:dyDescent="0.3">
      <c r="B93" s="37">
        <v>5770</v>
      </c>
      <c r="C93" s="30" t="s">
        <v>141</v>
      </c>
      <c r="D93" s="38">
        <v>2005</v>
      </c>
      <c r="E93" s="62">
        <f t="shared" si="32"/>
        <v>34.400000000000006</v>
      </c>
      <c r="F93" s="47" t="s">
        <v>539</v>
      </c>
      <c r="G93" s="47"/>
      <c r="H93" s="47" t="s">
        <v>598</v>
      </c>
      <c r="I93" s="47" t="s">
        <v>597</v>
      </c>
      <c r="J93" s="48">
        <f t="shared" si="36"/>
        <v>0</v>
      </c>
      <c r="K93" s="49"/>
      <c r="L93" s="50"/>
      <c r="M93" s="51"/>
      <c r="N93" s="50"/>
      <c r="O93" s="51"/>
      <c r="P93" s="52"/>
      <c r="Q93" s="48">
        <f t="shared" si="27"/>
        <v>0</v>
      </c>
      <c r="R93" s="49"/>
      <c r="S93" s="52"/>
      <c r="T93" s="48">
        <f t="shared" si="28"/>
        <v>0</v>
      </c>
      <c r="U93" s="49"/>
      <c r="V93" s="50"/>
      <c r="W93" s="51"/>
      <c r="X93" s="52"/>
      <c r="Y93" s="53">
        <f t="shared" si="37"/>
        <v>0</v>
      </c>
      <c r="Z93" s="106"/>
      <c r="AA93" s="55"/>
      <c r="AB93" s="106"/>
      <c r="AC93" s="55"/>
      <c r="AD93" s="106"/>
      <c r="AE93" s="55"/>
      <c r="AF93" s="106"/>
      <c r="AG93" s="55"/>
      <c r="AH93" s="106"/>
      <c r="AI93" s="55"/>
      <c r="AJ93" s="106"/>
      <c r="AK93" s="55"/>
      <c r="AL93" s="106"/>
      <c r="AM93" s="55"/>
      <c r="AN93" s="106"/>
      <c r="AO93" s="89"/>
      <c r="AP93" s="96">
        <f t="shared" si="29"/>
        <v>0</v>
      </c>
      <c r="AQ93" s="98"/>
      <c r="AR93" s="93"/>
      <c r="AS93" s="90">
        <f t="shared" si="19"/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>
        <f t="shared" ref="BD93:BD109" si="38">BF93+BH93+BJ93+BL93+BN93+BP93</f>
        <v>0</v>
      </c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22"/>
      <c r="BQ93" s="13">
        <f t="shared" si="35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109"/>
      <c r="CH93" s="53">
        <f>CJ93+CL93+CN93+CP93+CT93</f>
        <v>34.400000000000006</v>
      </c>
      <c r="CI93" s="51">
        <v>7</v>
      </c>
      <c r="CJ93" s="50">
        <f>25*0.8</f>
        <v>20</v>
      </c>
      <c r="CK93" s="51"/>
      <c r="CL93" s="50"/>
      <c r="CM93" s="18" t="s">
        <v>593</v>
      </c>
      <c r="CN93" s="17"/>
      <c r="CO93" s="51"/>
      <c r="CP93" s="50"/>
      <c r="CQ93" s="18">
        <v>9</v>
      </c>
      <c r="CR93" s="17">
        <f>5*0.8</f>
        <v>4</v>
      </c>
      <c r="CS93" s="102">
        <v>7</v>
      </c>
      <c r="CT93" s="104">
        <f>12*0.8*1.5</f>
        <v>14.400000000000002</v>
      </c>
      <c r="CU93" s="53">
        <f t="shared" si="30"/>
        <v>0</v>
      </c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>
        <f t="shared" si="31"/>
        <v>0</v>
      </c>
      <c r="DG93" s="51"/>
      <c r="DH93" s="50"/>
      <c r="DI93" s="51"/>
      <c r="DJ93" s="50"/>
      <c r="DK93" s="51"/>
      <c r="DL93" s="52"/>
      <c r="DM93" s="53">
        <f t="shared" si="33"/>
        <v>0</v>
      </c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</row>
    <row r="94" spans="2:133" ht="15" hidden="1" customHeight="1" x14ac:dyDescent="0.3">
      <c r="B94" s="37">
        <v>5659</v>
      </c>
      <c r="C94" s="30" t="s">
        <v>316</v>
      </c>
      <c r="D94" s="38">
        <v>2006</v>
      </c>
      <c r="E94" s="62">
        <f t="shared" si="32"/>
        <v>34.200000000000003</v>
      </c>
      <c r="F94" s="47" t="s">
        <v>424</v>
      </c>
      <c r="G94" s="47" t="s">
        <v>500</v>
      </c>
      <c r="H94" s="47" t="s">
        <v>443</v>
      </c>
      <c r="I94" s="47" t="s">
        <v>452</v>
      </c>
      <c r="J94" s="48">
        <f t="shared" si="36"/>
        <v>0</v>
      </c>
      <c r="K94" s="49"/>
      <c r="L94" s="50"/>
      <c r="M94" s="51"/>
      <c r="N94" s="50"/>
      <c r="O94" s="51"/>
      <c r="P94" s="52"/>
      <c r="Q94" s="48">
        <f t="shared" si="27"/>
        <v>0</v>
      </c>
      <c r="R94" s="49"/>
      <c r="S94" s="52"/>
      <c r="T94" s="48">
        <f t="shared" si="28"/>
        <v>0</v>
      </c>
      <c r="U94" s="49"/>
      <c r="V94" s="50"/>
      <c r="W94" s="51"/>
      <c r="X94" s="52"/>
      <c r="Y94" s="53">
        <f t="shared" si="37"/>
        <v>16.200000000000003</v>
      </c>
      <c r="Z94" s="54"/>
      <c r="AA94" s="55"/>
      <c r="AB94" s="54"/>
      <c r="AC94" s="55"/>
      <c r="AD94" s="54"/>
      <c r="AE94" s="55"/>
      <c r="AF94" s="54"/>
      <c r="AG94" s="55"/>
      <c r="AH94" s="54"/>
      <c r="AI94" s="55"/>
      <c r="AJ94" s="54"/>
      <c r="AK94" s="55"/>
      <c r="AL94" s="84">
        <v>7</v>
      </c>
      <c r="AM94" s="85">
        <f>12*0.9*1.5</f>
        <v>16.200000000000003</v>
      </c>
      <c r="AN94" s="54"/>
      <c r="AO94" s="89"/>
      <c r="AP94" s="96">
        <f t="shared" si="29"/>
        <v>0</v>
      </c>
      <c r="AQ94" s="98"/>
      <c r="AR94" s="93"/>
      <c r="AS94" s="90">
        <f t="shared" si="19"/>
        <v>0</v>
      </c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>
        <f t="shared" si="38"/>
        <v>0</v>
      </c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>BS94+BU94+BW94+BY94+CA94+CC94+CE94</f>
        <v>18</v>
      </c>
      <c r="BR94" s="51"/>
      <c r="BS94" s="50"/>
      <c r="BT94" s="51"/>
      <c r="BU94" s="50"/>
      <c r="BV94" s="51"/>
      <c r="BW94" s="50"/>
      <c r="BX94" s="51"/>
      <c r="BY94" s="50"/>
      <c r="BZ94" s="51">
        <v>7</v>
      </c>
      <c r="CA94" s="50">
        <f>18</f>
        <v>18</v>
      </c>
      <c r="CB94" s="51"/>
      <c r="CC94" s="50"/>
      <c r="CD94" s="51"/>
      <c r="CE94" s="50"/>
      <c r="CF94" s="18">
        <v>7</v>
      </c>
      <c r="CG94" s="110" t="s">
        <v>65</v>
      </c>
      <c r="CH94" s="53">
        <f t="shared" ref="CH94:CH117" si="39">CJ94+CL94+CN94+CP94+CR94+CT94</f>
        <v>0</v>
      </c>
      <c r="CI94" s="51"/>
      <c r="CJ94" s="50"/>
      <c r="CK94" s="51"/>
      <c r="CL94" s="50"/>
      <c r="CM94" s="51"/>
      <c r="CN94" s="50"/>
      <c r="CO94" s="51"/>
      <c r="CP94" s="50"/>
      <c r="CQ94" s="51"/>
      <c r="CR94" s="50"/>
      <c r="CS94" s="51"/>
      <c r="CT94" s="109"/>
      <c r="CU94" s="53">
        <f t="shared" si="30"/>
        <v>0</v>
      </c>
      <c r="CV94" s="51"/>
      <c r="CW94" s="50"/>
      <c r="CX94" s="51"/>
      <c r="CY94" s="50"/>
      <c r="CZ94" s="51"/>
      <c r="DA94" s="50"/>
      <c r="DB94" s="51"/>
      <c r="DC94" s="50"/>
      <c r="DD94" s="51"/>
      <c r="DE94" s="109"/>
      <c r="DF94" s="53">
        <f t="shared" si="31"/>
        <v>0</v>
      </c>
      <c r="DG94" s="51"/>
      <c r="DH94" s="50"/>
      <c r="DI94" s="51"/>
      <c r="DJ94" s="50"/>
      <c r="DK94" s="51"/>
      <c r="DL94" s="109"/>
      <c r="DM94" s="53">
        <f t="shared" si="33"/>
        <v>0</v>
      </c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1"/>
      <c r="DY94" s="50"/>
      <c r="DZ94" s="51"/>
      <c r="EA94" s="50"/>
      <c r="EB94" s="51"/>
      <c r="EC94" s="109"/>
    </row>
    <row r="95" spans="2:133" ht="15" hidden="1" customHeight="1" x14ac:dyDescent="0.3">
      <c r="B95" s="37">
        <v>5860</v>
      </c>
      <c r="C95" s="30" t="s">
        <v>210</v>
      </c>
      <c r="D95" s="38">
        <v>2007</v>
      </c>
      <c r="E95" s="62">
        <f t="shared" si="32"/>
        <v>33.950000000000003</v>
      </c>
      <c r="F95" s="47" t="s">
        <v>421</v>
      </c>
      <c r="G95" s="47"/>
      <c r="H95" s="47" t="s">
        <v>549</v>
      </c>
      <c r="I95" s="47"/>
      <c r="J95" s="48">
        <f t="shared" si="36"/>
        <v>0</v>
      </c>
      <c r="K95" s="49"/>
      <c r="L95" s="50"/>
      <c r="M95" s="51"/>
      <c r="N95" s="50"/>
      <c r="O95" s="51"/>
      <c r="P95" s="52"/>
      <c r="Q95" s="48">
        <f t="shared" si="27"/>
        <v>0</v>
      </c>
      <c r="R95" s="49"/>
      <c r="S95" s="52"/>
      <c r="T95" s="48">
        <f t="shared" si="28"/>
        <v>0</v>
      </c>
      <c r="U95" s="49"/>
      <c r="V95" s="50"/>
      <c r="W95" s="51"/>
      <c r="X95" s="52"/>
      <c r="Y95" s="53">
        <f t="shared" si="37"/>
        <v>0</v>
      </c>
      <c r="Z95" s="54"/>
      <c r="AA95" s="55"/>
      <c r="AB95" s="54"/>
      <c r="AC95" s="106"/>
      <c r="AD95" s="54"/>
      <c r="AE95" s="106"/>
      <c r="AF95" s="54"/>
      <c r="AG95" s="55"/>
      <c r="AH95" s="54"/>
      <c r="AI95" s="55"/>
      <c r="AJ95" s="54"/>
      <c r="AK95" s="55"/>
      <c r="AL95" s="54"/>
      <c r="AM95" s="55"/>
      <c r="AN95" s="54"/>
      <c r="AO95" s="89"/>
      <c r="AP95" s="96">
        <f t="shared" si="29"/>
        <v>0</v>
      </c>
      <c r="AQ95" s="98"/>
      <c r="AR95" s="93"/>
      <c r="AS95" s="90">
        <f t="shared" si="19"/>
        <v>0</v>
      </c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>
        <f t="shared" si="38"/>
        <v>33.950000000000003</v>
      </c>
      <c r="BE95" s="11"/>
      <c r="BF95" s="10"/>
      <c r="BG95" s="11"/>
      <c r="BH95" s="10"/>
      <c r="BI95" s="11"/>
      <c r="BJ95" s="10"/>
      <c r="BK95" s="11"/>
      <c r="BL95" s="10"/>
      <c r="BM95" s="11">
        <v>5</v>
      </c>
      <c r="BN95" s="10">
        <f>26*0.7</f>
        <v>18.2</v>
      </c>
      <c r="BO95" s="102">
        <v>6</v>
      </c>
      <c r="BP95" s="104">
        <f>15*0.7*1.5</f>
        <v>15.75</v>
      </c>
      <c r="BQ95" s="13">
        <f t="shared" ref="BQ95:BQ103" si="40">BS95+BU95+BW95+BY95+CA95+CC95+CE95+CG95</f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>
        <f t="shared" si="39"/>
        <v>0</v>
      </c>
      <c r="CI95" s="51"/>
      <c r="CJ95" s="50"/>
      <c r="CK95" s="51"/>
      <c r="CL95" s="50"/>
      <c r="CM95" s="51"/>
      <c r="CN95" s="50"/>
      <c r="CO95" s="51"/>
      <c r="CP95" s="50"/>
      <c r="CQ95" s="51"/>
      <c r="CR95" s="50"/>
      <c r="CS95" s="51"/>
      <c r="CT95" s="52"/>
      <c r="CU95" s="53">
        <f t="shared" si="30"/>
        <v>0</v>
      </c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53">
        <f t="shared" si="31"/>
        <v>0</v>
      </c>
      <c r="DG95" s="51"/>
      <c r="DH95" s="50"/>
      <c r="DI95" s="51"/>
      <c r="DJ95" s="50"/>
      <c r="DK95" s="51"/>
      <c r="DL95" s="52"/>
      <c r="DM95" s="53">
        <f t="shared" si="33"/>
        <v>0</v>
      </c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0"/>
      <c r="EB95" s="51"/>
      <c r="EC95" s="52"/>
    </row>
    <row r="96" spans="2:133" ht="15" hidden="1" customHeight="1" x14ac:dyDescent="0.3">
      <c r="B96" s="37">
        <v>6316</v>
      </c>
      <c r="C96" s="30" t="s">
        <v>594</v>
      </c>
      <c r="D96" s="38">
        <v>2008</v>
      </c>
      <c r="E96" s="62">
        <f t="shared" si="32"/>
        <v>32</v>
      </c>
      <c r="F96" s="47" t="s">
        <v>422</v>
      </c>
      <c r="G96" s="47"/>
      <c r="H96" s="47" t="s">
        <v>441</v>
      </c>
      <c r="I96" s="47"/>
      <c r="J96" s="48">
        <f t="shared" si="36"/>
        <v>0</v>
      </c>
      <c r="K96" s="49"/>
      <c r="L96" s="50"/>
      <c r="M96" s="51"/>
      <c r="N96" s="50"/>
      <c r="O96" s="51"/>
      <c r="P96" s="52"/>
      <c r="Q96" s="48">
        <f t="shared" si="27"/>
        <v>0</v>
      </c>
      <c r="R96" s="49"/>
      <c r="S96" s="52"/>
      <c r="T96" s="48">
        <f t="shared" si="28"/>
        <v>0</v>
      </c>
      <c r="U96" s="49"/>
      <c r="V96" s="50"/>
      <c r="W96" s="51"/>
      <c r="X96" s="52"/>
      <c r="Y96" s="53">
        <f t="shared" si="37"/>
        <v>0</v>
      </c>
      <c r="Z96" s="54"/>
      <c r="AA96" s="55"/>
      <c r="AB96" s="54"/>
      <c r="AC96" s="55"/>
      <c r="AD96" s="54"/>
      <c r="AE96" s="55"/>
      <c r="AF96" s="54"/>
      <c r="AG96" s="55"/>
      <c r="AH96" s="54"/>
      <c r="AI96" s="55"/>
      <c r="AJ96" s="54"/>
      <c r="AK96" s="55"/>
      <c r="AL96" s="54"/>
      <c r="AM96" s="55"/>
      <c r="AN96" s="54"/>
      <c r="AO96" s="89"/>
      <c r="AP96" s="96">
        <f t="shared" si="29"/>
        <v>0</v>
      </c>
      <c r="AQ96" s="98"/>
      <c r="AR96" s="93"/>
      <c r="AS96" s="90">
        <f t="shared" si="19"/>
        <v>0</v>
      </c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>
        <f t="shared" si="38"/>
        <v>0</v>
      </c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>
        <f t="shared" si="40"/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>
        <f t="shared" si="39"/>
        <v>32</v>
      </c>
      <c r="CI96" s="51"/>
      <c r="CJ96" s="50"/>
      <c r="CK96" s="51"/>
      <c r="CL96" s="50"/>
      <c r="CM96" s="51"/>
      <c r="CN96" s="50"/>
      <c r="CO96" s="51"/>
      <c r="CP96" s="50"/>
      <c r="CQ96" s="51">
        <v>8</v>
      </c>
      <c r="CR96" s="50">
        <f>10*0.8</f>
        <v>8</v>
      </c>
      <c r="CS96" s="102">
        <v>4</v>
      </c>
      <c r="CT96" s="104">
        <f>20*0.8*1.5</f>
        <v>24</v>
      </c>
      <c r="CU96" s="53">
        <f t="shared" si="30"/>
        <v>0</v>
      </c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>
        <f t="shared" si="31"/>
        <v>0</v>
      </c>
      <c r="DG96" s="51"/>
      <c r="DH96" s="50"/>
      <c r="DI96" s="51"/>
      <c r="DJ96" s="50"/>
      <c r="DK96" s="51"/>
      <c r="DL96" s="52"/>
      <c r="DM96" s="53">
        <f t="shared" si="33"/>
        <v>0</v>
      </c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</row>
    <row r="97" spans="2:133" ht="15" hidden="1" customHeight="1" x14ac:dyDescent="0.3">
      <c r="B97" s="37">
        <v>6820</v>
      </c>
      <c r="C97" s="30" t="s">
        <v>375</v>
      </c>
      <c r="D97" s="38">
        <v>2008</v>
      </c>
      <c r="E97" s="62">
        <f t="shared" si="32"/>
        <v>31.5</v>
      </c>
      <c r="F97" s="47" t="s">
        <v>417</v>
      </c>
      <c r="G97" s="47"/>
      <c r="H97" s="47" t="s">
        <v>451</v>
      </c>
      <c r="I97" s="47" t="s">
        <v>552</v>
      </c>
      <c r="J97" s="48">
        <f t="shared" si="36"/>
        <v>0</v>
      </c>
      <c r="K97" s="49"/>
      <c r="L97" s="50"/>
      <c r="M97" s="51"/>
      <c r="N97" s="50"/>
      <c r="O97" s="51"/>
      <c r="P97" s="52"/>
      <c r="Q97" s="48">
        <f t="shared" si="27"/>
        <v>0</v>
      </c>
      <c r="R97" s="49"/>
      <c r="S97" s="52"/>
      <c r="T97" s="48">
        <f t="shared" si="28"/>
        <v>0</v>
      </c>
      <c r="U97" s="49"/>
      <c r="V97" s="50"/>
      <c r="W97" s="51"/>
      <c r="X97" s="52"/>
      <c r="Y97" s="53">
        <f t="shared" si="37"/>
        <v>0</v>
      </c>
      <c r="Z97" s="54"/>
      <c r="AA97" s="55"/>
      <c r="AB97" s="54"/>
      <c r="AC97" s="55"/>
      <c r="AD97" s="54"/>
      <c r="AE97" s="55"/>
      <c r="AF97" s="54"/>
      <c r="AG97" s="55"/>
      <c r="AH97" s="54"/>
      <c r="AI97" s="55"/>
      <c r="AJ97" s="54"/>
      <c r="AK97" s="55"/>
      <c r="AL97" s="54"/>
      <c r="AM97" s="55"/>
      <c r="AN97" s="54"/>
      <c r="AO97" s="89"/>
      <c r="AP97" s="96">
        <f t="shared" si="29"/>
        <v>0</v>
      </c>
      <c r="AQ97" s="98"/>
      <c r="AR97" s="93"/>
      <c r="AS97" s="90">
        <f t="shared" si="19"/>
        <v>0</v>
      </c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>
        <f t="shared" si="38"/>
        <v>31.5</v>
      </c>
      <c r="BE97" s="11"/>
      <c r="BF97" s="10"/>
      <c r="BG97" s="11"/>
      <c r="BH97" s="10"/>
      <c r="BI97" s="11"/>
      <c r="BJ97" s="10"/>
      <c r="BK97" s="11"/>
      <c r="BL97" s="10"/>
      <c r="BM97" s="11">
        <v>8</v>
      </c>
      <c r="BN97" s="10">
        <f>15*0.7</f>
        <v>10.5</v>
      </c>
      <c r="BO97" s="102">
        <v>4</v>
      </c>
      <c r="BP97" s="104">
        <f>20*0.7*1.5</f>
        <v>21</v>
      </c>
      <c r="BQ97" s="13">
        <f t="shared" si="40"/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52"/>
      <c r="CH97" s="53">
        <f t="shared" si="39"/>
        <v>0</v>
      </c>
      <c r="CI97" s="51"/>
      <c r="CJ97" s="50"/>
      <c r="CK97" s="51"/>
      <c r="CL97" s="50"/>
      <c r="CM97" s="51"/>
      <c r="CN97" s="50"/>
      <c r="CO97" s="51"/>
      <c r="CP97" s="50"/>
      <c r="CQ97" s="51"/>
      <c r="CR97" s="50"/>
      <c r="CS97" s="51"/>
      <c r="CT97" s="52"/>
      <c r="CU97" s="53">
        <f t="shared" si="30"/>
        <v>0</v>
      </c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53">
        <f t="shared" si="31"/>
        <v>0</v>
      </c>
      <c r="DG97" s="51"/>
      <c r="DH97" s="50"/>
      <c r="DI97" s="51"/>
      <c r="DJ97" s="50"/>
      <c r="DK97" s="51"/>
      <c r="DL97" s="52"/>
      <c r="DM97" s="53">
        <f t="shared" si="33"/>
        <v>0</v>
      </c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0"/>
      <c r="EB97" s="51"/>
      <c r="EC97" s="52"/>
    </row>
    <row r="98" spans="2:133" ht="15" hidden="1" customHeight="1" x14ac:dyDescent="0.3">
      <c r="B98" s="37">
        <v>6850</v>
      </c>
      <c r="C98" s="30" t="s">
        <v>212</v>
      </c>
      <c r="D98" s="38">
        <v>2008</v>
      </c>
      <c r="E98" s="62">
        <f t="shared" si="32"/>
        <v>31.5</v>
      </c>
      <c r="F98" s="47" t="s">
        <v>417</v>
      </c>
      <c r="G98" s="63"/>
      <c r="H98" s="83" t="s">
        <v>567</v>
      </c>
      <c r="I98" s="62"/>
      <c r="J98" s="48">
        <f t="shared" si="36"/>
        <v>0</v>
      </c>
      <c r="K98" s="49"/>
      <c r="L98" s="50"/>
      <c r="M98" s="51"/>
      <c r="N98" s="50"/>
      <c r="O98" s="51"/>
      <c r="P98" s="52"/>
      <c r="Q98" s="48">
        <f t="shared" si="27"/>
        <v>0</v>
      </c>
      <c r="R98" s="49"/>
      <c r="S98" s="52"/>
      <c r="T98" s="48">
        <f t="shared" si="28"/>
        <v>0</v>
      </c>
      <c r="U98" s="49"/>
      <c r="V98" s="50"/>
      <c r="W98" s="51"/>
      <c r="X98" s="52"/>
      <c r="Y98" s="53">
        <f t="shared" si="37"/>
        <v>0</v>
      </c>
      <c r="Z98" s="54"/>
      <c r="AA98" s="55"/>
      <c r="AB98" s="54"/>
      <c r="AC98" s="55"/>
      <c r="AD98" s="106"/>
      <c r="AE98" s="55"/>
      <c r="AF98" s="54"/>
      <c r="AG98" s="55"/>
      <c r="AH98" s="54"/>
      <c r="AI98" s="55"/>
      <c r="AJ98" s="54"/>
      <c r="AK98" s="55"/>
      <c r="AL98" s="106"/>
      <c r="AM98" s="55"/>
      <c r="AN98" s="54"/>
      <c r="AO98" s="89"/>
      <c r="AP98" s="96">
        <f t="shared" si="29"/>
        <v>0</v>
      </c>
      <c r="AQ98" s="98"/>
      <c r="AR98" s="93"/>
      <c r="AS98" s="90">
        <f t="shared" si="19"/>
        <v>0</v>
      </c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>
        <f t="shared" si="38"/>
        <v>31.5</v>
      </c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02">
        <v>3</v>
      </c>
      <c r="BP98" s="104">
        <f>30*0.7*1.5</f>
        <v>31.5</v>
      </c>
      <c r="BQ98" s="13">
        <f t="shared" si="40"/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>
        <f t="shared" si="39"/>
        <v>0</v>
      </c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>
        <f t="shared" si="30"/>
        <v>0</v>
      </c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>
        <f t="shared" si="31"/>
        <v>0</v>
      </c>
      <c r="DG98" s="51"/>
      <c r="DH98" s="50"/>
      <c r="DI98" s="51"/>
      <c r="DJ98" s="50"/>
      <c r="DK98" s="51"/>
      <c r="DL98" s="52"/>
      <c r="DM98" s="53">
        <f t="shared" si="33"/>
        <v>0</v>
      </c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</row>
    <row r="99" spans="2:133" ht="15" hidden="1" customHeight="1" x14ac:dyDescent="0.3">
      <c r="B99" s="37">
        <v>6396</v>
      </c>
      <c r="C99" s="30" t="s">
        <v>563</v>
      </c>
      <c r="D99" s="38">
        <v>2008</v>
      </c>
      <c r="E99" s="62">
        <f t="shared" si="32"/>
        <v>31.499999999999996</v>
      </c>
      <c r="F99" s="47" t="s">
        <v>424</v>
      </c>
      <c r="G99" s="47"/>
      <c r="H99" s="47" t="s">
        <v>564</v>
      </c>
      <c r="I99" s="47" t="s">
        <v>565</v>
      </c>
      <c r="J99" s="48">
        <f t="shared" si="36"/>
        <v>0</v>
      </c>
      <c r="K99" s="49"/>
      <c r="L99" s="50"/>
      <c r="M99" s="51"/>
      <c r="N99" s="50"/>
      <c r="O99" s="51"/>
      <c r="P99" s="52"/>
      <c r="Q99" s="48">
        <f t="shared" si="27"/>
        <v>0</v>
      </c>
      <c r="R99" s="49"/>
      <c r="S99" s="52"/>
      <c r="T99" s="48">
        <f t="shared" si="28"/>
        <v>0</v>
      </c>
      <c r="U99" s="49"/>
      <c r="V99" s="50"/>
      <c r="W99" s="51"/>
      <c r="X99" s="52"/>
      <c r="Y99" s="53">
        <f t="shared" si="37"/>
        <v>0</v>
      </c>
      <c r="Z99" s="54"/>
      <c r="AA99" s="55"/>
      <c r="AB99" s="54"/>
      <c r="AC99" s="55"/>
      <c r="AD99" s="106"/>
      <c r="AE99" s="55"/>
      <c r="AF99" s="106"/>
      <c r="AG99" s="55"/>
      <c r="AH99" s="106"/>
      <c r="AI99" s="55"/>
      <c r="AJ99" s="54"/>
      <c r="AK99" s="55"/>
      <c r="AL99" s="106"/>
      <c r="AM99" s="55"/>
      <c r="AN99" s="54"/>
      <c r="AO99" s="89"/>
      <c r="AP99" s="96">
        <f t="shared" si="29"/>
        <v>0</v>
      </c>
      <c r="AQ99" s="98"/>
      <c r="AR99" s="93"/>
      <c r="AS99" s="90">
        <f t="shared" si="19"/>
        <v>0</v>
      </c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>
        <f t="shared" si="38"/>
        <v>31.499999999999996</v>
      </c>
      <c r="BE99" s="11"/>
      <c r="BF99" s="10"/>
      <c r="BG99" s="11"/>
      <c r="BH99" s="10"/>
      <c r="BI99" s="11"/>
      <c r="BJ99" s="10"/>
      <c r="BK99" s="102">
        <v>7</v>
      </c>
      <c r="BL99" s="103">
        <f>18*0.7*1.5</f>
        <v>18.899999999999999</v>
      </c>
      <c r="BM99" s="11"/>
      <c r="BN99" s="10"/>
      <c r="BO99" s="102">
        <v>7</v>
      </c>
      <c r="BP99" s="104">
        <f>12*0.7*1.5</f>
        <v>12.599999999999998</v>
      </c>
      <c r="BQ99" s="13">
        <f t="shared" si="40"/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>
        <f t="shared" si="39"/>
        <v>0</v>
      </c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>
        <f t="shared" si="30"/>
        <v>0</v>
      </c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>
        <f t="shared" si="31"/>
        <v>0</v>
      </c>
      <c r="DG99" s="51"/>
      <c r="DH99" s="50"/>
      <c r="DI99" s="51"/>
      <c r="DJ99" s="50"/>
      <c r="DK99" s="51"/>
      <c r="DL99" s="52"/>
      <c r="DM99" s="53">
        <f t="shared" si="33"/>
        <v>0</v>
      </c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0"/>
      <c r="EB99" s="51"/>
      <c r="EC99" s="52"/>
    </row>
    <row r="100" spans="2:133" ht="15" hidden="1" customHeight="1" x14ac:dyDescent="0.3">
      <c r="B100" s="37">
        <v>6549</v>
      </c>
      <c r="C100" s="30" t="s">
        <v>560</v>
      </c>
      <c r="D100" s="38">
        <v>2008</v>
      </c>
      <c r="E100" s="62">
        <f t="shared" si="32"/>
        <v>31.499999999999996</v>
      </c>
      <c r="F100" s="47" t="s">
        <v>429</v>
      </c>
      <c r="G100" s="47"/>
      <c r="H100" s="47" t="s">
        <v>561</v>
      </c>
      <c r="I100" s="47" t="s">
        <v>562</v>
      </c>
      <c r="J100" s="48">
        <f t="shared" si="36"/>
        <v>0</v>
      </c>
      <c r="K100" s="49"/>
      <c r="L100" s="50"/>
      <c r="M100" s="51"/>
      <c r="N100" s="50"/>
      <c r="O100" s="51"/>
      <c r="P100" s="52"/>
      <c r="Q100" s="48">
        <f t="shared" si="27"/>
        <v>0</v>
      </c>
      <c r="R100" s="49"/>
      <c r="S100" s="52"/>
      <c r="T100" s="48">
        <f t="shared" si="28"/>
        <v>0</v>
      </c>
      <c r="U100" s="49"/>
      <c r="V100" s="50"/>
      <c r="W100" s="51"/>
      <c r="X100" s="52"/>
      <c r="Y100" s="53">
        <f t="shared" si="37"/>
        <v>0</v>
      </c>
      <c r="Z100" s="106"/>
      <c r="AA100" s="55"/>
      <c r="AB100" s="106"/>
      <c r="AC100" s="55"/>
      <c r="AD100" s="106"/>
      <c r="AE100" s="55"/>
      <c r="AF100" s="106"/>
      <c r="AG100" s="55"/>
      <c r="AH100" s="106"/>
      <c r="AI100" s="55"/>
      <c r="AJ100" s="106"/>
      <c r="AK100" s="55"/>
      <c r="AL100" s="106"/>
      <c r="AM100" s="55"/>
      <c r="AN100" s="106"/>
      <c r="AO100" s="89"/>
      <c r="AP100" s="96">
        <f t="shared" si="29"/>
        <v>0</v>
      </c>
      <c r="AQ100" s="98"/>
      <c r="AR100" s="93"/>
      <c r="AS100" s="90">
        <f t="shared" si="19"/>
        <v>0</v>
      </c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>
        <f t="shared" si="38"/>
        <v>31.499999999999996</v>
      </c>
      <c r="BE100" s="11"/>
      <c r="BF100" s="10"/>
      <c r="BG100" s="11"/>
      <c r="BH100" s="10"/>
      <c r="BI100" s="11"/>
      <c r="BJ100" s="10"/>
      <c r="BK100" s="102">
        <v>7</v>
      </c>
      <c r="BL100" s="103">
        <f>18*0.7*1.5</f>
        <v>18.899999999999999</v>
      </c>
      <c r="BM100" s="11"/>
      <c r="BN100" s="10"/>
      <c r="BO100" s="102">
        <v>7</v>
      </c>
      <c r="BP100" s="104">
        <f>12*0.7*1.5</f>
        <v>12.599999999999998</v>
      </c>
      <c r="BQ100" s="13">
        <f t="shared" si="40"/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>
        <f t="shared" si="39"/>
        <v>0</v>
      </c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51"/>
      <c r="CT100" s="52"/>
      <c r="CU100" s="53">
        <f t="shared" si="30"/>
        <v>0</v>
      </c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53">
        <f t="shared" si="31"/>
        <v>0</v>
      </c>
      <c r="DG100" s="51"/>
      <c r="DH100" s="50"/>
      <c r="DI100" s="51"/>
      <c r="DJ100" s="50"/>
      <c r="DK100" s="51"/>
      <c r="DL100" s="52"/>
      <c r="DM100" s="53">
        <f t="shared" si="33"/>
        <v>0</v>
      </c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</row>
    <row r="101" spans="2:133" ht="15" hidden="1" customHeight="1" x14ac:dyDescent="0.3">
      <c r="B101" s="37">
        <v>3166</v>
      </c>
      <c r="C101" s="30" t="s">
        <v>109</v>
      </c>
      <c r="D101" s="39">
        <v>2002</v>
      </c>
      <c r="E101" s="62">
        <f t="shared" si="32"/>
        <v>30</v>
      </c>
      <c r="F101" s="47" t="s">
        <v>437</v>
      </c>
      <c r="G101" s="47"/>
      <c r="H101" s="47" t="s">
        <v>530</v>
      </c>
      <c r="I101" s="47" t="s">
        <v>595</v>
      </c>
      <c r="J101" s="48">
        <f t="shared" si="36"/>
        <v>0</v>
      </c>
      <c r="K101" s="49"/>
      <c r="L101" s="50"/>
      <c r="M101" s="51"/>
      <c r="N101" s="50"/>
      <c r="O101" s="51"/>
      <c r="P101" s="52"/>
      <c r="Q101" s="48">
        <f t="shared" si="27"/>
        <v>0</v>
      </c>
      <c r="R101" s="49"/>
      <c r="S101" s="52"/>
      <c r="T101" s="48">
        <f t="shared" si="28"/>
        <v>0</v>
      </c>
      <c r="U101" s="49"/>
      <c r="V101" s="50"/>
      <c r="W101" s="51"/>
      <c r="X101" s="52"/>
      <c r="Y101" s="53">
        <f t="shared" si="37"/>
        <v>0</v>
      </c>
      <c r="Z101" s="106"/>
      <c r="AA101" s="55"/>
      <c r="AB101" s="106"/>
      <c r="AC101" s="55"/>
      <c r="AD101" s="106"/>
      <c r="AE101" s="55"/>
      <c r="AF101" s="106"/>
      <c r="AG101" s="55"/>
      <c r="AH101" s="106"/>
      <c r="AI101" s="55"/>
      <c r="AJ101" s="106"/>
      <c r="AK101" s="55"/>
      <c r="AL101" s="106"/>
      <c r="AM101" s="55"/>
      <c r="AN101" s="106"/>
      <c r="AO101" s="89"/>
      <c r="AP101" s="96">
        <f t="shared" si="29"/>
        <v>0</v>
      </c>
      <c r="AQ101" s="98"/>
      <c r="AR101" s="93"/>
      <c r="AS101" s="90">
        <f t="shared" si="19"/>
        <v>0</v>
      </c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>
        <f t="shared" si="38"/>
        <v>0</v>
      </c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3">
        <f t="shared" si="40"/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>
        <f t="shared" si="39"/>
        <v>30</v>
      </c>
      <c r="CI101" s="51"/>
      <c r="CJ101" s="50"/>
      <c r="CK101" s="51"/>
      <c r="CL101" s="50"/>
      <c r="CM101" s="51"/>
      <c r="CN101" s="50"/>
      <c r="CO101" s="51"/>
      <c r="CP101" s="50"/>
      <c r="CQ101" s="51">
        <v>6</v>
      </c>
      <c r="CR101" s="50">
        <f>15*0.8</f>
        <v>12</v>
      </c>
      <c r="CS101" s="102">
        <v>6</v>
      </c>
      <c r="CT101" s="104">
        <f>15*0.8*1.5</f>
        <v>18</v>
      </c>
      <c r="CU101" s="53">
        <f t="shared" si="30"/>
        <v>0</v>
      </c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>
        <f t="shared" si="31"/>
        <v>0</v>
      </c>
      <c r="DG101" s="51"/>
      <c r="DH101" s="50"/>
      <c r="DI101" s="51"/>
      <c r="DJ101" s="50"/>
      <c r="DK101" s="51"/>
      <c r="DL101" s="52"/>
      <c r="DM101" s="53">
        <f t="shared" si="33"/>
        <v>0</v>
      </c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</row>
    <row r="102" spans="2:133" ht="15" hidden="1" customHeight="1" x14ac:dyDescent="0.3">
      <c r="B102" s="37">
        <v>6057</v>
      </c>
      <c r="C102" s="30" t="s">
        <v>209</v>
      </c>
      <c r="D102" s="38">
        <v>2007</v>
      </c>
      <c r="E102" s="62">
        <f t="shared" si="32"/>
        <v>29</v>
      </c>
      <c r="F102" s="47" t="s">
        <v>417</v>
      </c>
      <c r="G102" s="47"/>
      <c r="H102" s="47" t="s">
        <v>458</v>
      </c>
      <c r="I102" s="47"/>
      <c r="J102" s="48">
        <f t="shared" si="36"/>
        <v>8</v>
      </c>
      <c r="K102" s="49">
        <v>8</v>
      </c>
      <c r="L102" s="50">
        <f>20*0.4</f>
        <v>8</v>
      </c>
      <c r="M102" s="51"/>
      <c r="N102" s="50"/>
      <c r="O102" s="51"/>
      <c r="P102" s="52"/>
      <c r="Q102" s="48">
        <f t="shared" si="27"/>
        <v>0</v>
      </c>
      <c r="R102" s="49"/>
      <c r="S102" s="52"/>
      <c r="T102" s="48">
        <f t="shared" si="28"/>
        <v>0</v>
      </c>
      <c r="U102" s="49"/>
      <c r="V102" s="50"/>
      <c r="W102" s="51"/>
      <c r="X102" s="52"/>
      <c r="Y102" s="53">
        <f t="shared" si="37"/>
        <v>0</v>
      </c>
      <c r="Z102" s="106"/>
      <c r="AA102" s="55"/>
      <c r="AB102" s="106"/>
      <c r="AC102" s="55"/>
      <c r="AD102" s="106"/>
      <c r="AE102" s="55"/>
      <c r="AF102" s="106"/>
      <c r="AG102" s="55"/>
      <c r="AH102" s="106"/>
      <c r="AI102" s="55"/>
      <c r="AJ102" s="106"/>
      <c r="AK102" s="55"/>
      <c r="AL102" s="106"/>
      <c r="AM102" s="55"/>
      <c r="AN102" s="106"/>
      <c r="AO102" s="89"/>
      <c r="AP102" s="96">
        <f t="shared" si="29"/>
        <v>0</v>
      </c>
      <c r="AQ102" s="98"/>
      <c r="AR102" s="93"/>
      <c r="AS102" s="90">
        <f t="shared" si="19"/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 t="shared" si="38"/>
        <v>21</v>
      </c>
      <c r="BE102" s="11">
        <v>6</v>
      </c>
      <c r="BF102" s="10">
        <f>30*0.7</f>
        <v>21</v>
      </c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40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 t="shared" si="39"/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 t="shared" si="30"/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 t="shared" si="31"/>
        <v>0</v>
      </c>
      <c r="DG102" s="51"/>
      <c r="DH102" s="50"/>
      <c r="DI102" s="51"/>
      <c r="DJ102" s="50"/>
      <c r="DK102" s="51"/>
      <c r="DL102" s="52"/>
      <c r="DM102" s="53">
        <f t="shared" si="33"/>
        <v>0</v>
      </c>
      <c r="DN102" s="51"/>
      <c r="DO102" s="50"/>
      <c r="DP102" s="51"/>
      <c r="DQ102" s="50"/>
      <c r="DR102" s="51"/>
      <c r="DS102" s="50"/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</row>
    <row r="103" spans="2:133" ht="15" hidden="1" customHeight="1" x14ac:dyDescent="0.3">
      <c r="B103" s="37">
        <v>5861</v>
      </c>
      <c r="C103" s="30" t="s">
        <v>188</v>
      </c>
      <c r="D103" s="38">
        <v>2008</v>
      </c>
      <c r="E103" s="62">
        <f t="shared" si="32"/>
        <v>27.75</v>
      </c>
      <c r="F103" s="47" t="s">
        <v>421</v>
      </c>
      <c r="G103" s="47"/>
      <c r="H103" s="47" t="s">
        <v>457</v>
      </c>
      <c r="I103" s="47"/>
      <c r="J103" s="48">
        <f t="shared" si="36"/>
        <v>12</v>
      </c>
      <c r="K103" s="49">
        <v>6</v>
      </c>
      <c r="L103" s="50">
        <f>30*0.4</f>
        <v>12</v>
      </c>
      <c r="M103" s="51"/>
      <c r="N103" s="50"/>
      <c r="O103" s="51"/>
      <c r="P103" s="52"/>
      <c r="Q103" s="48">
        <f t="shared" si="27"/>
        <v>0</v>
      </c>
      <c r="R103" s="49"/>
      <c r="S103" s="52"/>
      <c r="T103" s="48">
        <f t="shared" si="28"/>
        <v>0</v>
      </c>
      <c r="U103" s="49"/>
      <c r="V103" s="50"/>
      <c r="W103" s="51"/>
      <c r="X103" s="52"/>
      <c r="Y103" s="53">
        <f t="shared" si="37"/>
        <v>0</v>
      </c>
      <c r="Z103" s="106"/>
      <c r="AA103" s="55"/>
      <c r="AB103" s="106"/>
      <c r="AC103" s="55"/>
      <c r="AD103" s="106"/>
      <c r="AE103" s="55"/>
      <c r="AF103" s="106"/>
      <c r="AG103" s="55"/>
      <c r="AH103" s="106"/>
      <c r="AI103" s="55"/>
      <c r="AJ103" s="106"/>
      <c r="AK103" s="55"/>
      <c r="AL103" s="106"/>
      <c r="AM103" s="55"/>
      <c r="AN103" s="106"/>
      <c r="AO103" s="89"/>
      <c r="AP103" s="96">
        <f t="shared" si="29"/>
        <v>0</v>
      </c>
      <c r="AQ103" s="98"/>
      <c r="AR103" s="93"/>
      <c r="AS103" s="90">
        <f t="shared" si="19"/>
        <v>0</v>
      </c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3">
        <f t="shared" si="38"/>
        <v>15.75</v>
      </c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02">
        <v>6</v>
      </c>
      <c r="BP103" s="104">
        <f>15*0.7*1.5</f>
        <v>15.75</v>
      </c>
      <c r="BQ103" s="13">
        <f t="shared" si="40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>
        <f t="shared" si="39"/>
        <v>0</v>
      </c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>
        <f t="shared" si="30"/>
        <v>0</v>
      </c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>
        <f t="shared" si="31"/>
        <v>0</v>
      </c>
      <c r="DG103" s="51"/>
      <c r="DH103" s="50"/>
      <c r="DI103" s="51"/>
      <c r="DJ103" s="50"/>
      <c r="DK103" s="51"/>
      <c r="DL103" s="52"/>
      <c r="DM103" s="53">
        <f t="shared" si="33"/>
        <v>0</v>
      </c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</row>
    <row r="104" spans="2:133" ht="15" hidden="1" customHeight="1" x14ac:dyDescent="0.3">
      <c r="B104" s="37">
        <v>581</v>
      </c>
      <c r="C104" s="30" t="s">
        <v>586</v>
      </c>
      <c r="D104" s="38">
        <v>1967</v>
      </c>
      <c r="E104" s="62">
        <f t="shared" si="32"/>
        <v>25</v>
      </c>
      <c r="F104" s="47" t="s">
        <v>519</v>
      </c>
      <c r="G104" s="47"/>
      <c r="H104" s="47" t="s">
        <v>520</v>
      </c>
      <c r="I104" s="47" t="s">
        <v>521</v>
      </c>
      <c r="J104" s="48">
        <f t="shared" si="36"/>
        <v>0</v>
      </c>
      <c r="K104" s="49"/>
      <c r="L104" s="50"/>
      <c r="M104" s="51"/>
      <c r="N104" s="50"/>
      <c r="O104" s="51"/>
      <c r="P104" s="52"/>
      <c r="Q104" s="48">
        <f t="shared" si="27"/>
        <v>0</v>
      </c>
      <c r="R104" s="49"/>
      <c r="S104" s="52"/>
      <c r="T104" s="48">
        <f t="shared" si="28"/>
        <v>0</v>
      </c>
      <c r="U104" s="49"/>
      <c r="V104" s="50"/>
      <c r="W104" s="51"/>
      <c r="X104" s="52"/>
      <c r="Y104" s="53">
        <f t="shared" si="37"/>
        <v>0</v>
      </c>
      <c r="Z104" s="54"/>
      <c r="AA104" s="55"/>
      <c r="AB104" s="54"/>
      <c r="AC104" s="55"/>
      <c r="AD104" s="54"/>
      <c r="AE104" s="55"/>
      <c r="AF104" s="54"/>
      <c r="AG104" s="55"/>
      <c r="AH104" s="54"/>
      <c r="AI104" s="55"/>
      <c r="AJ104" s="106"/>
      <c r="AK104" s="55"/>
      <c r="AL104" s="106"/>
      <c r="AM104" s="55"/>
      <c r="AN104" s="54"/>
      <c r="AO104" s="89"/>
      <c r="AP104" s="96">
        <f t="shared" si="29"/>
        <v>0</v>
      </c>
      <c r="AQ104" s="98"/>
      <c r="AR104" s="93"/>
      <c r="AS104" s="90">
        <f t="shared" si="19"/>
        <v>0</v>
      </c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>
        <f t="shared" si="38"/>
        <v>0</v>
      </c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3">
        <f>BS104+BU104+BW104+BY104+CA104+CC104+CE104</f>
        <v>25</v>
      </c>
      <c r="BR104" s="51"/>
      <c r="BS104" s="50"/>
      <c r="BT104" s="51"/>
      <c r="BU104" s="50"/>
      <c r="BV104" s="51"/>
      <c r="BW104" s="50"/>
      <c r="BX104" s="51">
        <v>7</v>
      </c>
      <c r="BY104" s="50">
        <f>25</f>
        <v>25</v>
      </c>
      <c r="BZ104" s="51"/>
      <c r="CA104" s="50"/>
      <c r="CB104" s="51"/>
      <c r="CC104" s="50"/>
      <c r="CD104" s="51"/>
      <c r="CE104" s="50"/>
      <c r="CF104" s="18">
        <v>8</v>
      </c>
      <c r="CG104" s="110" t="s">
        <v>65</v>
      </c>
      <c r="CH104" s="53">
        <f t="shared" si="39"/>
        <v>0</v>
      </c>
      <c r="CI104" s="51"/>
      <c r="CJ104" s="50"/>
      <c r="CK104" s="51"/>
      <c r="CL104" s="50"/>
      <c r="CM104" s="51"/>
      <c r="CN104" s="50"/>
      <c r="CO104" s="50"/>
      <c r="CP104" s="50"/>
      <c r="CQ104" s="51"/>
      <c r="CR104" s="50"/>
      <c r="CS104" s="51"/>
      <c r="CT104" s="109"/>
      <c r="CU104" s="53">
        <f t="shared" si="30"/>
        <v>0</v>
      </c>
      <c r="CV104" s="51"/>
      <c r="CW104" s="50"/>
      <c r="CX104" s="50"/>
      <c r="CY104" s="50"/>
      <c r="CZ104" s="51"/>
      <c r="DA104" s="50"/>
      <c r="DB104" s="51"/>
      <c r="DC104" s="50"/>
      <c r="DD104" s="51"/>
      <c r="DE104" s="109"/>
      <c r="DF104" s="53">
        <f t="shared" si="31"/>
        <v>0</v>
      </c>
      <c r="DG104" s="51"/>
      <c r="DH104" s="50"/>
      <c r="DI104" s="50"/>
      <c r="DJ104" s="50"/>
      <c r="DK104" s="51"/>
      <c r="DL104" s="109"/>
      <c r="DM104" s="53">
        <f t="shared" si="33"/>
        <v>0</v>
      </c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0"/>
      <c r="DY104" s="50"/>
      <c r="DZ104" s="51"/>
      <c r="EA104" s="50"/>
      <c r="EB104" s="51"/>
      <c r="EC104" s="109"/>
    </row>
    <row r="105" spans="2:133" ht="15" hidden="1" customHeight="1" x14ac:dyDescent="0.3">
      <c r="B105" s="37">
        <v>6003</v>
      </c>
      <c r="C105" s="30" t="s">
        <v>183</v>
      </c>
      <c r="D105" s="38">
        <v>2007</v>
      </c>
      <c r="E105" s="62">
        <f t="shared" si="32"/>
        <v>24.4</v>
      </c>
      <c r="F105" s="47" t="s">
        <v>447</v>
      </c>
      <c r="G105" s="63"/>
      <c r="H105" s="83" t="s">
        <v>448</v>
      </c>
      <c r="I105" s="62"/>
      <c r="J105" s="48">
        <f>N105+P105</f>
        <v>10</v>
      </c>
      <c r="K105" s="16">
        <v>7</v>
      </c>
      <c r="L105" s="17">
        <f>25*0.4</f>
        <v>10</v>
      </c>
      <c r="M105" s="51"/>
      <c r="N105" s="50"/>
      <c r="O105" s="51">
        <v>7</v>
      </c>
      <c r="P105" s="52">
        <f>25*0.4</f>
        <v>10</v>
      </c>
      <c r="Q105" s="48">
        <f t="shared" si="27"/>
        <v>0</v>
      </c>
      <c r="R105" s="49"/>
      <c r="S105" s="52"/>
      <c r="T105" s="48">
        <f t="shared" si="28"/>
        <v>0</v>
      </c>
      <c r="U105" s="49"/>
      <c r="V105" s="50"/>
      <c r="W105" s="51"/>
      <c r="X105" s="52"/>
      <c r="Y105" s="53">
        <f t="shared" si="37"/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9"/>
      <c r="AP105" s="96">
        <f t="shared" si="29"/>
        <v>0</v>
      </c>
      <c r="AQ105" s="98"/>
      <c r="AR105" s="93"/>
      <c r="AS105" s="90">
        <f t="shared" ref="AS105:AS168" si="41">AU105+AW105+AY105+BA105+BC105</f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>
        <f t="shared" si="38"/>
        <v>0</v>
      </c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3">
        <f t="shared" ref="BQ105:BQ114" si="42">BS105+BU105+BW105+BY105+CA105+CC105+CE105+CG105</f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53">
        <f t="shared" si="39"/>
        <v>14.4</v>
      </c>
      <c r="CI105" s="51"/>
      <c r="CJ105" s="50"/>
      <c r="CK105" s="51"/>
      <c r="CL105" s="50"/>
      <c r="CM105" s="51"/>
      <c r="CN105" s="50"/>
      <c r="CO105" s="51">
        <v>7</v>
      </c>
      <c r="CP105" s="50">
        <f>18*0.8</f>
        <v>14.4</v>
      </c>
      <c r="CQ105" s="51"/>
      <c r="CR105" s="50"/>
      <c r="CS105" s="51"/>
      <c r="CT105" s="52"/>
      <c r="CU105" s="53">
        <f t="shared" si="30"/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>
        <f t="shared" si="31"/>
        <v>0</v>
      </c>
      <c r="DG105" s="51"/>
      <c r="DH105" s="50"/>
      <c r="DI105" s="51"/>
      <c r="DJ105" s="50"/>
      <c r="DK105" s="51"/>
      <c r="DL105" s="52"/>
      <c r="DM105" s="53">
        <f t="shared" si="33"/>
        <v>0</v>
      </c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</row>
    <row r="106" spans="2:133" ht="15" hidden="1" customHeight="1" x14ac:dyDescent="0.3">
      <c r="B106" s="37">
        <v>74</v>
      </c>
      <c r="C106" s="30" t="s">
        <v>95</v>
      </c>
      <c r="D106" s="39">
        <v>1988</v>
      </c>
      <c r="E106" s="62">
        <f t="shared" si="32"/>
        <v>22</v>
      </c>
      <c r="F106" s="47" t="s">
        <v>582</v>
      </c>
      <c r="G106" s="47" t="s">
        <v>422</v>
      </c>
      <c r="H106" s="47" t="s">
        <v>583</v>
      </c>
      <c r="I106" s="47" t="s">
        <v>584</v>
      </c>
      <c r="J106" s="48">
        <f t="shared" ref="J106:J169" si="43">L106+N106+P106</f>
        <v>0</v>
      </c>
      <c r="K106" s="49"/>
      <c r="L106" s="50"/>
      <c r="M106" s="51"/>
      <c r="N106" s="50"/>
      <c r="O106" s="51"/>
      <c r="P106" s="52"/>
      <c r="Q106" s="48">
        <f t="shared" si="27"/>
        <v>0</v>
      </c>
      <c r="R106" s="49"/>
      <c r="S106" s="52"/>
      <c r="T106" s="48">
        <f t="shared" si="28"/>
        <v>0</v>
      </c>
      <c r="U106" s="49"/>
      <c r="V106" s="50"/>
      <c r="W106" s="51"/>
      <c r="X106" s="52"/>
      <c r="Y106" s="53">
        <f t="shared" si="37"/>
        <v>0</v>
      </c>
      <c r="Z106" s="54"/>
      <c r="AA106" s="55"/>
      <c r="AB106" s="54"/>
      <c r="AC106" s="55"/>
      <c r="AD106" s="54"/>
      <c r="AE106" s="55"/>
      <c r="AF106" s="54"/>
      <c r="AG106" s="55"/>
      <c r="AH106" s="54"/>
      <c r="AI106" s="55"/>
      <c r="AJ106" s="54"/>
      <c r="AK106" s="55"/>
      <c r="AL106" s="54"/>
      <c r="AM106" s="55"/>
      <c r="AN106" s="54"/>
      <c r="AO106" s="89"/>
      <c r="AP106" s="96">
        <f t="shared" si="29"/>
        <v>0</v>
      </c>
      <c r="AQ106" s="98"/>
      <c r="AR106" s="93"/>
      <c r="AS106" s="90">
        <f t="shared" si="41"/>
        <v>0</v>
      </c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>
        <f t="shared" si="38"/>
        <v>0</v>
      </c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>
        <f t="shared" si="42"/>
        <v>22</v>
      </c>
      <c r="BR106" s="51"/>
      <c r="BS106" s="50"/>
      <c r="BT106" s="51"/>
      <c r="BU106" s="50"/>
      <c r="BV106" s="51"/>
      <c r="BW106" s="50"/>
      <c r="BX106" s="51"/>
      <c r="BY106" s="50"/>
      <c r="BZ106" s="51">
        <v>6</v>
      </c>
      <c r="CA106" s="50">
        <f>22</f>
        <v>22</v>
      </c>
      <c r="CB106" s="51"/>
      <c r="CC106" s="50"/>
      <c r="CD106" s="51"/>
      <c r="CE106" s="50"/>
      <c r="CF106" s="51"/>
      <c r="CG106" s="52"/>
      <c r="CH106" s="53">
        <f t="shared" si="39"/>
        <v>0</v>
      </c>
      <c r="CI106" s="51"/>
      <c r="CJ106" s="50"/>
      <c r="CK106" s="51"/>
      <c r="CL106" s="50"/>
      <c r="CM106" s="51"/>
      <c r="CN106" s="50"/>
      <c r="CO106" s="50"/>
      <c r="CP106" s="50"/>
      <c r="CQ106" s="51"/>
      <c r="CR106" s="50"/>
      <c r="CS106" s="51"/>
      <c r="CT106" s="52"/>
      <c r="CU106" s="53">
        <f t="shared" si="30"/>
        <v>0</v>
      </c>
      <c r="CV106" s="51"/>
      <c r="CW106" s="50"/>
      <c r="CX106" s="50"/>
      <c r="CY106" s="50"/>
      <c r="CZ106" s="51"/>
      <c r="DA106" s="50"/>
      <c r="DB106" s="51"/>
      <c r="DC106" s="50"/>
      <c r="DD106" s="51"/>
      <c r="DE106" s="52"/>
      <c r="DF106" s="53">
        <f t="shared" si="31"/>
        <v>0</v>
      </c>
      <c r="DG106" s="51"/>
      <c r="DH106" s="50"/>
      <c r="DI106" s="50"/>
      <c r="DJ106" s="50"/>
      <c r="DK106" s="51"/>
      <c r="DL106" s="52"/>
      <c r="DM106" s="53">
        <f t="shared" si="33"/>
        <v>0</v>
      </c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0"/>
      <c r="DY106" s="50"/>
      <c r="DZ106" s="51"/>
      <c r="EA106" s="50"/>
      <c r="EB106" s="51"/>
      <c r="EC106" s="52"/>
    </row>
    <row r="107" spans="2:133" ht="15" hidden="1" customHeight="1" x14ac:dyDescent="0.3">
      <c r="B107" s="37">
        <v>96</v>
      </c>
      <c r="C107" s="30" t="s">
        <v>73</v>
      </c>
      <c r="D107" s="39">
        <v>1988</v>
      </c>
      <c r="E107" s="62">
        <f t="shared" si="32"/>
        <v>22</v>
      </c>
      <c r="F107" s="47" t="s">
        <v>417</v>
      </c>
      <c r="G107" s="47"/>
      <c r="H107" s="47" t="s">
        <v>473</v>
      </c>
      <c r="I107" s="47" t="s">
        <v>441</v>
      </c>
      <c r="J107" s="48">
        <f t="shared" si="43"/>
        <v>0</v>
      </c>
      <c r="K107" s="49"/>
      <c r="L107" s="50"/>
      <c r="M107" s="51"/>
      <c r="N107" s="50"/>
      <c r="O107" s="51"/>
      <c r="P107" s="52"/>
      <c r="Q107" s="48">
        <f t="shared" si="27"/>
        <v>0</v>
      </c>
      <c r="R107" s="49"/>
      <c r="S107" s="52"/>
      <c r="T107" s="48">
        <f t="shared" si="28"/>
        <v>0</v>
      </c>
      <c r="U107" s="49"/>
      <c r="V107" s="50"/>
      <c r="W107" s="51"/>
      <c r="X107" s="52"/>
      <c r="Y107" s="53">
        <f t="shared" si="37"/>
        <v>0</v>
      </c>
      <c r="Z107" s="54"/>
      <c r="AA107" s="55"/>
      <c r="AB107" s="54"/>
      <c r="AC107" s="55"/>
      <c r="AD107" s="54"/>
      <c r="AE107" s="55"/>
      <c r="AF107" s="54"/>
      <c r="AG107" s="55"/>
      <c r="AH107" s="54"/>
      <c r="AI107" s="55"/>
      <c r="AJ107" s="54"/>
      <c r="AK107" s="55"/>
      <c r="AL107" s="106"/>
      <c r="AM107" s="55"/>
      <c r="AN107" s="54"/>
      <c r="AO107" s="89"/>
      <c r="AP107" s="96">
        <f t="shared" si="29"/>
        <v>0</v>
      </c>
      <c r="AQ107" s="98"/>
      <c r="AR107" s="93"/>
      <c r="AS107" s="90">
        <f t="shared" si="41"/>
        <v>0</v>
      </c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>
        <f t="shared" si="38"/>
        <v>0</v>
      </c>
      <c r="BE107" s="11"/>
      <c r="BF107" s="10"/>
      <c r="BG107" s="11"/>
      <c r="BH107" s="10"/>
      <c r="BI107" s="11"/>
      <c r="BJ107" s="10"/>
      <c r="BK107" s="11"/>
      <c r="BL107" s="10"/>
      <c r="BM107" s="11"/>
      <c r="BN107" s="10"/>
      <c r="BO107" s="11"/>
      <c r="BP107" s="12"/>
      <c r="BQ107" s="13">
        <f t="shared" si="42"/>
        <v>22</v>
      </c>
      <c r="BR107" s="51"/>
      <c r="BS107" s="50"/>
      <c r="BT107" s="51"/>
      <c r="BU107" s="50"/>
      <c r="BV107" s="51"/>
      <c r="BW107" s="50"/>
      <c r="BX107" s="51"/>
      <c r="BY107" s="50"/>
      <c r="BZ107" s="51">
        <v>6</v>
      </c>
      <c r="CA107" s="50">
        <f>22</f>
        <v>22</v>
      </c>
      <c r="CB107" s="51"/>
      <c r="CC107" s="50"/>
      <c r="CD107" s="51"/>
      <c r="CE107" s="50"/>
      <c r="CF107" s="51"/>
      <c r="CG107" s="52"/>
      <c r="CH107" s="53">
        <f t="shared" si="39"/>
        <v>0</v>
      </c>
      <c r="CI107" s="51"/>
      <c r="CJ107" s="50"/>
      <c r="CK107" s="51"/>
      <c r="CL107" s="50"/>
      <c r="CM107" s="51"/>
      <c r="CN107" s="50"/>
      <c r="CO107" s="50"/>
      <c r="CP107" s="50"/>
      <c r="CQ107" s="51"/>
      <c r="CR107" s="50"/>
      <c r="CS107" s="51"/>
      <c r="CT107" s="52"/>
      <c r="CU107" s="53">
        <f t="shared" si="30"/>
        <v>0</v>
      </c>
      <c r="CV107" s="51"/>
      <c r="CW107" s="50"/>
      <c r="CX107" s="50"/>
      <c r="CY107" s="50"/>
      <c r="CZ107" s="51"/>
      <c r="DA107" s="50"/>
      <c r="DB107" s="51"/>
      <c r="DC107" s="50"/>
      <c r="DD107" s="51"/>
      <c r="DE107" s="52"/>
      <c r="DF107" s="53">
        <f t="shared" si="31"/>
        <v>0</v>
      </c>
      <c r="DG107" s="51"/>
      <c r="DH107" s="50"/>
      <c r="DI107" s="50"/>
      <c r="DJ107" s="50"/>
      <c r="DK107" s="51"/>
      <c r="DL107" s="52"/>
      <c r="DM107" s="53">
        <f t="shared" si="33"/>
        <v>0</v>
      </c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0"/>
      <c r="DY107" s="50"/>
      <c r="DZ107" s="51"/>
      <c r="EA107" s="50"/>
      <c r="EB107" s="51"/>
      <c r="EC107" s="52"/>
    </row>
    <row r="108" spans="2:133" ht="15" hidden="1" customHeight="1" x14ac:dyDescent="0.3">
      <c r="B108" s="37">
        <v>6011</v>
      </c>
      <c r="C108" s="30" t="s">
        <v>164</v>
      </c>
      <c r="D108" s="38">
        <v>2007</v>
      </c>
      <c r="E108" s="62">
        <f t="shared" si="32"/>
        <v>21.25</v>
      </c>
      <c r="F108" s="47" t="s">
        <v>437</v>
      </c>
      <c r="G108" s="47"/>
      <c r="H108" s="47" t="s">
        <v>456</v>
      </c>
      <c r="I108" s="47"/>
      <c r="J108" s="48">
        <f t="shared" si="43"/>
        <v>16</v>
      </c>
      <c r="K108" s="49">
        <v>4</v>
      </c>
      <c r="L108" s="50">
        <f>40*0.4</f>
        <v>16</v>
      </c>
      <c r="M108" s="51"/>
      <c r="N108" s="50"/>
      <c r="O108" s="51"/>
      <c r="P108" s="52"/>
      <c r="Q108" s="48">
        <f t="shared" si="27"/>
        <v>0</v>
      </c>
      <c r="R108" s="49"/>
      <c r="S108" s="52"/>
      <c r="T108" s="48">
        <f t="shared" si="28"/>
        <v>0</v>
      </c>
      <c r="U108" s="49"/>
      <c r="V108" s="50"/>
      <c r="W108" s="51"/>
      <c r="X108" s="52"/>
      <c r="Y108" s="53">
        <f t="shared" si="37"/>
        <v>0</v>
      </c>
      <c r="Z108" s="54"/>
      <c r="AA108" s="55"/>
      <c r="AB108" s="54"/>
      <c r="AC108" s="55"/>
      <c r="AD108" s="54"/>
      <c r="AE108" s="55"/>
      <c r="AF108" s="54"/>
      <c r="AG108" s="55"/>
      <c r="AH108" s="54"/>
      <c r="AI108" s="55"/>
      <c r="AJ108" s="54"/>
      <c r="AK108" s="55"/>
      <c r="AL108" s="106"/>
      <c r="AM108" s="55"/>
      <c r="AN108" s="54"/>
      <c r="AO108" s="89"/>
      <c r="AP108" s="96">
        <f t="shared" si="29"/>
        <v>0</v>
      </c>
      <c r="AQ108" s="98"/>
      <c r="AR108" s="93"/>
      <c r="AS108" s="90">
        <f t="shared" si="41"/>
        <v>0</v>
      </c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>
        <f t="shared" si="38"/>
        <v>5.25</v>
      </c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02">
        <v>9</v>
      </c>
      <c r="BP108" s="104">
        <f>5*0.7*1.5</f>
        <v>5.25</v>
      </c>
      <c r="BQ108" s="13">
        <f t="shared" si="42"/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>
        <f t="shared" si="39"/>
        <v>0</v>
      </c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>
        <f t="shared" si="30"/>
        <v>0</v>
      </c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>
        <f t="shared" si="31"/>
        <v>0</v>
      </c>
      <c r="DG108" s="51"/>
      <c r="DH108" s="50"/>
      <c r="DI108" s="51"/>
      <c r="DJ108" s="50"/>
      <c r="DK108" s="51"/>
      <c r="DL108" s="52"/>
      <c r="DM108" s="53">
        <f t="shared" si="33"/>
        <v>0</v>
      </c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0"/>
      <c r="EB108" s="51"/>
      <c r="EC108" s="52"/>
    </row>
    <row r="109" spans="2:133" ht="15" hidden="1" customHeight="1" x14ac:dyDescent="0.3">
      <c r="B109" s="37">
        <v>6428</v>
      </c>
      <c r="C109" s="30" t="s">
        <v>246</v>
      </c>
      <c r="D109" s="38">
        <v>2009</v>
      </c>
      <c r="E109" s="62">
        <f t="shared" si="32"/>
        <v>21</v>
      </c>
      <c r="F109" s="47" t="s">
        <v>547</v>
      </c>
      <c r="G109" s="47"/>
      <c r="H109" s="47" t="s">
        <v>548</v>
      </c>
      <c r="I109" s="47"/>
      <c r="J109" s="48">
        <f t="shared" si="43"/>
        <v>0</v>
      </c>
      <c r="K109" s="49"/>
      <c r="L109" s="50"/>
      <c r="M109" s="51"/>
      <c r="N109" s="50"/>
      <c r="O109" s="51"/>
      <c r="P109" s="52"/>
      <c r="Q109" s="48">
        <f t="shared" si="27"/>
        <v>0</v>
      </c>
      <c r="R109" s="49"/>
      <c r="S109" s="52"/>
      <c r="T109" s="48">
        <f t="shared" si="28"/>
        <v>0</v>
      </c>
      <c r="U109" s="49"/>
      <c r="V109" s="50"/>
      <c r="W109" s="51"/>
      <c r="X109" s="52"/>
      <c r="Y109" s="53">
        <f t="shared" si="37"/>
        <v>0</v>
      </c>
      <c r="Z109" s="54"/>
      <c r="AA109" s="55"/>
      <c r="AB109" s="54"/>
      <c r="AC109" s="55"/>
      <c r="AD109" s="54"/>
      <c r="AE109" s="55"/>
      <c r="AF109" s="54"/>
      <c r="AG109" s="55"/>
      <c r="AH109" s="54"/>
      <c r="AI109" s="55"/>
      <c r="AJ109" s="54"/>
      <c r="AK109" s="55"/>
      <c r="AL109" s="106"/>
      <c r="AM109" s="55"/>
      <c r="AN109" s="54"/>
      <c r="AO109" s="89"/>
      <c r="AP109" s="96">
        <f t="shared" si="29"/>
        <v>0</v>
      </c>
      <c r="AQ109" s="98"/>
      <c r="AR109" s="93"/>
      <c r="AS109" s="90">
        <f t="shared" si="41"/>
        <v>0</v>
      </c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>
        <f t="shared" si="38"/>
        <v>21</v>
      </c>
      <c r="BE109" s="11"/>
      <c r="BF109" s="10"/>
      <c r="BG109" s="11"/>
      <c r="BH109" s="10"/>
      <c r="BI109" s="102">
        <v>9</v>
      </c>
      <c r="BJ109" s="103">
        <f>10*0.7*1.5</f>
        <v>10.5</v>
      </c>
      <c r="BK109" s="11"/>
      <c r="BL109" s="10"/>
      <c r="BM109" s="11"/>
      <c r="BN109" s="10"/>
      <c r="BO109" s="102">
        <v>8</v>
      </c>
      <c r="BP109" s="104">
        <f>10*0.7*1.5</f>
        <v>10.5</v>
      </c>
      <c r="BQ109" s="13">
        <f t="shared" si="42"/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>
        <f t="shared" si="39"/>
        <v>0</v>
      </c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>
        <f t="shared" si="30"/>
        <v>0</v>
      </c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>
        <f t="shared" si="31"/>
        <v>0</v>
      </c>
      <c r="DG109" s="51"/>
      <c r="DH109" s="50"/>
      <c r="DI109" s="51"/>
      <c r="DJ109" s="50"/>
      <c r="DK109" s="51"/>
      <c r="DL109" s="52"/>
      <c r="DM109" s="53">
        <f t="shared" si="33"/>
        <v>0</v>
      </c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</row>
    <row r="110" spans="2:133" ht="15" hidden="1" customHeight="1" x14ac:dyDescent="0.3">
      <c r="B110" s="37">
        <v>6498</v>
      </c>
      <c r="C110" s="30" t="s">
        <v>169</v>
      </c>
      <c r="D110" s="38">
        <v>2007</v>
      </c>
      <c r="E110" s="62">
        <f t="shared" si="32"/>
        <v>21</v>
      </c>
      <c r="F110" s="47" t="s">
        <v>417</v>
      </c>
      <c r="G110" s="47"/>
      <c r="H110" s="47" t="s">
        <v>454</v>
      </c>
      <c r="I110" s="47"/>
      <c r="J110" s="48">
        <f t="shared" si="43"/>
        <v>0</v>
      </c>
      <c r="K110" s="49"/>
      <c r="L110" s="50"/>
      <c r="M110" s="51"/>
      <c r="N110" s="50"/>
      <c r="O110" s="51"/>
      <c r="P110" s="52"/>
      <c r="Q110" s="48">
        <f t="shared" si="27"/>
        <v>0</v>
      </c>
      <c r="R110" s="49"/>
      <c r="S110" s="52"/>
      <c r="T110" s="48">
        <f t="shared" si="28"/>
        <v>0</v>
      </c>
      <c r="U110" s="49"/>
      <c r="V110" s="50"/>
      <c r="W110" s="51"/>
      <c r="X110" s="52"/>
      <c r="Y110" s="53">
        <f t="shared" si="37"/>
        <v>0</v>
      </c>
      <c r="Z110" s="106"/>
      <c r="AA110" s="55"/>
      <c r="AB110" s="106"/>
      <c r="AC110" s="55"/>
      <c r="AD110" s="106"/>
      <c r="AE110" s="55"/>
      <c r="AF110" s="106"/>
      <c r="AG110" s="55"/>
      <c r="AH110" s="106"/>
      <c r="AI110" s="55"/>
      <c r="AJ110" s="106"/>
      <c r="AK110" s="55"/>
      <c r="AL110" s="106"/>
      <c r="AM110" s="55"/>
      <c r="AN110" s="106"/>
      <c r="AO110" s="89"/>
      <c r="AP110" s="96">
        <f t="shared" si="29"/>
        <v>0</v>
      </c>
      <c r="AQ110" s="98"/>
      <c r="AR110" s="93"/>
      <c r="AS110" s="90">
        <f t="shared" si="41"/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>BH110+BJ110+BL110+BN110+BP110</f>
        <v>21</v>
      </c>
      <c r="BE110" s="18">
        <v>8</v>
      </c>
      <c r="BF110" s="17">
        <f>20*0.7</f>
        <v>14</v>
      </c>
      <c r="BG110" s="11">
        <v>6</v>
      </c>
      <c r="BH110" s="10">
        <f>30*0.7</f>
        <v>21</v>
      </c>
      <c r="BI110" s="11"/>
      <c r="BJ110" s="10"/>
      <c r="BK110" s="11"/>
      <c r="BL110" s="10"/>
      <c r="BM110" s="11"/>
      <c r="BN110" s="10"/>
      <c r="BO110" s="11"/>
      <c r="BP110" s="12"/>
      <c r="BQ110" s="13">
        <f t="shared" si="42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 t="shared" si="39"/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 t="shared" si="30"/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 t="shared" si="31"/>
        <v>0</v>
      </c>
      <c r="DG110" s="51"/>
      <c r="DH110" s="50"/>
      <c r="DI110" s="51"/>
      <c r="DJ110" s="50"/>
      <c r="DK110" s="51"/>
      <c r="DL110" s="52"/>
      <c r="DM110" s="53">
        <f t="shared" si="33"/>
        <v>0</v>
      </c>
      <c r="DN110" s="51"/>
      <c r="DO110" s="50"/>
      <c r="DP110" s="51"/>
      <c r="DQ110" s="50"/>
      <c r="DR110" s="51"/>
      <c r="DS110" s="50"/>
      <c r="DT110" s="51"/>
      <c r="DU110" s="50"/>
      <c r="DV110" s="51"/>
      <c r="DW110" s="50"/>
      <c r="DX110" s="51"/>
      <c r="DY110" s="50"/>
      <c r="DZ110" s="51"/>
      <c r="EA110" s="50"/>
      <c r="EB110" s="51"/>
      <c r="EC110" s="52"/>
    </row>
    <row r="111" spans="2:133" ht="15" hidden="1" customHeight="1" x14ac:dyDescent="0.3">
      <c r="B111" s="37">
        <v>5743</v>
      </c>
      <c r="C111" s="30" t="s">
        <v>379</v>
      </c>
      <c r="D111" s="38">
        <v>2003</v>
      </c>
      <c r="E111" s="62">
        <f t="shared" si="32"/>
        <v>18.400000000000002</v>
      </c>
      <c r="F111" s="47" t="s">
        <v>539</v>
      </c>
      <c r="G111" s="47"/>
      <c r="H111" s="47" t="s">
        <v>540</v>
      </c>
      <c r="I111" s="47"/>
      <c r="J111" s="48">
        <f t="shared" si="43"/>
        <v>0</v>
      </c>
      <c r="K111" s="49"/>
      <c r="L111" s="50"/>
      <c r="M111" s="51"/>
      <c r="N111" s="50"/>
      <c r="O111" s="51"/>
      <c r="P111" s="52"/>
      <c r="Q111" s="48">
        <f t="shared" si="27"/>
        <v>0</v>
      </c>
      <c r="R111" s="49"/>
      <c r="S111" s="52"/>
      <c r="T111" s="48">
        <f t="shared" si="28"/>
        <v>0</v>
      </c>
      <c r="U111" s="49"/>
      <c r="V111" s="50"/>
      <c r="W111" s="51"/>
      <c r="X111" s="52"/>
      <c r="Y111" s="53">
        <f t="shared" si="37"/>
        <v>0</v>
      </c>
      <c r="Z111" s="54"/>
      <c r="AA111" s="55"/>
      <c r="AB111" s="54"/>
      <c r="AC111" s="55"/>
      <c r="AD111" s="54"/>
      <c r="AE111" s="55"/>
      <c r="AF111" s="54"/>
      <c r="AG111" s="55"/>
      <c r="AH111" s="106"/>
      <c r="AI111" s="55"/>
      <c r="AJ111" s="54"/>
      <c r="AK111" s="55"/>
      <c r="AL111" s="106"/>
      <c r="AM111" s="55"/>
      <c r="AN111" s="54"/>
      <c r="AO111" s="89"/>
      <c r="AP111" s="96">
        <f t="shared" si="29"/>
        <v>0</v>
      </c>
      <c r="AQ111" s="98"/>
      <c r="AR111" s="93"/>
      <c r="AS111" s="90">
        <f t="shared" si="41"/>
        <v>0</v>
      </c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>
        <f t="shared" ref="BD111:BD174" si="44">BF111+BH111+BJ111+BL111+BN111+BP111</f>
        <v>0</v>
      </c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1"/>
      <c r="BP111" s="12"/>
      <c r="BQ111" s="13">
        <f t="shared" si="42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>
        <f t="shared" si="39"/>
        <v>18.400000000000002</v>
      </c>
      <c r="CI111" s="51"/>
      <c r="CJ111" s="50"/>
      <c r="CK111" s="51"/>
      <c r="CL111" s="50"/>
      <c r="CM111" s="51"/>
      <c r="CN111" s="50"/>
      <c r="CO111" s="51"/>
      <c r="CP111" s="50"/>
      <c r="CQ111" s="51">
        <v>9</v>
      </c>
      <c r="CR111" s="50">
        <f>5*0.8</f>
        <v>4</v>
      </c>
      <c r="CS111" s="102">
        <v>7</v>
      </c>
      <c r="CT111" s="104">
        <f>12*0.8*1.5</f>
        <v>14.400000000000002</v>
      </c>
      <c r="CU111" s="53">
        <f t="shared" si="30"/>
        <v>0</v>
      </c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>
        <f t="shared" si="31"/>
        <v>0</v>
      </c>
      <c r="DG111" s="51"/>
      <c r="DH111" s="50"/>
      <c r="DI111" s="51"/>
      <c r="DJ111" s="50"/>
      <c r="DK111" s="51"/>
      <c r="DL111" s="52"/>
      <c r="DM111" s="53">
        <f t="shared" si="33"/>
        <v>0</v>
      </c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</row>
    <row r="112" spans="2:133" ht="15" hidden="1" customHeight="1" x14ac:dyDescent="0.3">
      <c r="B112" s="37">
        <v>5355</v>
      </c>
      <c r="C112" s="30" t="s">
        <v>44</v>
      </c>
      <c r="D112" s="39">
        <v>2005</v>
      </c>
      <c r="E112" s="62">
        <f t="shared" si="32"/>
        <v>18</v>
      </c>
      <c r="F112" s="47" t="s">
        <v>417</v>
      </c>
      <c r="G112" s="47"/>
      <c r="H112" s="47" t="s">
        <v>434</v>
      </c>
      <c r="I112" s="47" t="s">
        <v>432</v>
      </c>
      <c r="J112" s="48">
        <f t="shared" si="43"/>
        <v>0</v>
      </c>
      <c r="K112" s="49"/>
      <c r="L112" s="50"/>
      <c r="M112" s="51"/>
      <c r="N112" s="50"/>
      <c r="O112" s="51"/>
      <c r="P112" s="52"/>
      <c r="Q112" s="48">
        <f t="shared" si="27"/>
        <v>0</v>
      </c>
      <c r="R112" s="49"/>
      <c r="S112" s="52"/>
      <c r="T112" s="48">
        <f t="shared" si="28"/>
        <v>0</v>
      </c>
      <c r="U112" s="49"/>
      <c r="V112" s="50"/>
      <c r="W112" s="51"/>
      <c r="X112" s="52"/>
      <c r="Y112" s="53">
        <f t="shared" si="37"/>
        <v>0</v>
      </c>
      <c r="Z112" s="54"/>
      <c r="AA112" s="55"/>
      <c r="AB112" s="54"/>
      <c r="AC112" s="55"/>
      <c r="AD112" s="54"/>
      <c r="AE112" s="55"/>
      <c r="AF112" s="54"/>
      <c r="AG112" s="55"/>
      <c r="AH112" s="106"/>
      <c r="AI112" s="55"/>
      <c r="AJ112" s="54"/>
      <c r="AK112" s="55"/>
      <c r="AL112" s="106"/>
      <c r="AM112" s="55"/>
      <c r="AN112" s="54"/>
      <c r="AO112" s="89"/>
      <c r="AP112" s="96">
        <f t="shared" si="29"/>
        <v>0</v>
      </c>
      <c r="AQ112" s="105"/>
      <c r="AR112" s="93"/>
      <c r="AS112" s="90">
        <f t="shared" si="41"/>
        <v>18</v>
      </c>
      <c r="AT112" s="11"/>
      <c r="AU112" s="10"/>
      <c r="AV112" s="11"/>
      <c r="AW112" s="10"/>
      <c r="AX112" s="11"/>
      <c r="AY112" s="10"/>
      <c r="AZ112" s="102">
        <v>8</v>
      </c>
      <c r="BA112" s="103">
        <f>15*0.8*1.5</f>
        <v>18</v>
      </c>
      <c r="BB112" s="11"/>
      <c r="BC112" s="12"/>
      <c r="BD112" s="13">
        <f t="shared" si="44"/>
        <v>0</v>
      </c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12"/>
      <c r="BQ112" s="13">
        <f t="shared" si="42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52"/>
      <c r="CH112" s="53">
        <f t="shared" si="39"/>
        <v>0</v>
      </c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52"/>
      <c r="CU112" s="53">
        <f t="shared" si="30"/>
        <v>0</v>
      </c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>
        <f t="shared" si="31"/>
        <v>0</v>
      </c>
      <c r="DG112" s="51"/>
      <c r="DH112" s="50"/>
      <c r="DI112" s="51"/>
      <c r="DJ112" s="50"/>
      <c r="DK112" s="51"/>
      <c r="DL112" s="52"/>
      <c r="DM112" s="53">
        <f t="shared" si="33"/>
        <v>0</v>
      </c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</row>
    <row r="113" spans="2:133" ht="15" hidden="1" customHeight="1" x14ac:dyDescent="0.3">
      <c r="B113" s="37">
        <v>5625</v>
      </c>
      <c r="C113" s="30" t="s">
        <v>315</v>
      </c>
      <c r="D113" s="38">
        <v>2005</v>
      </c>
      <c r="E113" s="62">
        <f t="shared" si="32"/>
        <v>18</v>
      </c>
      <c r="F113" s="47" t="s">
        <v>417</v>
      </c>
      <c r="G113" s="47"/>
      <c r="H113" s="47" t="s">
        <v>432</v>
      </c>
      <c r="I113" s="47" t="s">
        <v>536</v>
      </c>
      <c r="J113" s="48">
        <f t="shared" si="43"/>
        <v>0</v>
      </c>
      <c r="K113" s="49"/>
      <c r="L113" s="50"/>
      <c r="M113" s="51"/>
      <c r="N113" s="50"/>
      <c r="O113" s="51"/>
      <c r="P113" s="52"/>
      <c r="Q113" s="48">
        <f t="shared" si="27"/>
        <v>0</v>
      </c>
      <c r="R113" s="49"/>
      <c r="S113" s="52"/>
      <c r="T113" s="48">
        <f t="shared" si="28"/>
        <v>0</v>
      </c>
      <c r="U113" s="49"/>
      <c r="V113" s="50"/>
      <c r="W113" s="51"/>
      <c r="X113" s="52"/>
      <c r="Y113" s="53">
        <f t="shared" si="37"/>
        <v>0</v>
      </c>
      <c r="Z113" s="54"/>
      <c r="AA113" s="55"/>
      <c r="AB113" s="54"/>
      <c r="AC113" s="55"/>
      <c r="AD113" s="54"/>
      <c r="AE113" s="55"/>
      <c r="AF113" s="54"/>
      <c r="AG113" s="55"/>
      <c r="AH113" s="106"/>
      <c r="AI113" s="55"/>
      <c r="AJ113" s="54"/>
      <c r="AK113" s="55"/>
      <c r="AL113" s="106"/>
      <c r="AM113" s="55"/>
      <c r="AN113" s="54"/>
      <c r="AO113" s="89"/>
      <c r="AP113" s="96">
        <f t="shared" si="29"/>
        <v>0</v>
      </c>
      <c r="AQ113" s="105"/>
      <c r="AR113" s="93"/>
      <c r="AS113" s="90">
        <f t="shared" si="41"/>
        <v>18</v>
      </c>
      <c r="AT113" s="11"/>
      <c r="AU113" s="10"/>
      <c r="AV113" s="11"/>
      <c r="AW113" s="10"/>
      <c r="AX113" s="11"/>
      <c r="AY113" s="10"/>
      <c r="AZ113" s="102">
        <v>8</v>
      </c>
      <c r="BA113" s="103">
        <f>15*0.8*1.5</f>
        <v>18</v>
      </c>
      <c r="BB113" s="11"/>
      <c r="BC113" s="12"/>
      <c r="BD113" s="13">
        <f t="shared" si="44"/>
        <v>0</v>
      </c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>
        <f t="shared" si="42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>
        <f t="shared" si="39"/>
        <v>0</v>
      </c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>
        <f t="shared" si="30"/>
        <v>0</v>
      </c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>
        <f t="shared" si="31"/>
        <v>0</v>
      </c>
      <c r="DG113" s="51"/>
      <c r="DH113" s="50"/>
      <c r="DI113" s="51"/>
      <c r="DJ113" s="50"/>
      <c r="DK113" s="51"/>
      <c r="DL113" s="52"/>
      <c r="DM113" s="53">
        <f t="shared" si="33"/>
        <v>0</v>
      </c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</row>
    <row r="114" spans="2:133" ht="15" hidden="1" customHeight="1" x14ac:dyDescent="0.3">
      <c r="B114" s="37">
        <v>5884</v>
      </c>
      <c r="C114" s="30" t="s">
        <v>172</v>
      </c>
      <c r="D114" s="38">
        <v>2007</v>
      </c>
      <c r="E114" s="62">
        <f t="shared" si="32"/>
        <v>17.5</v>
      </c>
      <c r="F114" s="47" t="s">
        <v>424</v>
      </c>
      <c r="G114" s="47"/>
      <c r="H114" s="47" t="s">
        <v>443</v>
      </c>
      <c r="I114" s="47" t="s">
        <v>545</v>
      </c>
      <c r="J114" s="48">
        <f t="shared" si="43"/>
        <v>0</v>
      </c>
      <c r="K114" s="49"/>
      <c r="L114" s="50"/>
      <c r="M114" s="51"/>
      <c r="N114" s="50"/>
      <c r="O114" s="51"/>
      <c r="P114" s="52"/>
      <c r="Q114" s="48">
        <f t="shared" si="27"/>
        <v>0</v>
      </c>
      <c r="R114" s="49"/>
      <c r="S114" s="52"/>
      <c r="T114" s="48">
        <f t="shared" si="28"/>
        <v>0</v>
      </c>
      <c r="U114" s="49"/>
      <c r="V114" s="50"/>
      <c r="W114" s="51"/>
      <c r="X114" s="52"/>
      <c r="Y114" s="53">
        <f t="shared" si="37"/>
        <v>0</v>
      </c>
      <c r="Z114" s="54"/>
      <c r="AA114" s="55"/>
      <c r="AB114" s="54"/>
      <c r="AC114" s="55"/>
      <c r="AD114" s="54"/>
      <c r="AE114" s="55"/>
      <c r="AF114" s="54"/>
      <c r="AG114" s="55"/>
      <c r="AH114" s="54"/>
      <c r="AI114" s="55"/>
      <c r="AJ114" s="54"/>
      <c r="AK114" s="55"/>
      <c r="AL114" s="106"/>
      <c r="AM114" s="55"/>
      <c r="AN114" s="54"/>
      <c r="AO114" s="89"/>
      <c r="AP114" s="96">
        <f t="shared" si="29"/>
        <v>0</v>
      </c>
      <c r="AQ114" s="98"/>
      <c r="AR114" s="93"/>
      <c r="AS114" s="90">
        <f t="shared" si="41"/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 t="shared" si="44"/>
        <v>17.5</v>
      </c>
      <c r="BE114" s="11">
        <v>7</v>
      </c>
      <c r="BF114" s="10">
        <f>25*0.7</f>
        <v>17.5</v>
      </c>
      <c r="BG114" s="11"/>
      <c r="BH114" s="10"/>
      <c r="BI114" s="11"/>
      <c r="BJ114" s="10"/>
      <c r="BK114" s="11"/>
      <c r="BL114" s="10"/>
      <c r="BM114" s="11"/>
      <c r="BN114" s="10"/>
      <c r="BO114" s="11"/>
      <c r="BP114" s="12"/>
      <c r="BQ114" s="13">
        <f t="shared" si="42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>
        <f t="shared" si="39"/>
        <v>0</v>
      </c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53">
        <f t="shared" si="30"/>
        <v>0</v>
      </c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>
        <f t="shared" si="31"/>
        <v>0</v>
      </c>
      <c r="DG114" s="51"/>
      <c r="DH114" s="50"/>
      <c r="DI114" s="51"/>
      <c r="DJ114" s="50"/>
      <c r="DK114" s="51"/>
      <c r="DL114" s="52"/>
      <c r="DM114" s="53">
        <f t="shared" si="33"/>
        <v>0</v>
      </c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</row>
    <row r="115" spans="2:133" ht="15" hidden="1" customHeight="1" x14ac:dyDescent="0.3">
      <c r="B115" s="37">
        <v>177</v>
      </c>
      <c r="C115" s="30" t="s">
        <v>75</v>
      </c>
      <c r="D115" s="39">
        <v>1996</v>
      </c>
      <c r="E115" s="62">
        <f t="shared" si="32"/>
        <v>16.200000000000003</v>
      </c>
      <c r="F115" s="47" t="s">
        <v>437</v>
      </c>
      <c r="G115" s="47"/>
      <c r="H115" s="47" t="s">
        <v>526</v>
      </c>
      <c r="I115" s="47"/>
      <c r="J115" s="48">
        <f t="shared" si="43"/>
        <v>0</v>
      </c>
      <c r="K115" s="49"/>
      <c r="L115" s="50"/>
      <c r="M115" s="51"/>
      <c r="N115" s="50"/>
      <c r="O115" s="51"/>
      <c r="P115" s="52"/>
      <c r="Q115" s="48">
        <f t="shared" si="27"/>
        <v>0</v>
      </c>
      <c r="R115" s="49"/>
      <c r="S115" s="52"/>
      <c r="T115" s="48">
        <f t="shared" si="28"/>
        <v>0</v>
      </c>
      <c r="U115" s="49"/>
      <c r="V115" s="50"/>
      <c r="W115" s="51"/>
      <c r="X115" s="52"/>
      <c r="Y115" s="53">
        <f t="shared" si="37"/>
        <v>16.200000000000003</v>
      </c>
      <c r="Z115" s="54"/>
      <c r="AA115" s="55"/>
      <c r="AB115" s="54"/>
      <c r="AC115" s="55"/>
      <c r="AD115" s="54"/>
      <c r="AE115" s="55"/>
      <c r="AF115" s="54"/>
      <c r="AG115" s="55"/>
      <c r="AH115" s="54"/>
      <c r="AI115" s="55"/>
      <c r="AJ115" s="54"/>
      <c r="AK115" s="55"/>
      <c r="AL115" s="84">
        <v>7</v>
      </c>
      <c r="AM115" s="85">
        <f>12*0.9*1.5</f>
        <v>16.200000000000003</v>
      </c>
      <c r="AN115" s="54"/>
      <c r="AO115" s="89"/>
      <c r="AP115" s="96">
        <f t="shared" si="29"/>
        <v>0</v>
      </c>
      <c r="AQ115" s="98"/>
      <c r="AR115" s="93"/>
      <c r="AS115" s="90">
        <f t="shared" si="41"/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>
        <f t="shared" si="44"/>
        <v>0</v>
      </c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>
        <f>BS115+BU115+BW115+BY115+CA115+CC115+CE115</f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18">
        <v>7</v>
      </c>
      <c r="CG115" s="110" t="s">
        <v>65</v>
      </c>
      <c r="CH115" s="53">
        <f t="shared" si="39"/>
        <v>0</v>
      </c>
      <c r="CI115" s="51"/>
      <c r="CJ115" s="50"/>
      <c r="CK115" s="51"/>
      <c r="CL115" s="50"/>
      <c r="CM115" s="51"/>
      <c r="CN115" s="50"/>
      <c r="CO115" s="50"/>
      <c r="CP115" s="50"/>
      <c r="CQ115" s="51"/>
      <c r="CR115" s="50"/>
      <c r="CS115" s="51"/>
      <c r="CT115" s="109"/>
      <c r="CU115" s="53">
        <f t="shared" si="30"/>
        <v>0</v>
      </c>
      <c r="CV115" s="51"/>
      <c r="CW115" s="50"/>
      <c r="CX115" s="50"/>
      <c r="CY115" s="50"/>
      <c r="CZ115" s="51"/>
      <c r="DA115" s="50"/>
      <c r="DB115" s="51"/>
      <c r="DC115" s="50"/>
      <c r="DD115" s="51"/>
      <c r="DE115" s="109"/>
      <c r="DF115" s="53">
        <f t="shared" si="31"/>
        <v>0</v>
      </c>
      <c r="DG115" s="51"/>
      <c r="DH115" s="50"/>
      <c r="DI115" s="50"/>
      <c r="DJ115" s="50"/>
      <c r="DK115" s="51"/>
      <c r="DL115" s="109"/>
      <c r="DM115" s="53">
        <f t="shared" si="33"/>
        <v>0</v>
      </c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0"/>
      <c r="DY115" s="50"/>
      <c r="DZ115" s="51"/>
      <c r="EA115" s="50"/>
      <c r="EB115" s="51"/>
      <c r="EC115" s="109"/>
    </row>
    <row r="116" spans="2:133" ht="15" hidden="1" customHeight="1" x14ac:dyDescent="0.3">
      <c r="B116" s="37">
        <v>6237</v>
      </c>
      <c r="C116" s="30" t="s">
        <v>373</v>
      </c>
      <c r="D116" s="38">
        <v>2006</v>
      </c>
      <c r="E116" s="62">
        <f t="shared" si="32"/>
        <v>16</v>
      </c>
      <c r="F116" s="47" t="s">
        <v>417</v>
      </c>
      <c r="G116" s="47"/>
      <c r="H116" s="47" t="s">
        <v>534</v>
      </c>
      <c r="I116" s="47"/>
      <c r="J116" s="48">
        <f t="shared" si="43"/>
        <v>0</v>
      </c>
      <c r="K116" s="49"/>
      <c r="L116" s="50"/>
      <c r="M116" s="51"/>
      <c r="N116" s="50"/>
      <c r="O116" s="51"/>
      <c r="P116" s="52"/>
      <c r="Q116" s="48">
        <f t="shared" si="27"/>
        <v>0</v>
      </c>
      <c r="R116" s="49"/>
      <c r="S116" s="52"/>
      <c r="T116" s="48">
        <f t="shared" si="28"/>
        <v>0</v>
      </c>
      <c r="U116" s="49"/>
      <c r="V116" s="50"/>
      <c r="W116" s="51"/>
      <c r="X116" s="52"/>
      <c r="Y116" s="53">
        <f t="shared" si="37"/>
        <v>0</v>
      </c>
      <c r="Z116" s="54"/>
      <c r="AA116" s="55"/>
      <c r="AB116" s="54"/>
      <c r="AC116" s="55"/>
      <c r="AD116" s="54"/>
      <c r="AE116" s="55"/>
      <c r="AF116" s="54"/>
      <c r="AG116" s="55"/>
      <c r="AH116" s="54"/>
      <c r="AI116" s="55"/>
      <c r="AJ116" s="54"/>
      <c r="AK116" s="55"/>
      <c r="AL116" s="54"/>
      <c r="AM116" s="55"/>
      <c r="AN116" s="54"/>
      <c r="AO116" s="89"/>
      <c r="AP116" s="96">
        <f t="shared" si="29"/>
        <v>0</v>
      </c>
      <c r="AQ116" s="98"/>
      <c r="AR116" s="93"/>
      <c r="AS116" s="90">
        <f t="shared" si="41"/>
        <v>16</v>
      </c>
      <c r="AT116" s="11">
        <v>8</v>
      </c>
      <c r="AU116" s="10">
        <f>20*0.8</f>
        <v>16</v>
      </c>
      <c r="AV116" s="11"/>
      <c r="AW116" s="10"/>
      <c r="AX116" s="11"/>
      <c r="AY116" s="10"/>
      <c r="AZ116" s="11"/>
      <c r="BA116" s="10"/>
      <c r="BB116" s="11"/>
      <c r="BC116" s="12"/>
      <c r="BD116" s="13">
        <f t="shared" si="44"/>
        <v>0</v>
      </c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11"/>
      <c r="BP116" s="12"/>
      <c r="BQ116" s="13">
        <f t="shared" ref="BQ116:BQ134" si="45">BS116+BU116+BW116+BY116+CA116+CC116+CE116+CG116</f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>
        <f t="shared" si="39"/>
        <v>0</v>
      </c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>
        <f t="shared" si="30"/>
        <v>0</v>
      </c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>
        <f t="shared" si="31"/>
        <v>0</v>
      </c>
      <c r="DG116" s="51"/>
      <c r="DH116" s="50"/>
      <c r="DI116" s="51"/>
      <c r="DJ116" s="50"/>
      <c r="DK116" s="51"/>
      <c r="DL116" s="52"/>
      <c r="DM116" s="53">
        <f t="shared" si="33"/>
        <v>0</v>
      </c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</row>
    <row r="117" spans="2:133" ht="15" hidden="1" customHeight="1" x14ac:dyDescent="0.3">
      <c r="B117" s="37">
        <v>6619</v>
      </c>
      <c r="C117" s="30" t="s">
        <v>203</v>
      </c>
      <c r="D117" s="38">
        <v>2007</v>
      </c>
      <c r="E117" s="62">
        <f t="shared" si="32"/>
        <v>15.600000000000001</v>
      </c>
      <c r="F117" s="47" t="s">
        <v>430</v>
      </c>
      <c r="G117" s="47"/>
      <c r="H117" s="47" t="s">
        <v>476</v>
      </c>
      <c r="I117" s="47" t="s">
        <v>559</v>
      </c>
      <c r="J117" s="48">
        <f t="shared" si="43"/>
        <v>0</v>
      </c>
      <c r="K117" s="49"/>
      <c r="L117" s="50"/>
      <c r="M117" s="51"/>
      <c r="N117" s="50"/>
      <c r="O117" s="51"/>
      <c r="P117" s="52"/>
      <c r="Q117" s="48">
        <f t="shared" si="27"/>
        <v>0</v>
      </c>
      <c r="R117" s="49"/>
      <c r="S117" s="52"/>
      <c r="T117" s="48">
        <f t="shared" si="28"/>
        <v>0</v>
      </c>
      <c r="U117" s="49"/>
      <c r="V117" s="50"/>
      <c r="W117" s="51"/>
      <c r="X117" s="52"/>
      <c r="Y117" s="53">
        <f t="shared" si="37"/>
        <v>0</v>
      </c>
      <c r="Z117" s="54"/>
      <c r="AA117" s="55"/>
      <c r="AB117" s="54"/>
      <c r="AC117" s="55"/>
      <c r="AD117" s="54"/>
      <c r="AE117" s="55"/>
      <c r="AF117" s="54"/>
      <c r="AG117" s="55"/>
      <c r="AH117" s="54"/>
      <c r="AI117" s="55"/>
      <c r="AJ117" s="54"/>
      <c r="AK117" s="55"/>
      <c r="AL117" s="54"/>
      <c r="AM117" s="55"/>
      <c r="AN117" s="54"/>
      <c r="AO117" s="89"/>
      <c r="AP117" s="96">
        <f t="shared" si="29"/>
        <v>0</v>
      </c>
      <c r="AQ117" s="98"/>
      <c r="AR117" s="93"/>
      <c r="AS117" s="90">
        <f t="shared" si="41"/>
        <v>0</v>
      </c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>
        <f t="shared" si="44"/>
        <v>0</v>
      </c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3">
        <f t="shared" si="45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>
        <f t="shared" si="39"/>
        <v>15.600000000000001</v>
      </c>
      <c r="CI117" s="51"/>
      <c r="CJ117" s="50"/>
      <c r="CK117" s="51"/>
      <c r="CL117" s="50"/>
      <c r="CM117" s="51"/>
      <c r="CN117" s="50"/>
      <c r="CO117" s="51"/>
      <c r="CP117" s="50"/>
      <c r="CQ117" s="51">
        <v>7</v>
      </c>
      <c r="CR117" s="50">
        <f>12*0.8</f>
        <v>9.6000000000000014</v>
      </c>
      <c r="CS117" s="102">
        <v>9</v>
      </c>
      <c r="CT117" s="104">
        <f>5*0.8*1.5</f>
        <v>6</v>
      </c>
      <c r="CU117" s="53">
        <f t="shared" si="30"/>
        <v>0</v>
      </c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>
        <f t="shared" si="31"/>
        <v>0</v>
      </c>
      <c r="DG117" s="51"/>
      <c r="DH117" s="50"/>
      <c r="DI117" s="51"/>
      <c r="DJ117" s="50"/>
      <c r="DK117" s="51"/>
      <c r="DL117" s="52"/>
      <c r="DM117" s="53">
        <f t="shared" si="33"/>
        <v>0</v>
      </c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</row>
    <row r="118" spans="2:133" ht="15" hidden="1" customHeight="1" x14ac:dyDescent="0.3">
      <c r="B118" s="37">
        <v>6840</v>
      </c>
      <c r="C118" s="30" t="s">
        <v>308</v>
      </c>
      <c r="D118" s="38">
        <v>2006</v>
      </c>
      <c r="E118" s="62">
        <f t="shared" si="32"/>
        <v>15.600000000000001</v>
      </c>
      <c r="F118" s="47" t="s">
        <v>430</v>
      </c>
      <c r="G118" s="47"/>
      <c r="H118" s="47" t="s">
        <v>476</v>
      </c>
      <c r="I118" s="47" t="s">
        <v>527</v>
      </c>
      <c r="J118" s="48">
        <f t="shared" si="43"/>
        <v>0</v>
      </c>
      <c r="K118" s="49"/>
      <c r="L118" s="50"/>
      <c r="M118" s="51"/>
      <c r="N118" s="50"/>
      <c r="O118" s="51"/>
      <c r="P118" s="52"/>
      <c r="Q118" s="48">
        <f t="shared" si="27"/>
        <v>0</v>
      </c>
      <c r="R118" s="49"/>
      <c r="S118" s="52"/>
      <c r="T118" s="48">
        <f t="shared" si="28"/>
        <v>0</v>
      </c>
      <c r="U118" s="49"/>
      <c r="V118" s="50"/>
      <c r="W118" s="51"/>
      <c r="X118" s="52"/>
      <c r="Y118" s="53">
        <f>AA118+AC118+AE118+AG118+AI118+AK118+AO118</f>
        <v>0</v>
      </c>
      <c r="Z118" s="54"/>
      <c r="AA118" s="55"/>
      <c r="AB118" s="54"/>
      <c r="AC118" s="55"/>
      <c r="AD118" s="54"/>
      <c r="AE118" s="55"/>
      <c r="AF118" s="54"/>
      <c r="AG118" s="55"/>
      <c r="AH118" s="54"/>
      <c r="AI118" s="55"/>
      <c r="AJ118" s="54"/>
      <c r="AK118" s="55"/>
      <c r="AL118" s="14">
        <v>8</v>
      </c>
      <c r="AM118" s="14" t="s">
        <v>65</v>
      </c>
      <c r="AN118" s="54"/>
      <c r="AO118" s="89"/>
      <c r="AP118" s="96">
        <f t="shared" si="29"/>
        <v>0</v>
      </c>
      <c r="AQ118" s="98"/>
      <c r="AR118" s="93"/>
      <c r="AS118" s="90">
        <f t="shared" si="41"/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>
        <f t="shared" si="44"/>
        <v>0</v>
      </c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22"/>
      <c r="BQ118" s="13">
        <f t="shared" si="45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109"/>
      <c r="CH118" s="53">
        <f>CJ118+CL118+CN118+CR118+CT118</f>
        <v>15.600000000000001</v>
      </c>
      <c r="CI118" s="51"/>
      <c r="CJ118" s="50"/>
      <c r="CK118" s="51"/>
      <c r="CL118" s="50"/>
      <c r="CM118" s="51"/>
      <c r="CN118" s="50"/>
      <c r="CO118" s="18">
        <v>9</v>
      </c>
      <c r="CP118" s="17">
        <f>8*0.8</f>
        <v>6.4</v>
      </c>
      <c r="CQ118" s="51">
        <v>7</v>
      </c>
      <c r="CR118" s="50">
        <f>12*0.8</f>
        <v>9.6000000000000014</v>
      </c>
      <c r="CS118" s="102">
        <v>9</v>
      </c>
      <c r="CT118" s="104">
        <f>5*0.8*1.5</f>
        <v>6</v>
      </c>
      <c r="CU118" s="53">
        <f t="shared" si="30"/>
        <v>0</v>
      </c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>
        <f t="shared" si="31"/>
        <v>0</v>
      </c>
      <c r="DG118" s="51"/>
      <c r="DH118" s="50"/>
      <c r="DI118" s="51"/>
      <c r="DJ118" s="50"/>
      <c r="DK118" s="51"/>
      <c r="DL118" s="52"/>
      <c r="DM118" s="53">
        <f t="shared" si="33"/>
        <v>0</v>
      </c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</row>
    <row r="119" spans="2:133" ht="15" hidden="1" customHeight="1" x14ac:dyDescent="0.3">
      <c r="B119" s="37">
        <v>5146</v>
      </c>
      <c r="C119" s="30" t="s">
        <v>23</v>
      </c>
      <c r="D119" s="39">
        <v>2005</v>
      </c>
      <c r="E119" s="62">
        <f t="shared" si="32"/>
        <v>15.600000000000001</v>
      </c>
      <c r="F119" s="47" t="s">
        <v>430</v>
      </c>
      <c r="G119" s="47"/>
      <c r="H119" s="47" t="s">
        <v>476</v>
      </c>
      <c r="I119" s="47" t="s">
        <v>436</v>
      </c>
      <c r="J119" s="48">
        <f t="shared" si="43"/>
        <v>0</v>
      </c>
      <c r="K119" s="49"/>
      <c r="L119" s="50"/>
      <c r="M119" s="51"/>
      <c r="N119" s="50"/>
      <c r="O119" s="51"/>
      <c r="P119" s="52"/>
      <c r="Q119" s="48">
        <f t="shared" si="27"/>
        <v>0</v>
      </c>
      <c r="R119" s="49"/>
      <c r="S119" s="52"/>
      <c r="T119" s="48">
        <f t="shared" si="28"/>
        <v>0</v>
      </c>
      <c r="U119" s="49"/>
      <c r="V119" s="50"/>
      <c r="W119" s="51"/>
      <c r="X119" s="52"/>
      <c r="Y119" s="53">
        <f>AA119+AC119+AE119+AG119+AI119+AK119+AO119</f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4">
        <v>8</v>
      </c>
      <c r="AM119" s="14" t="s">
        <v>65</v>
      </c>
      <c r="AN119" s="54"/>
      <c r="AO119" s="89"/>
      <c r="AP119" s="96">
        <f t="shared" si="29"/>
        <v>0</v>
      </c>
      <c r="AQ119" s="98"/>
      <c r="AR119" s="93"/>
      <c r="AS119" s="90">
        <f t="shared" si="41"/>
        <v>0</v>
      </c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>
        <f t="shared" si="44"/>
        <v>0</v>
      </c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>
        <f t="shared" si="45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>
        <f t="shared" ref="CH119:CH182" si="46">CJ119+CL119+CN119+CP119+CR119+CT119</f>
        <v>15.600000000000001</v>
      </c>
      <c r="CI119" s="51"/>
      <c r="CJ119" s="50"/>
      <c r="CK119" s="51"/>
      <c r="CL119" s="50"/>
      <c r="CM119" s="51"/>
      <c r="CN119" s="50"/>
      <c r="CO119" s="51"/>
      <c r="CP119" s="50"/>
      <c r="CQ119" s="51">
        <v>7</v>
      </c>
      <c r="CR119" s="50">
        <f>12*0.8</f>
        <v>9.6000000000000014</v>
      </c>
      <c r="CS119" s="102">
        <v>9</v>
      </c>
      <c r="CT119" s="104">
        <f>5*0.8*1.5</f>
        <v>6</v>
      </c>
      <c r="CU119" s="53">
        <f t="shared" si="30"/>
        <v>0</v>
      </c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>
        <f t="shared" si="31"/>
        <v>0</v>
      </c>
      <c r="DG119" s="51"/>
      <c r="DH119" s="50"/>
      <c r="DI119" s="51"/>
      <c r="DJ119" s="50"/>
      <c r="DK119" s="51"/>
      <c r="DL119" s="52"/>
      <c r="DM119" s="53">
        <f t="shared" si="33"/>
        <v>0</v>
      </c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</row>
    <row r="120" spans="2:133" ht="15" hidden="1" customHeight="1" x14ac:dyDescent="0.3">
      <c r="B120" s="37">
        <v>6814</v>
      </c>
      <c r="C120" s="30" t="s">
        <v>537</v>
      </c>
      <c r="D120" s="38">
        <v>2008</v>
      </c>
      <c r="E120" s="62">
        <f t="shared" si="32"/>
        <v>15.399999999999999</v>
      </c>
      <c r="F120" s="47" t="s">
        <v>417</v>
      </c>
      <c r="G120" s="47"/>
      <c r="H120" s="47" t="s">
        <v>451</v>
      </c>
      <c r="I120" s="47" t="s">
        <v>538</v>
      </c>
      <c r="J120" s="48">
        <f t="shared" si="43"/>
        <v>0</v>
      </c>
      <c r="K120" s="49"/>
      <c r="L120" s="50"/>
      <c r="M120" s="51"/>
      <c r="N120" s="50"/>
      <c r="O120" s="51"/>
      <c r="P120" s="52"/>
      <c r="Q120" s="48">
        <f t="shared" si="27"/>
        <v>0</v>
      </c>
      <c r="R120" s="49"/>
      <c r="S120" s="52"/>
      <c r="T120" s="48">
        <f t="shared" si="28"/>
        <v>0</v>
      </c>
      <c r="U120" s="49"/>
      <c r="V120" s="50"/>
      <c r="W120" s="51"/>
      <c r="X120" s="52"/>
      <c r="Y120" s="53">
        <f t="shared" ref="Y120:Y134" si="47">AA120+AC120+AE120+AG120+AI120+AK120+AM120+AO120</f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54"/>
      <c r="AM120" s="55"/>
      <c r="AN120" s="54"/>
      <c r="AO120" s="89"/>
      <c r="AP120" s="96">
        <f t="shared" si="29"/>
        <v>0</v>
      </c>
      <c r="AQ120" s="98"/>
      <c r="AR120" s="93"/>
      <c r="AS120" s="90">
        <f t="shared" si="41"/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 t="shared" si="44"/>
        <v>15.399999999999999</v>
      </c>
      <c r="BE120" s="11"/>
      <c r="BF120" s="10"/>
      <c r="BG120" s="11">
        <v>9</v>
      </c>
      <c r="BH120" s="10">
        <f>10*0.7</f>
        <v>7</v>
      </c>
      <c r="BI120" s="11"/>
      <c r="BJ120" s="10"/>
      <c r="BK120" s="102">
        <v>9</v>
      </c>
      <c r="BL120" s="103">
        <f>8*0.7*1.5</f>
        <v>8.3999999999999986</v>
      </c>
      <c r="BM120" s="11"/>
      <c r="BN120" s="10"/>
      <c r="BO120" s="11"/>
      <c r="BP120" s="12"/>
      <c r="BQ120" s="13">
        <f t="shared" si="45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 t="shared" si="46"/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 t="shared" si="30"/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 t="shared" si="31"/>
        <v>0</v>
      </c>
      <c r="DG120" s="51"/>
      <c r="DH120" s="50"/>
      <c r="DI120" s="51"/>
      <c r="DJ120" s="50"/>
      <c r="DK120" s="51"/>
      <c r="DL120" s="52"/>
      <c r="DM120" s="53">
        <f t="shared" si="33"/>
        <v>0</v>
      </c>
      <c r="DN120" s="51"/>
      <c r="DO120" s="50"/>
      <c r="DP120" s="51"/>
      <c r="DQ120" s="50"/>
      <c r="DR120" s="51"/>
      <c r="DS120" s="50"/>
      <c r="DT120" s="51"/>
      <c r="DU120" s="50"/>
      <c r="DV120" s="51"/>
      <c r="DW120" s="50"/>
      <c r="DX120" s="51"/>
      <c r="DY120" s="50"/>
      <c r="DZ120" s="51"/>
      <c r="EA120" s="50"/>
      <c r="EB120" s="51"/>
      <c r="EC120" s="52"/>
    </row>
    <row r="121" spans="2:133" ht="15" hidden="1" customHeight="1" x14ac:dyDescent="0.3">
      <c r="B121" s="37">
        <v>5768</v>
      </c>
      <c r="C121" s="30" t="s">
        <v>320</v>
      </c>
      <c r="D121" s="38">
        <v>2005</v>
      </c>
      <c r="E121" s="62">
        <f t="shared" si="32"/>
        <v>14.400000000000002</v>
      </c>
      <c r="F121" s="47" t="s">
        <v>539</v>
      </c>
      <c r="G121" s="47"/>
      <c r="H121" s="47" t="s">
        <v>596</v>
      </c>
      <c r="I121" s="47" t="s">
        <v>597</v>
      </c>
      <c r="J121" s="48">
        <f t="shared" si="43"/>
        <v>0</v>
      </c>
      <c r="K121" s="49"/>
      <c r="L121" s="50"/>
      <c r="M121" s="51"/>
      <c r="N121" s="50"/>
      <c r="O121" s="51"/>
      <c r="P121" s="52"/>
      <c r="Q121" s="48">
        <f t="shared" si="27"/>
        <v>0</v>
      </c>
      <c r="R121" s="49"/>
      <c r="S121" s="52"/>
      <c r="T121" s="48">
        <f t="shared" si="28"/>
        <v>0</v>
      </c>
      <c r="U121" s="49"/>
      <c r="V121" s="50"/>
      <c r="W121" s="51"/>
      <c r="X121" s="52"/>
      <c r="Y121" s="53">
        <f t="shared" si="47"/>
        <v>0</v>
      </c>
      <c r="Z121" s="54"/>
      <c r="AA121" s="55"/>
      <c r="AB121" s="54"/>
      <c r="AC121" s="55"/>
      <c r="AD121" s="54"/>
      <c r="AE121" s="55"/>
      <c r="AF121" s="54"/>
      <c r="AG121" s="55"/>
      <c r="AH121" s="54"/>
      <c r="AI121" s="55"/>
      <c r="AJ121" s="54"/>
      <c r="AK121" s="55"/>
      <c r="AL121" s="106"/>
      <c r="AM121" s="55"/>
      <c r="AN121" s="54"/>
      <c r="AO121" s="89"/>
      <c r="AP121" s="96">
        <f t="shared" si="29"/>
        <v>0</v>
      </c>
      <c r="AQ121" s="98"/>
      <c r="AR121" s="93"/>
      <c r="AS121" s="90">
        <f t="shared" si="41"/>
        <v>0</v>
      </c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>
        <f t="shared" si="44"/>
        <v>0</v>
      </c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>
        <f t="shared" si="45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>
        <f t="shared" si="46"/>
        <v>14.400000000000002</v>
      </c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102">
        <v>7</v>
      </c>
      <c r="CT121" s="104">
        <f>12*0.8*1.5</f>
        <v>14.400000000000002</v>
      </c>
      <c r="CU121" s="53">
        <f t="shared" si="30"/>
        <v>0</v>
      </c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>
        <f t="shared" si="31"/>
        <v>0</v>
      </c>
      <c r="DG121" s="51"/>
      <c r="DH121" s="50"/>
      <c r="DI121" s="51"/>
      <c r="DJ121" s="50"/>
      <c r="DK121" s="51"/>
      <c r="DL121" s="52"/>
      <c r="DM121" s="53">
        <f t="shared" si="33"/>
        <v>0</v>
      </c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</row>
    <row r="122" spans="2:133" ht="15" hidden="1" customHeight="1" x14ac:dyDescent="0.3">
      <c r="B122" s="37">
        <v>403</v>
      </c>
      <c r="C122" s="30" t="s">
        <v>255</v>
      </c>
      <c r="D122" s="38">
        <v>2009</v>
      </c>
      <c r="E122" s="62">
        <f t="shared" si="32"/>
        <v>12.599999999999998</v>
      </c>
      <c r="F122" s="47" t="s">
        <v>426</v>
      </c>
      <c r="G122" s="47"/>
      <c r="H122" s="47" t="s">
        <v>466</v>
      </c>
      <c r="I122" s="47"/>
      <c r="J122" s="48">
        <f t="shared" si="43"/>
        <v>0</v>
      </c>
      <c r="K122" s="49"/>
      <c r="L122" s="50"/>
      <c r="M122" s="51"/>
      <c r="N122" s="50"/>
      <c r="O122" s="51"/>
      <c r="P122" s="52"/>
      <c r="Q122" s="48">
        <f t="shared" si="27"/>
        <v>0</v>
      </c>
      <c r="R122" s="49"/>
      <c r="S122" s="52"/>
      <c r="T122" s="48">
        <f t="shared" si="28"/>
        <v>0</v>
      </c>
      <c r="U122" s="49"/>
      <c r="V122" s="50"/>
      <c r="W122" s="51"/>
      <c r="X122" s="52"/>
      <c r="Y122" s="53">
        <f t="shared" si="47"/>
        <v>0</v>
      </c>
      <c r="Z122" s="54"/>
      <c r="AA122" s="55"/>
      <c r="AB122" s="54"/>
      <c r="AC122" s="55"/>
      <c r="AD122" s="54"/>
      <c r="AE122" s="55"/>
      <c r="AF122" s="54"/>
      <c r="AG122" s="55"/>
      <c r="AH122" s="54"/>
      <c r="AI122" s="55"/>
      <c r="AJ122" s="54"/>
      <c r="AK122" s="55"/>
      <c r="AL122" s="54"/>
      <c r="AM122" s="55"/>
      <c r="AN122" s="54"/>
      <c r="AO122" s="89"/>
      <c r="AP122" s="96">
        <f t="shared" si="29"/>
        <v>0</v>
      </c>
      <c r="AQ122" s="98"/>
      <c r="AR122" s="93"/>
      <c r="AS122" s="90">
        <f t="shared" si="41"/>
        <v>0</v>
      </c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>
        <f t="shared" si="44"/>
        <v>12.599999999999998</v>
      </c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02">
        <v>7</v>
      </c>
      <c r="BP122" s="104">
        <f>12*0.7*1.5</f>
        <v>12.599999999999998</v>
      </c>
      <c r="BQ122" s="13">
        <f t="shared" si="45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52"/>
      <c r="CH122" s="53">
        <f t="shared" si="46"/>
        <v>0</v>
      </c>
      <c r="CI122" s="51"/>
      <c r="CJ122" s="50"/>
      <c r="CK122" s="51"/>
      <c r="CL122" s="50"/>
      <c r="CM122" s="51"/>
      <c r="CN122" s="50"/>
      <c r="CO122" s="51"/>
      <c r="CP122" s="50"/>
      <c r="CQ122" s="51"/>
      <c r="CR122" s="50"/>
      <c r="CS122" s="51"/>
      <c r="CT122" s="52"/>
      <c r="CU122" s="53">
        <f t="shared" si="30"/>
        <v>0</v>
      </c>
      <c r="CV122" s="51"/>
      <c r="CW122" s="50"/>
      <c r="CX122" s="51"/>
      <c r="CY122" s="50"/>
      <c r="CZ122" s="51"/>
      <c r="DA122" s="50"/>
      <c r="DB122" s="51"/>
      <c r="DC122" s="50"/>
      <c r="DD122" s="51"/>
      <c r="DE122" s="52"/>
      <c r="DF122" s="53">
        <f t="shared" si="31"/>
        <v>0</v>
      </c>
      <c r="DG122" s="51"/>
      <c r="DH122" s="50"/>
      <c r="DI122" s="51"/>
      <c r="DJ122" s="50"/>
      <c r="DK122" s="51"/>
      <c r="DL122" s="52"/>
      <c r="DM122" s="53">
        <f t="shared" si="33"/>
        <v>0</v>
      </c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0"/>
      <c r="EB122" s="51"/>
      <c r="EC122" s="52"/>
    </row>
    <row r="123" spans="2:133" ht="15" hidden="1" customHeight="1" x14ac:dyDescent="0.3">
      <c r="B123" s="37">
        <v>6319</v>
      </c>
      <c r="C123" s="30" t="s">
        <v>568</v>
      </c>
      <c r="D123" s="38">
        <v>2008</v>
      </c>
      <c r="E123" s="62">
        <f t="shared" si="32"/>
        <v>12.599999999999998</v>
      </c>
      <c r="F123" s="47" t="s">
        <v>422</v>
      </c>
      <c r="G123" s="47"/>
      <c r="H123" s="47" t="s">
        <v>441</v>
      </c>
      <c r="I123" s="47"/>
      <c r="J123" s="48">
        <f t="shared" si="43"/>
        <v>0</v>
      </c>
      <c r="K123" s="49"/>
      <c r="L123" s="50"/>
      <c r="M123" s="51"/>
      <c r="N123" s="50"/>
      <c r="O123" s="51"/>
      <c r="P123" s="52"/>
      <c r="Q123" s="48">
        <f t="shared" si="27"/>
        <v>0</v>
      </c>
      <c r="R123" s="49"/>
      <c r="S123" s="52"/>
      <c r="T123" s="48">
        <f t="shared" si="28"/>
        <v>0</v>
      </c>
      <c r="U123" s="49"/>
      <c r="V123" s="50"/>
      <c r="W123" s="51"/>
      <c r="X123" s="52"/>
      <c r="Y123" s="53">
        <f t="shared" si="47"/>
        <v>0</v>
      </c>
      <c r="Z123" s="54"/>
      <c r="AA123" s="55"/>
      <c r="AB123" s="54"/>
      <c r="AC123" s="55"/>
      <c r="AD123" s="54"/>
      <c r="AE123" s="55"/>
      <c r="AF123" s="54"/>
      <c r="AG123" s="55"/>
      <c r="AH123" s="54"/>
      <c r="AI123" s="55"/>
      <c r="AJ123" s="54"/>
      <c r="AK123" s="55"/>
      <c r="AL123" s="54"/>
      <c r="AM123" s="55"/>
      <c r="AN123" s="54"/>
      <c r="AO123" s="89"/>
      <c r="AP123" s="96">
        <f t="shared" si="29"/>
        <v>0</v>
      </c>
      <c r="AQ123" s="98"/>
      <c r="AR123" s="93"/>
      <c r="AS123" s="90">
        <f t="shared" si="41"/>
        <v>0</v>
      </c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3">
        <f t="shared" si="44"/>
        <v>12.599999999999998</v>
      </c>
      <c r="BE123" s="11"/>
      <c r="BF123" s="10"/>
      <c r="BG123" s="11"/>
      <c r="BH123" s="10"/>
      <c r="BI123" s="11"/>
      <c r="BJ123" s="10"/>
      <c r="BK123" s="51"/>
      <c r="BL123" s="50"/>
      <c r="BM123" s="11"/>
      <c r="BN123" s="10"/>
      <c r="BO123" s="102">
        <v>7</v>
      </c>
      <c r="BP123" s="104">
        <f>12*0.7*1.5</f>
        <v>12.599999999999998</v>
      </c>
      <c r="BQ123" s="13">
        <f t="shared" si="45"/>
        <v>0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53">
        <f t="shared" si="46"/>
        <v>0</v>
      </c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53">
        <f t="shared" si="30"/>
        <v>0</v>
      </c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>
        <f t="shared" si="31"/>
        <v>0</v>
      </c>
      <c r="DG123" s="51"/>
      <c r="DH123" s="50"/>
      <c r="DI123" s="51"/>
      <c r="DJ123" s="50"/>
      <c r="DK123" s="51"/>
      <c r="DL123" s="52"/>
      <c r="DM123" s="53">
        <f t="shared" si="33"/>
        <v>0</v>
      </c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</row>
    <row r="124" spans="2:133" ht="15" hidden="1" customHeight="1" x14ac:dyDescent="0.3">
      <c r="B124" s="37">
        <v>6774</v>
      </c>
      <c r="C124" s="30" t="s">
        <v>571</v>
      </c>
      <c r="D124" s="38">
        <v>2008</v>
      </c>
      <c r="E124" s="62">
        <f t="shared" si="32"/>
        <v>10.5</v>
      </c>
      <c r="F124" s="47" t="s">
        <v>418</v>
      </c>
      <c r="G124" s="47"/>
      <c r="H124" s="47" t="s">
        <v>431</v>
      </c>
      <c r="I124" s="47" t="s">
        <v>570</v>
      </c>
      <c r="J124" s="48">
        <f t="shared" si="43"/>
        <v>0</v>
      </c>
      <c r="K124" s="49"/>
      <c r="L124" s="50"/>
      <c r="M124" s="51"/>
      <c r="N124" s="50"/>
      <c r="O124" s="51"/>
      <c r="P124" s="52"/>
      <c r="Q124" s="48">
        <f t="shared" si="27"/>
        <v>0</v>
      </c>
      <c r="R124" s="49"/>
      <c r="S124" s="52"/>
      <c r="T124" s="48">
        <f t="shared" si="28"/>
        <v>0</v>
      </c>
      <c r="U124" s="49"/>
      <c r="V124" s="50"/>
      <c r="W124" s="51"/>
      <c r="X124" s="52"/>
      <c r="Y124" s="53">
        <f t="shared" si="47"/>
        <v>0</v>
      </c>
      <c r="Z124" s="54"/>
      <c r="AA124" s="55"/>
      <c r="AB124" s="54"/>
      <c r="AC124" s="55"/>
      <c r="AD124" s="54"/>
      <c r="AE124" s="55"/>
      <c r="AF124" s="54"/>
      <c r="AG124" s="55"/>
      <c r="AH124" s="54"/>
      <c r="AI124" s="55"/>
      <c r="AJ124" s="54"/>
      <c r="AK124" s="55"/>
      <c r="AL124" s="106"/>
      <c r="AM124" s="55"/>
      <c r="AN124" s="54"/>
      <c r="AO124" s="89"/>
      <c r="AP124" s="96">
        <f t="shared" si="29"/>
        <v>0</v>
      </c>
      <c r="AQ124" s="98"/>
      <c r="AR124" s="93"/>
      <c r="AS124" s="90">
        <f t="shared" si="41"/>
        <v>0</v>
      </c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>
        <f t="shared" si="44"/>
        <v>10.5</v>
      </c>
      <c r="BE124" s="11"/>
      <c r="BF124" s="10"/>
      <c r="BG124" s="11"/>
      <c r="BH124" s="10"/>
      <c r="BI124" s="11"/>
      <c r="BJ124" s="10"/>
      <c r="BK124" s="51"/>
      <c r="BL124" s="50"/>
      <c r="BM124" s="11"/>
      <c r="BN124" s="10"/>
      <c r="BO124" s="102">
        <v>8</v>
      </c>
      <c r="BP124" s="104">
        <f>10*0.7*1.5</f>
        <v>10.5</v>
      </c>
      <c r="BQ124" s="13">
        <f t="shared" si="45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>
        <f t="shared" si="46"/>
        <v>0</v>
      </c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>
        <f t="shared" si="30"/>
        <v>0</v>
      </c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>
        <f t="shared" si="31"/>
        <v>0</v>
      </c>
      <c r="DG124" s="51"/>
      <c r="DH124" s="50"/>
      <c r="DI124" s="51"/>
      <c r="DJ124" s="50"/>
      <c r="DK124" s="51"/>
      <c r="DL124" s="52"/>
      <c r="DM124" s="53">
        <f t="shared" si="33"/>
        <v>0</v>
      </c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</row>
    <row r="125" spans="2:133" ht="15" hidden="1" customHeight="1" x14ac:dyDescent="0.3">
      <c r="B125" s="37">
        <v>6378</v>
      </c>
      <c r="C125" s="30" t="s">
        <v>569</v>
      </c>
      <c r="D125" s="38">
        <v>2008</v>
      </c>
      <c r="E125" s="62">
        <f t="shared" si="32"/>
        <v>10.5</v>
      </c>
      <c r="F125" s="47" t="s">
        <v>418</v>
      </c>
      <c r="G125" s="47"/>
      <c r="H125" s="47" t="s">
        <v>431</v>
      </c>
      <c r="I125" s="47" t="s">
        <v>570</v>
      </c>
      <c r="J125" s="48">
        <f t="shared" si="43"/>
        <v>0</v>
      </c>
      <c r="K125" s="49"/>
      <c r="L125" s="50"/>
      <c r="M125" s="51"/>
      <c r="N125" s="50"/>
      <c r="O125" s="51"/>
      <c r="P125" s="52"/>
      <c r="Q125" s="48">
        <f t="shared" si="27"/>
        <v>0</v>
      </c>
      <c r="R125" s="49"/>
      <c r="S125" s="52"/>
      <c r="T125" s="48">
        <f t="shared" si="28"/>
        <v>0</v>
      </c>
      <c r="U125" s="49"/>
      <c r="V125" s="50"/>
      <c r="W125" s="51"/>
      <c r="X125" s="52"/>
      <c r="Y125" s="53">
        <f t="shared" si="47"/>
        <v>0</v>
      </c>
      <c r="Z125" s="54"/>
      <c r="AA125" s="55"/>
      <c r="AB125" s="54"/>
      <c r="AC125" s="55"/>
      <c r="AD125" s="54"/>
      <c r="AE125" s="55"/>
      <c r="AF125" s="54"/>
      <c r="AG125" s="55"/>
      <c r="AH125" s="54"/>
      <c r="AI125" s="55"/>
      <c r="AJ125" s="54"/>
      <c r="AK125" s="55"/>
      <c r="AL125" s="106"/>
      <c r="AM125" s="106"/>
      <c r="AN125" s="54"/>
      <c r="AO125" s="89"/>
      <c r="AP125" s="96">
        <f t="shared" si="29"/>
        <v>0</v>
      </c>
      <c r="AQ125" s="98"/>
      <c r="AR125" s="93"/>
      <c r="AS125" s="90">
        <f t="shared" si="41"/>
        <v>0</v>
      </c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>
        <f t="shared" si="44"/>
        <v>10.5</v>
      </c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02">
        <v>8</v>
      </c>
      <c r="BP125" s="104">
        <f>10*0.7*1.5</f>
        <v>10.5</v>
      </c>
      <c r="BQ125" s="13">
        <f t="shared" si="45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>
        <f t="shared" si="46"/>
        <v>0</v>
      </c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>
        <f t="shared" si="30"/>
        <v>0</v>
      </c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>
        <f t="shared" si="31"/>
        <v>0</v>
      </c>
      <c r="DG125" s="51"/>
      <c r="DH125" s="50"/>
      <c r="DI125" s="51"/>
      <c r="DJ125" s="50"/>
      <c r="DK125" s="51"/>
      <c r="DL125" s="52"/>
      <c r="DM125" s="53">
        <f t="shared" si="33"/>
        <v>0</v>
      </c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</row>
    <row r="126" spans="2:133" ht="15" hidden="1" customHeight="1" x14ac:dyDescent="0.3">
      <c r="B126" s="37">
        <v>5587</v>
      </c>
      <c r="C126" s="30" t="s">
        <v>133</v>
      </c>
      <c r="D126" s="38">
        <v>2007</v>
      </c>
      <c r="E126" s="62">
        <f t="shared" si="32"/>
        <v>10.5</v>
      </c>
      <c r="F126" s="47" t="s">
        <v>547</v>
      </c>
      <c r="G126" s="47"/>
      <c r="H126" s="47" t="s">
        <v>572</v>
      </c>
      <c r="I126" s="47"/>
      <c r="J126" s="48">
        <f t="shared" si="43"/>
        <v>0</v>
      </c>
      <c r="K126" s="49"/>
      <c r="L126" s="50"/>
      <c r="M126" s="51"/>
      <c r="N126" s="50"/>
      <c r="O126" s="51"/>
      <c r="P126" s="52"/>
      <c r="Q126" s="48">
        <f t="shared" si="27"/>
        <v>0</v>
      </c>
      <c r="R126" s="49"/>
      <c r="S126" s="52"/>
      <c r="T126" s="48">
        <f t="shared" si="28"/>
        <v>0</v>
      </c>
      <c r="U126" s="49"/>
      <c r="V126" s="50"/>
      <c r="W126" s="51"/>
      <c r="X126" s="52"/>
      <c r="Y126" s="53">
        <f t="shared" si="47"/>
        <v>0</v>
      </c>
      <c r="Z126" s="54"/>
      <c r="AA126" s="55"/>
      <c r="AB126" s="54"/>
      <c r="AC126" s="55"/>
      <c r="AD126" s="54"/>
      <c r="AE126" s="55"/>
      <c r="AF126" s="54"/>
      <c r="AG126" s="55"/>
      <c r="AH126" s="54"/>
      <c r="AI126" s="55"/>
      <c r="AJ126" s="54"/>
      <c r="AK126" s="55"/>
      <c r="AL126" s="54"/>
      <c r="AM126" s="55"/>
      <c r="AN126" s="54"/>
      <c r="AO126" s="89"/>
      <c r="AP126" s="96">
        <f t="shared" si="29"/>
        <v>0</v>
      </c>
      <c r="AQ126" s="98"/>
      <c r="AR126" s="93"/>
      <c r="AS126" s="90">
        <f t="shared" si="41"/>
        <v>0</v>
      </c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>
        <f t="shared" si="44"/>
        <v>10.5</v>
      </c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02">
        <v>8</v>
      </c>
      <c r="BP126" s="104">
        <f>10*0.7*1.5</f>
        <v>10.5</v>
      </c>
      <c r="BQ126" s="13">
        <f t="shared" si="45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>
        <f t="shared" si="46"/>
        <v>0</v>
      </c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51"/>
      <c r="CT126" s="52"/>
      <c r="CU126" s="53">
        <f t="shared" si="30"/>
        <v>0</v>
      </c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>
        <f t="shared" si="31"/>
        <v>0</v>
      </c>
      <c r="DG126" s="51"/>
      <c r="DH126" s="50"/>
      <c r="DI126" s="51"/>
      <c r="DJ126" s="50"/>
      <c r="DK126" s="51"/>
      <c r="DL126" s="52"/>
      <c r="DM126" s="53">
        <f t="shared" si="33"/>
        <v>0</v>
      </c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0"/>
      <c r="EB126" s="51"/>
      <c r="EC126" s="52"/>
    </row>
    <row r="127" spans="2:133" ht="15" hidden="1" customHeight="1" x14ac:dyDescent="0.3">
      <c r="B127" s="37">
        <v>6007</v>
      </c>
      <c r="C127" s="30" t="s">
        <v>195</v>
      </c>
      <c r="D127" s="38">
        <v>2007</v>
      </c>
      <c r="E127" s="62">
        <f t="shared" si="32"/>
        <v>8.3999999999999986</v>
      </c>
      <c r="F127" s="47" t="s">
        <v>437</v>
      </c>
      <c r="G127" s="47"/>
      <c r="H127" s="47" t="s">
        <v>566</v>
      </c>
      <c r="I127" s="47"/>
      <c r="J127" s="48">
        <f t="shared" si="43"/>
        <v>0</v>
      </c>
      <c r="K127" s="49"/>
      <c r="L127" s="50"/>
      <c r="M127" s="51"/>
      <c r="N127" s="50"/>
      <c r="O127" s="51"/>
      <c r="P127" s="52"/>
      <c r="Q127" s="48">
        <f t="shared" si="27"/>
        <v>0</v>
      </c>
      <c r="R127" s="49"/>
      <c r="S127" s="52"/>
      <c r="T127" s="48">
        <f t="shared" si="28"/>
        <v>0</v>
      </c>
      <c r="U127" s="49"/>
      <c r="V127" s="50"/>
      <c r="W127" s="51"/>
      <c r="X127" s="52"/>
      <c r="Y127" s="53">
        <f t="shared" si="47"/>
        <v>0</v>
      </c>
      <c r="Z127" s="54"/>
      <c r="AA127" s="55"/>
      <c r="AB127" s="54"/>
      <c r="AC127" s="55"/>
      <c r="AD127" s="54"/>
      <c r="AE127" s="55"/>
      <c r="AF127" s="54"/>
      <c r="AG127" s="55"/>
      <c r="AH127" s="54"/>
      <c r="AI127" s="55"/>
      <c r="AJ127" s="54"/>
      <c r="AK127" s="55"/>
      <c r="AL127" s="54"/>
      <c r="AM127" s="55"/>
      <c r="AN127" s="54"/>
      <c r="AO127" s="89"/>
      <c r="AP127" s="96">
        <f t="shared" si="29"/>
        <v>0</v>
      </c>
      <c r="AQ127" s="98"/>
      <c r="AR127" s="93"/>
      <c r="AS127" s="90">
        <f t="shared" si="41"/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>
        <f t="shared" si="44"/>
        <v>8.3999999999999986</v>
      </c>
      <c r="BE127" s="11"/>
      <c r="BF127" s="10"/>
      <c r="BG127" s="11"/>
      <c r="BH127" s="10"/>
      <c r="BI127" s="11"/>
      <c r="BJ127" s="10"/>
      <c r="BK127" s="102">
        <v>9</v>
      </c>
      <c r="BL127" s="103">
        <f>8*0.7*1.5</f>
        <v>8.3999999999999986</v>
      </c>
      <c r="BM127" s="11"/>
      <c r="BN127" s="10"/>
      <c r="BO127" s="11"/>
      <c r="BP127" s="12"/>
      <c r="BQ127" s="13">
        <f t="shared" si="45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>
        <f t="shared" si="46"/>
        <v>0</v>
      </c>
      <c r="CI127" s="51"/>
      <c r="CJ127" s="50"/>
      <c r="CK127" s="51"/>
      <c r="CL127" s="50"/>
      <c r="CM127" s="51"/>
      <c r="CN127" s="50"/>
      <c r="CO127" s="51"/>
      <c r="CP127" s="50"/>
      <c r="CQ127" s="51"/>
      <c r="CR127" s="50"/>
      <c r="CS127" s="51"/>
      <c r="CT127" s="52"/>
      <c r="CU127" s="53">
        <f t="shared" si="30"/>
        <v>0</v>
      </c>
      <c r="CV127" s="51"/>
      <c r="CW127" s="50"/>
      <c r="CX127" s="51"/>
      <c r="CY127" s="50"/>
      <c r="CZ127" s="51"/>
      <c r="DA127" s="50"/>
      <c r="DB127" s="51"/>
      <c r="DC127" s="50"/>
      <c r="DD127" s="51"/>
      <c r="DE127" s="52"/>
      <c r="DF127" s="53">
        <f t="shared" si="31"/>
        <v>0</v>
      </c>
      <c r="DG127" s="51"/>
      <c r="DH127" s="50"/>
      <c r="DI127" s="51"/>
      <c r="DJ127" s="50"/>
      <c r="DK127" s="51"/>
      <c r="DL127" s="52"/>
      <c r="DM127" s="53">
        <f t="shared" si="33"/>
        <v>0</v>
      </c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1"/>
      <c r="DY127" s="50"/>
      <c r="DZ127" s="51"/>
      <c r="EA127" s="50"/>
      <c r="EB127" s="51"/>
      <c r="EC127" s="52"/>
    </row>
    <row r="128" spans="2:133" ht="15" hidden="1" customHeight="1" x14ac:dyDescent="0.3">
      <c r="B128" s="37">
        <v>6815</v>
      </c>
      <c r="C128" s="30" t="s">
        <v>553</v>
      </c>
      <c r="D128" s="38">
        <v>2008</v>
      </c>
      <c r="E128" s="62">
        <f t="shared" si="32"/>
        <v>5.6</v>
      </c>
      <c r="F128" s="47" t="s">
        <v>442</v>
      </c>
      <c r="G128" s="47"/>
      <c r="H128" s="47" t="s">
        <v>554</v>
      </c>
      <c r="I128" s="47" t="s">
        <v>555</v>
      </c>
      <c r="J128" s="48">
        <f t="shared" si="43"/>
        <v>0</v>
      </c>
      <c r="K128" s="49"/>
      <c r="L128" s="50"/>
      <c r="M128" s="51"/>
      <c r="N128" s="50"/>
      <c r="O128" s="51"/>
      <c r="P128" s="52"/>
      <c r="Q128" s="48">
        <f t="shared" si="27"/>
        <v>0</v>
      </c>
      <c r="R128" s="49"/>
      <c r="S128" s="52"/>
      <c r="T128" s="48">
        <f t="shared" si="28"/>
        <v>0</v>
      </c>
      <c r="U128" s="49"/>
      <c r="V128" s="50"/>
      <c r="W128" s="51"/>
      <c r="X128" s="52"/>
      <c r="Y128" s="53">
        <f t="shared" si="47"/>
        <v>0</v>
      </c>
      <c r="Z128" s="54"/>
      <c r="AA128" s="55"/>
      <c r="AB128" s="54"/>
      <c r="AC128" s="55"/>
      <c r="AD128" s="54"/>
      <c r="AE128" s="55"/>
      <c r="AF128" s="54"/>
      <c r="AG128" s="55"/>
      <c r="AH128" s="54"/>
      <c r="AI128" s="55"/>
      <c r="AJ128" s="54"/>
      <c r="AK128" s="55"/>
      <c r="AL128" s="106"/>
      <c r="AM128" s="55"/>
      <c r="AN128" s="54"/>
      <c r="AO128" s="89"/>
      <c r="AP128" s="96">
        <f t="shared" si="29"/>
        <v>0</v>
      </c>
      <c r="AQ128" s="98"/>
      <c r="AR128" s="93"/>
      <c r="AS128" s="90">
        <f t="shared" si="41"/>
        <v>0</v>
      </c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>
        <f t="shared" si="44"/>
        <v>5.6</v>
      </c>
      <c r="BE128" s="11"/>
      <c r="BF128" s="10"/>
      <c r="BG128" s="11"/>
      <c r="BH128" s="10"/>
      <c r="BI128" s="11"/>
      <c r="BJ128" s="10"/>
      <c r="BK128" s="11"/>
      <c r="BL128" s="10"/>
      <c r="BM128" s="11">
        <v>9</v>
      </c>
      <c r="BN128" s="10">
        <f>8*0.7</f>
        <v>5.6</v>
      </c>
      <c r="BO128" s="11"/>
      <c r="BP128" s="12"/>
      <c r="BQ128" s="13">
        <f t="shared" si="45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>
        <f t="shared" si="46"/>
        <v>0</v>
      </c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>
        <f t="shared" si="30"/>
        <v>0</v>
      </c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>
        <f t="shared" si="31"/>
        <v>0</v>
      </c>
      <c r="DG128" s="51"/>
      <c r="DH128" s="50"/>
      <c r="DI128" s="51"/>
      <c r="DJ128" s="50"/>
      <c r="DK128" s="51"/>
      <c r="DL128" s="52"/>
      <c r="DM128" s="53">
        <f t="shared" si="33"/>
        <v>0</v>
      </c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</row>
    <row r="129" spans="2:133" ht="15" hidden="1" customHeight="1" x14ac:dyDescent="0.3">
      <c r="B129" s="37">
        <v>6022</v>
      </c>
      <c r="C129" s="30" t="s">
        <v>167</v>
      </c>
      <c r="D129" s="38">
        <v>2007</v>
      </c>
      <c r="E129" s="62">
        <f t="shared" si="32"/>
        <v>5.6</v>
      </c>
      <c r="F129" s="47" t="s">
        <v>442</v>
      </c>
      <c r="G129" s="47"/>
      <c r="H129" s="47" t="s">
        <v>538</v>
      </c>
      <c r="I129" s="47"/>
      <c r="J129" s="48">
        <f t="shared" si="43"/>
        <v>0</v>
      </c>
      <c r="K129" s="49"/>
      <c r="L129" s="50"/>
      <c r="M129" s="51"/>
      <c r="N129" s="50"/>
      <c r="O129" s="51"/>
      <c r="P129" s="52"/>
      <c r="Q129" s="48">
        <f t="shared" si="27"/>
        <v>0</v>
      </c>
      <c r="R129" s="49"/>
      <c r="S129" s="52"/>
      <c r="T129" s="48">
        <f t="shared" si="28"/>
        <v>0</v>
      </c>
      <c r="U129" s="49"/>
      <c r="V129" s="50"/>
      <c r="W129" s="51"/>
      <c r="X129" s="52"/>
      <c r="Y129" s="53">
        <f t="shared" si="47"/>
        <v>0</v>
      </c>
      <c r="Z129" s="54"/>
      <c r="AA129" s="55"/>
      <c r="AB129" s="54"/>
      <c r="AC129" s="55"/>
      <c r="AD129" s="54"/>
      <c r="AE129" s="55"/>
      <c r="AF129" s="54"/>
      <c r="AG129" s="55"/>
      <c r="AH129" s="54"/>
      <c r="AI129" s="55"/>
      <c r="AJ129" s="54"/>
      <c r="AK129" s="55"/>
      <c r="AL129" s="54"/>
      <c r="AM129" s="55"/>
      <c r="AN129" s="54"/>
      <c r="AO129" s="89"/>
      <c r="AP129" s="96">
        <f t="shared" si="29"/>
        <v>0</v>
      </c>
      <c r="AQ129" s="98"/>
      <c r="AR129" s="93"/>
      <c r="AS129" s="90">
        <f t="shared" si="41"/>
        <v>0</v>
      </c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>
        <f t="shared" si="44"/>
        <v>5.6</v>
      </c>
      <c r="BE129" s="11"/>
      <c r="BF129" s="10"/>
      <c r="BG129" s="11"/>
      <c r="BH129" s="10"/>
      <c r="BI129" s="11"/>
      <c r="BJ129" s="10"/>
      <c r="BK129" s="11"/>
      <c r="BL129" s="10"/>
      <c r="BM129" s="11">
        <v>9</v>
      </c>
      <c r="BN129" s="10">
        <f>8*0.7</f>
        <v>5.6</v>
      </c>
      <c r="BO129" s="11"/>
      <c r="BP129" s="12"/>
      <c r="BQ129" s="13">
        <f t="shared" si="45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>
        <f t="shared" si="46"/>
        <v>0</v>
      </c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51"/>
      <c r="CT129" s="52"/>
      <c r="CU129" s="53">
        <f t="shared" si="30"/>
        <v>0</v>
      </c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>
        <f t="shared" si="31"/>
        <v>0</v>
      </c>
      <c r="DG129" s="51"/>
      <c r="DH129" s="50"/>
      <c r="DI129" s="51"/>
      <c r="DJ129" s="50"/>
      <c r="DK129" s="51"/>
      <c r="DL129" s="52"/>
      <c r="DM129" s="53">
        <f t="shared" si="33"/>
        <v>0</v>
      </c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</row>
    <row r="130" spans="2:133" ht="15" hidden="1" customHeight="1" x14ac:dyDescent="0.3">
      <c r="B130" s="37">
        <v>6964</v>
      </c>
      <c r="C130" s="30" t="s">
        <v>238</v>
      </c>
      <c r="D130" s="38">
        <v>2009</v>
      </c>
      <c r="E130" s="62">
        <f t="shared" si="32"/>
        <v>5.25</v>
      </c>
      <c r="F130" s="47" t="s">
        <v>437</v>
      </c>
      <c r="G130" s="47"/>
      <c r="H130" s="47" t="s">
        <v>573</v>
      </c>
      <c r="I130" s="47"/>
      <c r="J130" s="48">
        <f t="shared" si="43"/>
        <v>0</v>
      </c>
      <c r="K130" s="49"/>
      <c r="L130" s="50"/>
      <c r="M130" s="51"/>
      <c r="N130" s="50"/>
      <c r="O130" s="51"/>
      <c r="P130" s="52"/>
      <c r="Q130" s="48">
        <f t="shared" si="27"/>
        <v>0</v>
      </c>
      <c r="R130" s="49"/>
      <c r="S130" s="52"/>
      <c r="T130" s="48">
        <f t="shared" si="28"/>
        <v>0</v>
      </c>
      <c r="U130" s="49"/>
      <c r="V130" s="50"/>
      <c r="W130" s="51"/>
      <c r="X130" s="52"/>
      <c r="Y130" s="53">
        <f t="shared" si="47"/>
        <v>0</v>
      </c>
      <c r="Z130" s="54"/>
      <c r="AA130" s="55"/>
      <c r="AB130" s="54"/>
      <c r="AC130" s="55"/>
      <c r="AD130" s="54"/>
      <c r="AE130" s="55"/>
      <c r="AF130" s="54"/>
      <c r="AG130" s="55"/>
      <c r="AH130" s="54"/>
      <c r="AI130" s="55"/>
      <c r="AJ130" s="54"/>
      <c r="AK130" s="55"/>
      <c r="AL130" s="54"/>
      <c r="AM130" s="55"/>
      <c r="AN130" s="54"/>
      <c r="AO130" s="89"/>
      <c r="AP130" s="96">
        <f t="shared" si="29"/>
        <v>0</v>
      </c>
      <c r="AQ130" s="98"/>
      <c r="AR130" s="93"/>
      <c r="AS130" s="90">
        <f t="shared" si="41"/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>
        <f t="shared" si="44"/>
        <v>5.25</v>
      </c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02">
        <v>9</v>
      </c>
      <c r="BP130" s="104">
        <f>5*0.7*1.5</f>
        <v>5.25</v>
      </c>
      <c r="BQ130" s="13">
        <f t="shared" si="45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>
        <f t="shared" si="46"/>
        <v>0</v>
      </c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52"/>
      <c r="CU130" s="53">
        <f t="shared" si="30"/>
        <v>0</v>
      </c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>
        <f t="shared" si="31"/>
        <v>0</v>
      </c>
      <c r="DG130" s="51"/>
      <c r="DH130" s="50"/>
      <c r="DI130" s="51"/>
      <c r="DJ130" s="50"/>
      <c r="DK130" s="51"/>
      <c r="DL130" s="52"/>
      <c r="DM130" s="53">
        <f t="shared" si="33"/>
        <v>0</v>
      </c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52"/>
    </row>
    <row r="131" spans="2:133" ht="15" hidden="1" customHeight="1" x14ac:dyDescent="0.3">
      <c r="B131" s="37">
        <v>5585</v>
      </c>
      <c r="C131" s="30" t="s">
        <v>199</v>
      </c>
      <c r="D131" s="38">
        <v>2008</v>
      </c>
      <c r="E131" s="62">
        <f t="shared" si="32"/>
        <v>4</v>
      </c>
      <c r="F131" s="47" t="s">
        <v>424</v>
      </c>
      <c r="G131" s="47"/>
      <c r="H131" s="47" t="s">
        <v>443</v>
      </c>
      <c r="I131" s="47"/>
      <c r="J131" s="48">
        <f t="shared" si="43"/>
        <v>4</v>
      </c>
      <c r="K131" s="49"/>
      <c r="L131" s="50"/>
      <c r="M131" s="51">
        <v>9</v>
      </c>
      <c r="N131" s="50">
        <f>10*0.4</f>
        <v>4</v>
      </c>
      <c r="O131" s="51"/>
      <c r="P131" s="52"/>
      <c r="Q131" s="48">
        <f t="shared" si="27"/>
        <v>0</v>
      </c>
      <c r="R131" s="49"/>
      <c r="S131" s="52"/>
      <c r="T131" s="48">
        <f t="shared" si="28"/>
        <v>0</v>
      </c>
      <c r="U131" s="49"/>
      <c r="V131" s="50"/>
      <c r="W131" s="51"/>
      <c r="X131" s="52"/>
      <c r="Y131" s="53">
        <f t="shared" si="47"/>
        <v>0</v>
      </c>
      <c r="Z131" s="54"/>
      <c r="AA131" s="55"/>
      <c r="AB131" s="54"/>
      <c r="AC131" s="55"/>
      <c r="AD131" s="54"/>
      <c r="AE131" s="55"/>
      <c r="AF131" s="54"/>
      <c r="AG131" s="55"/>
      <c r="AH131" s="54"/>
      <c r="AI131" s="55"/>
      <c r="AJ131" s="54"/>
      <c r="AK131" s="55"/>
      <c r="AL131" s="54"/>
      <c r="AM131" s="55"/>
      <c r="AN131" s="54"/>
      <c r="AO131" s="89"/>
      <c r="AP131" s="96">
        <f t="shared" si="29"/>
        <v>0</v>
      </c>
      <c r="AQ131" s="98"/>
      <c r="AR131" s="93"/>
      <c r="AS131" s="90">
        <f t="shared" si="41"/>
        <v>0</v>
      </c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>
        <f t="shared" si="44"/>
        <v>0</v>
      </c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>
        <f t="shared" si="45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>
        <f t="shared" si="46"/>
        <v>0</v>
      </c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>
        <f t="shared" si="30"/>
        <v>0</v>
      </c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>
        <f t="shared" si="31"/>
        <v>0</v>
      </c>
      <c r="DG131" s="51"/>
      <c r="DH131" s="50"/>
      <c r="DI131" s="51"/>
      <c r="DJ131" s="50"/>
      <c r="DK131" s="51"/>
      <c r="DL131" s="52"/>
      <c r="DM131" s="53">
        <f t="shared" si="33"/>
        <v>0</v>
      </c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</row>
    <row r="132" spans="2:133" ht="15" hidden="1" customHeight="1" x14ac:dyDescent="0.3">
      <c r="B132" s="37">
        <v>6318</v>
      </c>
      <c r="C132" s="30" t="s">
        <v>278</v>
      </c>
      <c r="D132" s="38">
        <v>2009</v>
      </c>
      <c r="E132" s="62">
        <f t="shared" si="32"/>
        <v>4</v>
      </c>
      <c r="F132" s="47" t="s">
        <v>422</v>
      </c>
      <c r="G132" s="63"/>
      <c r="H132" s="47" t="s">
        <v>441</v>
      </c>
      <c r="I132" s="62"/>
      <c r="J132" s="48">
        <f t="shared" si="43"/>
        <v>4</v>
      </c>
      <c r="K132" s="49"/>
      <c r="L132" s="50"/>
      <c r="M132" s="51"/>
      <c r="N132" s="50"/>
      <c r="O132" s="51">
        <v>9</v>
      </c>
      <c r="P132" s="52">
        <f>10*0.4</f>
        <v>4</v>
      </c>
      <c r="Q132" s="48">
        <f t="shared" si="27"/>
        <v>0</v>
      </c>
      <c r="R132" s="49"/>
      <c r="S132" s="52"/>
      <c r="T132" s="48">
        <f t="shared" si="28"/>
        <v>0</v>
      </c>
      <c r="U132" s="49"/>
      <c r="V132" s="50"/>
      <c r="W132" s="51"/>
      <c r="X132" s="52"/>
      <c r="Y132" s="53">
        <f t="shared" si="47"/>
        <v>0</v>
      </c>
      <c r="Z132" s="54"/>
      <c r="AA132" s="55"/>
      <c r="AB132" s="54"/>
      <c r="AC132" s="55"/>
      <c r="AD132" s="54"/>
      <c r="AE132" s="55"/>
      <c r="AF132" s="54"/>
      <c r="AG132" s="55"/>
      <c r="AH132" s="54"/>
      <c r="AI132" s="55"/>
      <c r="AJ132" s="54"/>
      <c r="AK132" s="55"/>
      <c r="AL132" s="54"/>
      <c r="AM132" s="55"/>
      <c r="AN132" s="54"/>
      <c r="AO132" s="89"/>
      <c r="AP132" s="96">
        <f t="shared" si="29"/>
        <v>0</v>
      </c>
      <c r="AQ132" s="98"/>
      <c r="AR132" s="93"/>
      <c r="AS132" s="90">
        <f t="shared" si="41"/>
        <v>0</v>
      </c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>
        <f t="shared" si="44"/>
        <v>0</v>
      </c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11"/>
      <c r="BP132" s="12"/>
      <c r="BQ132" s="13">
        <f t="shared" si="45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>
        <f t="shared" si="46"/>
        <v>0</v>
      </c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53">
        <f t="shared" si="30"/>
        <v>0</v>
      </c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>
        <f t="shared" si="31"/>
        <v>0</v>
      </c>
      <c r="DG132" s="51"/>
      <c r="DH132" s="50"/>
      <c r="DI132" s="51"/>
      <c r="DJ132" s="50"/>
      <c r="DK132" s="51"/>
      <c r="DL132" s="52"/>
      <c r="DM132" s="53">
        <f t="shared" si="33"/>
        <v>0</v>
      </c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0"/>
      <c r="EB132" s="51"/>
      <c r="EC132" s="52"/>
    </row>
    <row r="133" spans="2:133" ht="15" hidden="1" customHeight="1" x14ac:dyDescent="0.3">
      <c r="B133" s="37">
        <v>3137</v>
      </c>
      <c r="C133" s="30" t="s">
        <v>160</v>
      </c>
      <c r="D133" s="38">
        <v>2002</v>
      </c>
      <c r="E133" s="62">
        <f t="shared" si="32"/>
        <v>4</v>
      </c>
      <c r="F133" s="47" t="s">
        <v>539</v>
      </c>
      <c r="G133" s="47"/>
      <c r="H133" s="47" t="s">
        <v>598</v>
      </c>
      <c r="I133" s="47"/>
      <c r="J133" s="48">
        <f t="shared" si="43"/>
        <v>0</v>
      </c>
      <c r="K133" s="49"/>
      <c r="L133" s="50"/>
      <c r="M133" s="51"/>
      <c r="N133" s="50"/>
      <c r="O133" s="51"/>
      <c r="P133" s="52"/>
      <c r="Q133" s="48">
        <f t="shared" si="27"/>
        <v>0</v>
      </c>
      <c r="R133" s="49"/>
      <c r="S133" s="52"/>
      <c r="T133" s="48">
        <f t="shared" si="28"/>
        <v>0</v>
      </c>
      <c r="U133" s="49"/>
      <c r="V133" s="50"/>
      <c r="W133" s="51"/>
      <c r="X133" s="52"/>
      <c r="Y133" s="53">
        <f t="shared" si="47"/>
        <v>0</v>
      </c>
      <c r="Z133" s="54"/>
      <c r="AA133" s="55"/>
      <c r="AB133" s="54"/>
      <c r="AC133" s="55"/>
      <c r="AD133" s="54"/>
      <c r="AE133" s="55"/>
      <c r="AF133" s="54"/>
      <c r="AG133" s="55"/>
      <c r="AH133" s="54"/>
      <c r="AI133" s="55"/>
      <c r="AJ133" s="54"/>
      <c r="AK133" s="55"/>
      <c r="AL133" s="54"/>
      <c r="AM133" s="55"/>
      <c r="AN133" s="54"/>
      <c r="AO133" s="89"/>
      <c r="AP133" s="96">
        <f t="shared" si="29"/>
        <v>0</v>
      </c>
      <c r="AQ133" s="98"/>
      <c r="AR133" s="93"/>
      <c r="AS133" s="90">
        <f t="shared" si="41"/>
        <v>0</v>
      </c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>
        <f t="shared" si="44"/>
        <v>0</v>
      </c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45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>
        <f t="shared" si="46"/>
        <v>4</v>
      </c>
      <c r="CI133" s="51"/>
      <c r="CJ133" s="50"/>
      <c r="CK133" s="51"/>
      <c r="CL133" s="50"/>
      <c r="CM133" s="51"/>
      <c r="CN133" s="50"/>
      <c r="CO133" s="51"/>
      <c r="CP133" s="50"/>
      <c r="CQ133" s="51">
        <v>9</v>
      </c>
      <c r="CR133" s="50">
        <f>5*0.8</f>
        <v>4</v>
      </c>
      <c r="CS133" s="51"/>
      <c r="CT133" s="52"/>
      <c r="CU133" s="53">
        <f t="shared" si="30"/>
        <v>0</v>
      </c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>
        <f t="shared" si="31"/>
        <v>0</v>
      </c>
      <c r="DG133" s="51"/>
      <c r="DH133" s="50"/>
      <c r="DI133" s="51"/>
      <c r="DJ133" s="50"/>
      <c r="DK133" s="51"/>
      <c r="DL133" s="52"/>
      <c r="DM133" s="53">
        <f t="shared" si="33"/>
        <v>0</v>
      </c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</row>
    <row r="134" spans="2:133" ht="15" hidden="1" customHeight="1" x14ac:dyDescent="0.3">
      <c r="B134" s="37">
        <v>6103</v>
      </c>
      <c r="C134" s="30" t="s">
        <v>194</v>
      </c>
      <c r="D134" s="38">
        <v>2007</v>
      </c>
      <c r="E134" s="62">
        <f t="shared" si="32"/>
        <v>4</v>
      </c>
      <c r="F134" s="47" t="s">
        <v>430</v>
      </c>
      <c r="G134" s="47"/>
      <c r="H134" s="47" t="s">
        <v>435</v>
      </c>
      <c r="I134" s="47"/>
      <c r="J134" s="48">
        <f t="shared" si="43"/>
        <v>4</v>
      </c>
      <c r="K134" s="49">
        <v>9</v>
      </c>
      <c r="L134" s="50">
        <f>10*0.4</f>
        <v>4</v>
      </c>
      <c r="M134" s="51"/>
      <c r="N134" s="50"/>
      <c r="O134" s="51"/>
      <c r="P134" s="52"/>
      <c r="Q134" s="48">
        <f t="shared" si="27"/>
        <v>0</v>
      </c>
      <c r="R134" s="49"/>
      <c r="S134" s="52"/>
      <c r="T134" s="48">
        <f t="shared" si="28"/>
        <v>0</v>
      </c>
      <c r="U134" s="49"/>
      <c r="V134" s="50"/>
      <c r="W134" s="51"/>
      <c r="X134" s="52"/>
      <c r="Y134" s="53">
        <f t="shared" si="47"/>
        <v>0</v>
      </c>
      <c r="Z134" s="54"/>
      <c r="AA134" s="55"/>
      <c r="AB134" s="54"/>
      <c r="AC134" s="55"/>
      <c r="AD134" s="54"/>
      <c r="AE134" s="55"/>
      <c r="AF134" s="54"/>
      <c r="AG134" s="55"/>
      <c r="AH134" s="54"/>
      <c r="AI134" s="55"/>
      <c r="AJ134" s="54"/>
      <c r="AK134" s="55"/>
      <c r="AL134" s="54"/>
      <c r="AM134" s="55"/>
      <c r="AN134" s="54"/>
      <c r="AO134" s="89"/>
      <c r="AP134" s="96">
        <f t="shared" si="29"/>
        <v>0</v>
      </c>
      <c r="AQ134" s="98"/>
      <c r="AR134" s="93"/>
      <c r="AS134" s="90">
        <f t="shared" si="41"/>
        <v>0</v>
      </c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>
        <f t="shared" si="44"/>
        <v>0</v>
      </c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>
        <f t="shared" si="45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>
        <f t="shared" si="46"/>
        <v>0</v>
      </c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>
        <f t="shared" si="30"/>
        <v>0</v>
      </c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>
        <f t="shared" si="31"/>
        <v>0</v>
      </c>
      <c r="DG134" s="51"/>
      <c r="DH134" s="50"/>
      <c r="DI134" s="51"/>
      <c r="DJ134" s="50"/>
      <c r="DK134" s="51"/>
      <c r="DL134" s="52"/>
      <c r="DM134" s="53">
        <f t="shared" si="33"/>
        <v>0</v>
      </c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</row>
    <row r="135" spans="2:133" ht="15" hidden="1" customHeight="1" x14ac:dyDescent="0.3">
      <c r="B135" s="37">
        <v>242</v>
      </c>
      <c r="C135" s="30" t="s">
        <v>151</v>
      </c>
      <c r="D135" s="38">
        <v>1996</v>
      </c>
      <c r="E135" s="62">
        <f t="shared" si="32"/>
        <v>0</v>
      </c>
      <c r="F135" s="47" t="s">
        <v>437</v>
      </c>
      <c r="G135" s="47"/>
      <c r="H135" s="47" t="s">
        <v>530</v>
      </c>
      <c r="I135" s="47" t="s">
        <v>531</v>
      </c>
      <c r="J135" s="48">
        <f t="shared" si="43"/>
        <v>0</v>
      </c>
      <c r="K135" s="49"/>
      <c r="L135" s="50"/>
      <c r="M135" s="51"/>
      <c r="N135" s="50"/>
      <c r="O135" s="51"/>
      <c r="P135" s="52"/>
      <c r="Q135" s="48">
        <f t="shared" si="27"/>
        <v>0</v>
      </c>
      <c r="R135" s="49"/>
      <c r="S135" s="52"/>
      <c r="T135" s="48">
        <f t="shared" si="28"/>
        <v>0</v>
      </c>
      <c r="U135" s="49"/>
      <c r="V135" s="50"/>
      <c r="W135" s="51"/>
      <c r="X135" s="52"/>
      <c r="Y135" s="53">
        <f>AA135+AC135+AE135+AG135+AI135+AK135+AO135</f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4">
        <v>9</v>
      </c>
      <c r="AM135" s="14" t="s">
        <v>65</v>
      </c>
      <c r="AN135" s="54"/>
      <c r="AO135" s="89"/>
      <c r="AP135" s="96">
        <f t="shared" si="29"/>
        <v>0</v>
      </c>
      <c r="AQ135" s="98"/>
      <c r="AR135" s="93"/>
      <c r="AS135" s="90">
        <f t="shared" si="41"/>
        <v>0</v>
      </c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>
        <f t="shared" si="44"/>
        <v>0</v>
      </c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>BS135+BU135+BW135+BY135+CC135+CE135</f>
        <v>0</v>
      </c>
      <c r="BR135" s="51"/>
      <c r="BS135" s="50"/>
      <c r="BT135" s="51"/>
      <c r="BU135" s="50"/>
      <c r="BV135" s="51"/>
      <c r="BW135" s="50"/>
      <c r="BX135" s="51"/>
      <c r="BY135" s="50"/>
      <c r="BZ135" s="18">
        <v>9</v>
      </c>
      <c r="CA135" s="18" t="s">
        <v>65</v>
      </c>
      <c r="CB135" s="51"/>
      <c r="CC135" s="50"/>
      <c r="CD135" s="51"/>
      <c r="CE135" s="50"/>
      <c r="CF135" s="18">
        <v>7</v>
      </c>
      <c r="CG135" s="110" t="s">
        <v>65</v>
      </c>
      <c r="CH135" s="53">
        <f t="shared" si="46"/>
        <v>0</v>
      </c>
      <c r="CI135" s="51"/>
      <c r="CJ135" s="50"/>
      <c r="CK135" s="51"/>
      <c r="CL135" s="50"/>
      <c r="CM135" s="51"/>
      <c r="CN135" s="51"/>
      <c r="CO135" s="50"/>
      <c r="CP135" s="50"/>
      <c r="CQ135" s="51"/>
      <c r="CR135" s="50"/>
      <c r="CS135" s="51"/>
      <c r="CT135" s="109"/>
      <c r="CU135" s="53">
        <f t="shared" si="30"/>
        <v>0</v>
      </c>
      <c r="CV135" s="51"/>
      <c r="CW135" s="50"/>
      <c r="CX135" s="50"/>
      <c r="CY135" s="50"/>
      <c r="CZ135" s="51"/>
      <c r="DA135" s="50"/>
      <c r="DB135" s="51"/>
      <c r="DC135" s="51"/>
      <c r="DD135" s="51"/>
      <c r="DE135" s="109"/>
      <c r="DF135" s="53">
        <f t="shared" si="31"/>
        <v>0</v>
      </c>
      <c r="DG135" s="51"/>
      <c r="DH135" s="50"/>
      <c r="DI135" s="50"/>
      <c r="DJ135" s="50"/>
      <c r="DK135" s="51"/>
      <c r="DL135" s="109"/>
      <c r="DM135" s="53">
        <f t="shared" si="33"/>
        <v>0</v>
      </c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0"/>
      <c r="DY135" s="50"/>
      <c r="DZ135" s="51"/>
      <c r="EA135" s="50"/>
      <c r="EB135" s="51"/>
      <c r="EC135" s="109"/>
    </row>
    <row r="136" spans="2:133" ht="15" hidden="1" customHeight="1" x14ac:dyDescent="0.3">
      <c r="B136" s="37">
        <v>5905</v>
      </c>
      <c r="C136" s="30" t="s">
        <v>175</v>
      </c>
      <c r="D136" s="38">
        <v>2008</v>
      </c>
      <c r="E136" s="62">
        <f t="shared" si="32"/>
        <v>0</v>
      </c>
      <c r="F136" s="47"/>
      <c r="G136" s="47"/>
      <c r="H136" s="47"/>
      <c r="I136" s="47"/>
      <c r="J136" s="48">
        <f t="shared" si="43"/>
        <v>0</v>
      </c>
      <c r="K136" s="49"/>
      <c r="L136" s="50"/>
      <c r="M136" s="51"/>
      <c r="N136" s="50"/>
      <c r="O136" s="51"/>
      <c r="P136" s="52"/>
      <c r="Q136" s="48">
        <f t="shared" si="27"/>
        <v>0</v>
      </c>
      <c r="R136" s="49"/>
      <c r="S136" s="52"/>
      <c r="T136" s="48">
        <f t="shared" si="28"/>
        <v>0</v>
      </c>
      <c r="U136" s="49"/>
      <c r="V136" s="50"/>
      <c r="W136" s="51"/>
      <c r="X136" s="52"/>
      <c r="Y136" s="53">
        <f t="shared" ref="Y136:Y154" si="48">AA136+AC136+AE136+AG136+AI136+AK136+AM136+AO136</f>
        <v>0</v>
      </c>
      <c r="Z136" s="54"/>
      <c r="AA136" s="55"/>
      <c r="AB136" s="54"/>
      <c r="AC136" s="55"/>
      <c r="AD136" s="54"/>
      <c r="AE136" s="55"/>
      <c r="AF136" s="54"/>
      <c r="AG136" s="55"/>
      <c r="AH136" s="54"/>
      <c r="AI136" s="55"/>
      <c r="AJ136" s="54"/>
      <c r="AK136" s="55"/>
      <c r="AL136" s="54"/>
      <c r="AM136" s="55"/>
      <c r="AN136" s="54"/>
      <c r="AO136" s="89"/>
      <c r="AP136" s="96">
        <f t="shared" si="29"/>
        <v>0</v>
      </c>
      <c r="AQ136" s="98"/>
      <c r="AR136" s="93"/>
      <c r="AS136" s="90">
        <f t="shared" si="41"/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 t="shared" si="44"/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ref="BQ136:BQ167" si="49">BS136+BU136+BW136+BY136+CA136+CC136+CE136+CG136</f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 t="shared" si="46"/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 t="shared" si="30"/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 t="shared" si="31"/>
        <v>0</v>
      </c>
      <c r="DG136" s="51"/>
      <c r="DH136" s="50"/>
      <c r="DI136" s="51"/>
      <c r="DJ136" s="50"/>
      <c r="DK136" s="51"/>
      <c r="DL136" s="52"/>
      <c r="DM136" s="53">
        <f t="shared" si="33"/>
        <v>0</v>
      </c>
      <c r="DN136" s="51"/>
      <c r="DO136" s="50"/>
      <c r="DP136" s="51"/>
      <c r="DQ136" s="50"/>
      <c r="DR136" s="51"/>
      <c r="DS136" s="50"/>
      <c r="DT136" s="51"/>
      <c r="DU136" s="50"/>
      <c r="DV136" s="51"/>
      <c r="DW136" s="50"/>
      <c r="DX136" s="51"/>
      <c r="DY136" s="50"/>
      <c r="DZ136" s="51"/>
      <c r="EA136" s="50"/>
      <c r="EB136" s="51"/>
      <c r="EC136" s="52"/>
    </row>
    <row r="137" spans="2:133" ht="15" hidden="1" customHeight="1" x14ac:dyDescent="0.3">
      <c r="B137" s="37">
        <v>6376</v>
      </c>
      <c r="C137" s="30" t="s">
        <v>229</v>
      </c>
      <c r="D137" s="38">
        <v>2008</v>
      </c>
      <c r="E137" s="62">
        <f t="shared" si="32"/>
        <v>0</v>
      </c>
      <c r="F137" s="47"/>
      <c r="G137" s="47"/>
      <c r="H137" s="47"/>
      <c r="I137" s="47"/>
      <c r="J137" s="48">
        <f t="shared" si="43"/>
        <v>0</v>
      </c>
      <c r="K137" s="49"/>
      <c r="L137" s="50"/>
      <c r="M137" s="51"/>
      <c r="N137" s="50"/>
      <c r="O137" s="51"/>
      <c r="P137" s="52"/>
      <c r="Q137" s="48">
        <f t="shared" ref="Q137:Q200" si="50">S137</f>
        <v>0</v>
      </c>
      <c r="R137" s="49"/>
      <c r="S137" s="52"/>
      <c r="T137" s="48">
        <f t="shared" ref="T137:T200" si="51">V137+X137</f>
        <v>0</v>
      </c>
      <c r="U137" s="49"/>
      <c r="V137" s="50"/>
      <c r="W137" s="51"/>
      <c r="X137" s="52"/>
      <c r="Y137" s="53">
        <f t="shared" si="48"/>
        <v>0</v>
      </c>
      <c r="Z137" s="54"/>
      <c r="AA137" s="55"/>
      <c r="AB137" s="54"/>
      <c r="AC137" s="55"/>
      <c r="AD137" s="54"/>
      <c r="AE137" s="55"/>
      <c r="AF137" s="54"/>
      <c r="AG137" s="55"/>
      <c r="AH137" s="54"/>
      <c r="AI137" s="55"/>
      <c r="AJ137" s="54"/>
      <c r="AK137" s="55"/>
      <c r="AL137" s="54"/>
      <c r="AM137" s="55"/>
      <c r="AN137" s="54"/>
      <c r="AO137" s="89"/>
      <c r="AP137" s="96">
        <f t="shared" ref="AP137:AP200" si="52">AR137</f>
        <v>0</v>
      </c>
      <c r="AQ137" s="98"/>
      <c r="AR137" s="93"/>
      <c r="AS137" s="90">
        <f t="shared" si="41"/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>
        <f t="shared" si="44"/>
        <v>0</v>
      </c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49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>
        <f t="shared" si="46"/>
        <v>0</v>
      </c>
      <c r="CI137" s="51"/>
      <c r="CJ137" s="50"/>
      <c r="CK137" s="51"/>
      <c r="CL137" s="50"/>
      <c r="CM137" s="51"/>
      <c r="CN137" s="50"/>
      <c r="CO137" s="51"/>
      <c r="CP137" s="50"/>
      <c r="CQ137" s="51"/>
      <c r="CR137" s="50"/>
      <c r="CS137" s="51"/>
      <c r="CT137" s="52"/>
      <c r="CU137" s="53">
        <f t="shared" ref="CU137:CU200" si="53">CW137+CY137+DA137+DC137+DE137</f>
        <v>0</v>
      </c>
      <c r="CV137" s="51"/>
      <c r="CW137" s="50"/>
      <c r="CX137" s="51"/>
      <c r="CY137" s="50"/>
      <c r="CZ137" s="51"/>
      <c r="DA137" s="50"/>
      <c r="DB137" s="51"/>
      <c r="DC137" s="50"/>
      <c r="DD137" s="51"/>
      <c r="DE137" s="52"/>
      <c r="DF137" s="53">
        <f t="shared" ref="DF137:DF200" si="54">DH137+DJ137+DL137</f>
        <v>0</v>
      </c>
      <c r="DG137" s="51"/>
      <c r="DH137" s="50"/>
      <c r="DI137" s="51"/>
      <c r="DJ137" s="50"/>
      <c r="DK137" s="51"/>
      <c r="DL137" s="52"/>
      <c r="DM137" s="53">
        <f t="shared" si="33"/>
        <v>0</v>
      </c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1"/>
      <c r="DY137" s="50"/>
      <c r="DZ137" s="51"/>
      <c r="EA137" s="50"/>
      <c r="EB137" s="51"/>
      <c r="EC137" s="52"/>
    </row>
    <row r="138" spans="2:133" ht="15" hidden="1" customHeight="1" x14ac:dyDescent="0.3">
      <c r="B138" s="37">
        <v>1251</v>
      </c>
      <c r="C138" s="30" t="s">
        <v>81</v>
      </c>
      <c r="D138" s="39">
        <v>1998</v>
      </c>
      <c r="E138" s="62">
        <f t="shared" ref="E138:E201" si="55">J138+Q138+T138+Y138+AP138+AS138+BD138+BQ138+CH138+CU138+DF138+DM138</f>
        <v>0</v>
      </c>
      <c r="F138" s="47"/>
      <c r="G138" s="47"/>
      <c r="H138" s="47"/>
      <c r="I138" s="47"/>
      <c r="J138" s="48">
        <f t="shared" si="43"/>
        <v>0</v>
      </c>
      <c r="K138" s="49"/>
      <c r="L138" s="50"/>
      <c r="M138" s="51"/>
      <c r="N138" s="50"/>
      <c r="O138" s="51"/>
      <c r="P138" s="52"/>
      <c r="Q138" s="48">
        <f t="shared" si="50"/>
        <v>0</v>
      </c>
      <c r="R138" s="49"/>
      <c r="S138" s="52"/>
      <c r="T138" s="48">
        <f t="shared" si="51"/>
        <v>0</v>
      </c>
      <c r="U138" s="49"/>
      <c r="V138" s="50"/>
      <c r="W138" s="51"/>
      <c r="X138" s="52"/>
      <c r="Y138" s="53">
        <f t="shared" si="48"/>
        <v>0</v>
      </c>
      <c r="Z138" s="54"/>
      <c r="AA138" s="55"/>
      <c r="AB138" s="54"/>
      <c r="AC138" s="55"/>
      <c r="AD138" s="54"/>
      <c r="AE138" s="55"/>
      <c r="AF138" s="54"/>
      <c r="AG138" s="55"/>
      <c r="AH138" s="54"/>
      <c r="AI138" s="55"/>
      <c r="AJ138" s="54"/>
      <c r="AK138" s="55"/>
      <c r="AL138" s="54"/>
      <c r="AM138" s="55"/>
      <c r="AN138" s="54"/>
      <c r="AO138" s="89"/>
      <c r="AP138" s="96">
        <f t="shared" si="52"/>
        <v>0</v>
      </c>
      <c r="AQ138" s="98"/>
      <c r="AR138" s="93"/>
      <c r="AS138" s="90">
        <f t="shared" si="41"/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 t="shared" si="44"/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49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 t="shared" si="46"/>
        <v>0</v>
      </c>
      <c r="CI138" s="51"/>
      <c r="CJ138" s="50"/>
      <c r="CK138" s="51"/>
      <c r="CL138" s="50"/>
      <c r="CM138" s="51"/>
      <c r="CN138" s="50"/>
      <c r="CO138" s="50"/>
      <c r="CP138" s="50"/>
      <c r="CQ138" s="51"/>
      <c r="CR138" s="50"/>
      <c r="CS138" s="51"/>
      <c r="CT138" s="52"/>
      <c r="CU138" s="53">
        <f t="shared" si="53"/>
        <v>0</v>
      </c>
      <c r="CV138" s="51"/>
      <c r="CW138" s="50"/>
      <c r="CX138" s="50"/>
      <c r="CY138" s="50"/>
      <c r="CZ138" s="51"/>
      <c r="DA138" s="50"/>
      <c r="DB138" s="51"/>
      <c r="DC138" s="50"/>
      <c r="DD138" s="51"/>
      <c r="DE138" s="52"/>
      <c r="DF138" s="53">
        <f t="shared" si="54"/>
        <v>0</v>
      </c>
      <c r="DG138" s="51"/>
      <c r="DH138" s="50"/>
      <c r="DI138" s="50"/>
      <c r="DJ138" s="50"/>
      <c r="DK138" s="51"/>
      <c r="DL138" s="52"/>
      <c r="DM138" s="53">
        <f t="shared" ref="DM138:DM201" si="56">DO138+DQ138+DS138+DU138+DW138+DY138+EA138+EC138</f>
        <v>0</v>
      </c>
      <c r="DN138" s="51"/>
      <c r="DO138" s="50"/>
      <c r="DP138" s="51"/>
      <c r="DQ138" s="50"/>
      <c r="DR138" s="51"/>
      <c r="DS138" s="50"/>
      <c r="DT138" s="51"/>
      <c r="DU138" s="50"/>
      <c r="DV138" s="51"/>
      <c r="DW138" s="50"/>
      <c r="DX138" s="50"/>
      <c r="DY138" s="50"/>
      <c r="DZ138" s="51"/>
      <c r="EA138" s="50"/>
      <c r="EB138" s="51"/>
      <c r="EC138" s="52"/>
    </row>
    <row r="139" spans="2:133" ht="15" hidden="1" customHeight="1" x14ac:dyDescent="0.3">
      <c r="B139" s="37">
        <v>136</v>
      </c>
      <c r="C139" s="30" t="s">
        <v>52</v>
      </c>
      <c r="D139" s="39">
        <v>1978</v>
      </c>
      <c r="E139" s="62">
        <f t="shared" si="55"/>
        <v>0</v>
      </c>
      <c r="F139" s="47"/>
      <c r="G139" s="47"/>
      <c r="H139" s="47"/>
      <c r="I139" s="47"/>
      <c r="J139" s="48">
        <f t="shared" si="43"/>
        <v>0</v>
      </c>
      <c r="K139" s="49"/>
      <c r="L139" s="50"/>
      <c r="M139" s="51"/>
      <c r="N139" s="50"/>
      <c r="O139" s="51"/>
      <c r="P139" s="52"/>
      <c r="Q139" s="48">
        <f t="shared" si="50"/>
        <v>0</v>
      </c>
      <c r="R139" s="49"/>
      <c r="S139" s="52"/>
      <c r="T139" s="48">
        <f t="shared" si="51"/>
        <v>0</v>
      </c>
      <c r="U139" s="49"/>
      <c r="V139" s="50"/>
      <c r="W139" s="51"/>
      <c r="X139" s="52"/>
      <c r="Y139" s="53">
        <f t="shared" si="48"/>
        <v>0</v>
      </c>
      <c r="Z139" s="54"/>
      <c r="AA139" s="55"/>
      <c r="AB139" s="54"/>
      <c r="AC139" s="55"/>
      <c r="AD139" s="54"/>
      <c r="AE139" s="55"/>
      <c r="AF139" s="54"/>
      <c r="AG139" s="55"/>
      <c r="AH139" s="54"/>
      <c r="AI139" s="55"/>
      <c r="AJ139" s="54"/>
      <c r="AK139" s="55"/>
      <c r="AL139" s="54"/>
      <c r="AM139" s="55"/>
      <c r="AN139" s="54"/>
      <c r="AO139" s="89"/>
      <c r="AP139" s="96">
        <f t="shared" si="52"/>
        <v>0</v>
      </c>
      <c r="AQ139" s="98"/>
      <c r="AR139" s="93"/>
      <c r="AS139" s="90">
        <f t="shared" si="41"/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>
        <f t="shared" si="44"/>
        <v>0</v>
      </c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12"/>
      <c r="BQ139" s="13">
        <f t="shared" si="49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>
        <f t="shared" si="46"/>
        <v>0</v>
      </c>
      <c r="CI139" s="51"/>
      <c r="CJ139" s="50"/>
      <c r="CK139" s="51"/>
      <c r="CL139" s="50"/>
      <c r="CM139" s="51"/>
      <c r="CN139" s="50"/>
      <c r="CO139" s="50"/>
      <c r="CP139" s="50"/>
      <c r="CQ139" s="51"/>
      <c r="CR139" s="50"/>
      <c r="CS139" s="51"/>
      <c r="CT139" s="52"/>
      <c r="CU139" s="53">
        <f t="shared" si="53"/>
        <v>0</v>
      </c>
      <c r="CV139" s="51"/>
      <c r="CW139" s="50"/>
      <c r="CX139" s="50"/>
      <c r="CY139" s="50"/>
      <c r="CZ139" s="51"/>
      <c r="DA139" s="50"/>
      <c r="DB139" s="51"/>
      <c r="DC139" s="50"/>
      <c r="DD139" s="51"/>
      <c r="DE139" s="52"/>
      <c r="DF139" s="53">
        <f t="shared" si="54"/>
        <v>0</v>
      </c>
      <c r="DG139" s="51"/>
      <c r="DH139" s="50"/>
      <c r="DI139" s="50"/>
      <c r="DJ139" s="50"/>
      <c r="DK139" s="51"/>
      <c r="DL139" s="52"/>
      <c r="DM139" s="53">
        <f t="shared" si="56"/>
        <v>0</v>
      </c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0"/>
      <c r="DY139" s="50"/>
      <c r="DZ139" s="51"/>
      <c r="EA139" s="50"/>
      <c r="EB139" s="51"/>
      <c r="EC139" s="52"/>
    </row>
    <row r="140" spans="2:133" ht="15" hidden="1" customHeight="1" x14ac:dyDescent="0.3">
      <c r="B140" s="37">
        <v>6610</v>
      </c>
      <c r="C140" s="30" t="s">
        <v>256</v>
      </c>
      <c r="D140" s="38">
        <v>2009</v>
      </c>
      <c r="E140" s="62">
        <f t="shared" si="55"/>
        <v>0</v>
      </c>
      <c r="F140" s="47"/>
      <c r="G140" s="47"/>
      <c r="H140" s="47"/>
      <c r="I140" s="47"/>
      <c r="J140" s="48">
        <f t="shared" si="43"/>
        <v>0</v>
      </c>
      <c r="K140" s="49"/>
      <c r="L140" s="50"/>
      <c r="M140" s="51"/>
      <c r="N140" s="50"/>
      <c r="O140" s="51"/>
      <c r="P140" s="52"/>
      <c r="Q140" s="48">
        <f t="shared" si="50"/>
        <v>0</v>
      </c>
      <c r="R140" s="49"/>
      <c r="S140" s="52"/>
      <c r="T140" s="48">
        <f t="shared" si="51"/>
        <v>0</v>
      </c>
      <c r="U140" s="49"/>
      <c r="V140" s="50"/>
      <c r="W140" s="51"/>
      <c r="X140" s="52"/>
      <c r="Y140" s="53">
        <f t="shared" si="48"/>
        <v>0</v>
      </c>
      <c r="Z140" s="54"/>
      <c r="AA140" s="55"/>
      <c r="AB140" s="54"/>
      <c r="AC140" s="55"/>
      <c r="AD140" s="54"/>
      <c r="AE140" s="55"/>
      <c r="AF140" s="54"/>
      <c r="AG140" s="55"/>
      <c r="AH140" s="54"/>
      <c r="AI140" s="55"/>
      <c r="AJ140" s="54"/>
      <c r="AK140" s="55"/>
      <c r="AL140" s="106"/>
      <c r="AM140" s="55"/>
      <c r="AN140" s="54"/>
      <c r="AO140" s="89"/>
      <c r="AP140" s="96">
        <f t="shared" si="52"/>
        <v>0</v>
      </c>
      <c r="AQ140" s="98"/>
      <c r="AR140" s="93"/>
      <c r="AS140" s="90">
        <f t="shared" si="41"/>
        <v>0</v>
      </c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>
        <f t="shared" si="44"/>
        <v>0</v>
      </c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49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>
        <f t="shared" si="46"/>
        <v>0</v>
      </c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>
        <f t="shared" si="53"/>
        <v>0</v>
      </c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>
        <f t="shared" si="54"/>
        <v>0</v>
      </c>
      <c r="DG140" s="51"/>
      <c r="DH140" s="50"/>
      <c r="DI140" s="51"/>
      <c r="DJ140" s="50"/>
      <c r="DK140" s="51"/>
      <c r="DL140" s="52"/>
      <c r="DM140" s="53">
        <f t="shared" si="56"/>
        <v>0</v>
      </c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</row>
    <row r="141" spans="2:133" ht="15" hidden="1" customHeight="1" x14ac:dyDescent="0.3">
      <c r="B141" s="37">
        <v>5135</v>
      </c>
      <c r="C141" s="30" t="s">
        <v>310</v>
      </c>
      <c r="D141" s="38">
        <v>2005</v>
      </c>
      <c r="E141" s="62">
        <f t="shared" si="55"/>
        <v>0</v>
      </c>
      <c r="F141" s="47"/>
      <c r="G141" s="47"/>
      <c r="H141" s="47"/>
      <c r="I141" s="47"/>
      <c r="J141" s="48">
        <f t="shared" si="43"/>
        <v>0</v>
      </c>
      <c r="K141" s="49"/>
      <c r="L141" s="50"/>
      <c r="M141" s="51"/>
      <c r="N141" s="50"/>
      <c r="O141" s="51"/>
      <c r="P141" s="52"/>
      <c r="Q141" s="48">
        <f t="shared" si="50"/>
        <v>0</v>
      </c>
      <c r="R141" s="49"/>
      <c r="S141" s="52"/>
      <c r="T141" s="48">
        <f t="shared" si="51"/>
        <v>0</v>
      </c>
      <c r="U141" s="49"/>
      <c r="V141" s="50"/>
      <c r="W141" s="51"/>
      <c r="X141" s="52"/>
      <c r="Y141" s="53">
        <f t="shared" si="48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6"/>
      <c r="AM141" s="55"/>
      <c r="AN141" s="54"/>
      <c r="AO141" s="89"/>
      <c r="AP141" s="96">
        <f t="shared" si="52"/>
        <v>0</v>
      </c>
      <c r="AQ141" s="98"/>
      <c r="AR141" s="93"/>
      <c r="AS141" s="90">
        <f t="shared" si="41"/>
        <v>0</v>
      </c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>
        <f t="shared" si="44"/>
        <v>0</v>
      </c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3">
        <f t="shared" si="49"/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>
        <f t="shared" si="46"/>
        <v>0</v>
      </c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>
        <f t="shared" si="53"/>
        <v>0</v>
      </c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>
        <f t="shared" si="54"/>
        <v>0</v>
      </c>
      <c r="DG141" s="51"/>
      <c r="DH141" s="50"/>
      <c r="DI141" s="51"/>
      <c r="DJ141" s="50"/>
      <c r="DK141" s="51"/>
      <c r="DL141" s="52"/>
      <c r="DM141" s="53">
        <f t="shared" si="56"/>
        <v>0</v>
      </c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</row>
    <row r="142" spans="2:133" ht="15" hidden="1" customHeight="1" x14ac:dyDescent="0.3">
      <c r="B142" s="37">
        <v>7203</v>
      </c>
      <c r="C142" s="30" t="s">
        <v>263</v>
      </c>
      <c r="D142" s="38">
        <v>2009</v>
      </c>
      <c r="E142" s="62">
        <f t="shared" si="55"/>
        <v>0</v>
      </c>
      <c r="F142" s="47"/>
      <c r="G142" s="47"/>
      <c r="H142" s="47"/>
      <c r="I142" s="47"/>
      <c r="J142" s="48">
        <f t="shared" si="43"/>
        <v>0</v>
      </c>
      <c r="K142" s="49"/>
      <c r="L142" s="50"/>
      <c r="M142" s="51"/>
      <c r="N142" s="50"/>
      <c r="O142" s="51"/>
      <c r="P142" s="52"/>
      <c r="Q142" s="48">
        <f t="shared" si="50"/>
        <v>0</v>
      </c>
      <c r="R142" s="49"/>
      <c r="S142" s="52"/>
      <c r="T142" s="48">
        <f t="shared" si="51"/>
        <v>0</v>
      </c>
      <c r="U142" s="49"/>
      <c r="V142" s="50"/>
      <c r="W142" s="51"/>
      <c r="X142" s="52"/>
      <c r="Y142" s="53">
        <f t="shared" si="48"/>
        <v>0</v>
      </c>
      <c r="Z142" s="54"/>
      <c r="AA142" s="55"/>
      <c r="AB142" s="54"/>
      <c r="AC142" s="55"/>
      <c r="AD142" s="54"/>
      <c r="AE142" s="55"/>
      <c r="AF142" s="54"/>
      <c r="AG142" s="55"/>
      <c r="AH142" s="54"/>
      <c r="AI142" s="55"/>
      <c r="AJ142" s="54"/>
      <c r="AK142" s="55"/>
      <c r="AL142" s="54"/>
      <c r="AM142" s="55"/>
      <c r="AN142" s="54"/>
      <c r="AO142" s="89"/>
      <c r="AP142" s="96">
        <f t="shared" si="52"/>
        <v>0</v>
      </c>
      <c r="AQ142" s="98"/>
      <c r="AR142" s="93"/>
      <c r="AS142" s="90">
        <f t="shared" si="41"/>
        <v>0</v>
      </c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>
        <f t="shared" si="44"/>
        <v>0</v>
      </c>
      <c r="BE142" s="11"/>
      <c r="BF142" s="10"/>
      <c r="BG142" s="11"/>
      <c r="BH142" s="10"/>
      <c r="BI142" s="11"/>
      <c r="BJ142" s="10"/>
      <c r="BK142" s="11"/>
      <c r="BL142" s="10"/>
      <c r="BM142" s="11"/>
      <c r="BN142" s="10"/>
      <c r="BO142" s="11"/>
      <c r="BP142" s="12"/>
      <c r="BQ142" s="13">
        <f t="shared" si="49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>
        <f t="shared" si="46"/>
        <v>0</v>
      </c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>
        <f t="shared" si="53"/>
        <v>0</v>
      </c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>
        <f t="shared" si="54"/>
        <v>0</v>
      </c>
      <c r="DG142" s="51"/>
      <c r="DH142" s="50"/>
      <c r="DI142" s="51"/>
      <c r="DJ142" s="50"/>
      <c r="DK142" s="51"/>
      <c r="DL142" s="52"/>
      <c r="DM142" s="53">
        <f t="shared" si="56"/>
        <v>0</v>
      </c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</row>
    <row r="143" spans="2:133" ht="15" hidden="1" customHeight="1" x14ac:dyDescent="0.3">
      <c r="B143" s="37">
        <v>6608</v>
      </c>
      <c r="C143" s="30" t="s">
        <v>248</v>
      </c>
      <c r="D143" s="38">
        <v>2009</v>
      </c>
      <c r="E143" s="62">
        <f t="shared" si="55"/>
        <v>0</v>
      </c>
      <c r="F143" s="47"/>
      <c r="G143" s="47"/>
      <c r="H143" s="47"/>
      <c r="I143" s="47"/>
      <c r="J143" s="48">
        <f t="shared" si="43"/>
        <v>0</v>
      </c>
      <c r="K143" s="49"/>
      <c r="L143" s="50"/>
      <c r="M143" s="51"/>
      <c r="N143" s="50"/>
      <c r="O143" s="51"/>
      <c r="P143" s="52"/>
      <c r="Q143" s="48">
        <f t="shared" si="50"/>
        <v>0</v>
      </c>
      <c r="R143" s="49"/>
      <c r="S143" s="52"/>
      <c r="T143" s="48">
        <f t="shared" si="51"/>
        <v>0</v>
      </c>
      <c r="U143" s="49"/>
      <c r="V143" s="50"/>
      <c r="W143" s="51"/>
      <c r="X143" s="52"/>
      <c r="Y143" s="53">
        <f t="shared" si="48"/>
        <v>0</v>
      </c>
      <c r="Z143" s="54"/>
      <c r="AA143" s="55"/>
      <c r="AB143" s="54"/>
      <c r="AC143" s="55"/>
      <c r="AD143" s="54"/>
      <c r="AE143" s="55"/>
      <c r="AF143" s="54"/>
      <c r="AG143" s="55"/>
      <c r="AH143" s="54"/>
      <c r="AI143" s="55"/>
      <c r="AJ143" s="54"/>
      <c r="AK143" s="55"/>
      <c r="AL143" s="54"/>
      <c r="AM143" s="55"/>
      <c r="AN143" s="54"/>
      <c r="AO143" s="89"/>
      <c r="AP143" s="96">
        <f t="shared" si="52"/>
        <v>0</v>
      </c>
      <c r="AQ143" s="98"/>
      <c r="AR143" s="93"/>
      <c r="AS143" s="90">
        <f t="shared" si="41"/>
        <v>0</v>
      </c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>
        <f t="shared" si="44"/>
        <v>0</v>
      </c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>
        <f t="shared" si="49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>
        <f t="shared" si="46"/>
        <v>0</v>
      </c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>
        <f t="shared" si="53"/>
        <v>0</v>
      </c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>
        <f t="shared" si="54"/>
        <v>0</v>
      </c>
      <c r="DG143" s="51"/>
      <c r="DH143" s="50"/>
      <c r="DI143" s="51"/>
      <c r="DJ143" s="50"/>
      <c r="DK143" s="51"/>
      <c r="DL143" s="52"/>
      <c r="DM143" s="53">
        <f t="shared" si="56"/>
        <v>0</v>
      </c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</row>
    <row r="144" spans="2:133" ht="15" hidden="1" customHeight="1" x14ac:dyDescent="0.3">
      <c r="B144" s="37">
        <v>7361</v>
      </c>
      <c r="C144" s="30" t="s">
        <v>239</v>
      </c>
      <c r="D144" s="38">
        <v>2009</v>
      </c>
      <c r="E144" s="62">
        <f t="shared" si="55"/>
        <v>0</v>
      </c>
      <c r="F144" s="47"/>
      <c r="G144" s="47"/>
      <c r="H144" s="47"/>
      <c r="I144" s="47"/>
      <c r="J144" s="48">
        <f t="shared" si="43"/>
        <v>0</v>
      </c>
      <c r="K144" s="49"/>
      <c r="L144" s="50"/>
      <c r="M144" s="51"/>
      <c r="N144" s="50"/>
      <c r="O144" s="51"/>
      <c r="P144" s="52"/>
      <c r="Q144" s="48">
        <f t="shared" si="50"/>
        <v>0</v>
      </c>
      <c r="R144" s="49"/>
      <c r="S144" s="52"/>
      <c r="T144" s="48">
        <f t="shared" si="51"/>
        <v>0</v>
      </c>
      <c r="U144" s="49"/>
      <c r="V144" s="50"/>
      <c r="W144" s="51"/>
      <c r="X144" s="52"/>
      <c r="Y144" s="53">
        <f t="shared" si="48"/>
        <v>0</v>
      </c>
      <c r="Z144" s="54"/>
      <c r="AA144" s="55"/>
      <c r="AB144" s="54"/>
      <c r="AC144" s="55"/>
      <c r="AD144" s="54"/>
      <c r="AE144" s="55"/>
      <c r="AF144" s="54"/>
      <c r="AG144" s="55"/>
      <c r="AH144" s="54"/>
      <c r="AI144" s="55"/>
      <c r="AJ144" s="54"/>
      <c r="AK144" s="55"/>
      <c r="AL144" s="54"/>
      <c r="AM144" s="55"/>
      <c r="AN144" s="54"/>
      <c r="AO144" s="89"/>
      <c r="AP144" s="96">
        <f t="shared" si="52"/>
        <v>0</v>
      </c>
      <c r="AQ144" s="98"/>
      <c r="AR144" s="93"/>
      <c r="AS144" s="90">
        <f t="shared" si="41"/>
        <v>0</v>
      </c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>
        <f t="shared" si="44"/>
        <v>0</v>
      </c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49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>
        <f t="shared" si="46"/>
        <v>0</v>
      </c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>
        <f t="shared" si="53"/>
        <v>0</v>
      </c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>
        <f t="shared" si="54"/>
        <v>0</v>
      </c>
      <c r="DG144" s="51"/>
      <c r="DH144" s="50"/>
      <c r="DI144" s="51"/>
      <c r="DJ144" s="50"/>
      <c r="DK144" s="51"/>
      <c r="DL144" s="52"/>
      <c r="DM144" s="53">
        <f t="shared" si="56"/>
        <v>0</v>
      </c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</row>
    <row r="145" spans="2:133" ht="15" hidden="1" customHeight="1" x14ac:dyDescent="0.3">
      <c r="B145" s="37">
        <v>6235</v>
      </c>
      <c r="C145" s="30" t="s">
        <v>330</v>
      </c>
      <c r="D145" s="38">
        <v>2006</v>
      </c>
      <c r="E145" s="62">
        <f t="shared" si="55"/>
        <v>0</v>
      </c>
      <c r="F145" s="47"/>
      <c r="G145" s="47"/>
      <c r="H145" s="47"/>
      <c r="I145" s="47"/>
      <c r="J145" s="48">
        <f t="shared" si="43"/>
        <v>0</v>
      </c>
      <c r="K145" s="49"/>
      <c r="L145" s="50"/>
      <c r="M145" s="51"/>
      <c r="N145" s="50"/>
      <c r="O145" s="51"/>
      <c r="P145" s="52"/>
      <c r="Q145" s="48">
        <f t="shared" si="50"/>
        <v>0</v>
      </c>
      <c r="R145" s="49"/>
      <c r="S145" s="52"/>
      <c r="T145" s="48">
        <f t="shared" si="51"/>
        <v>0</v>
      </c>
      <c r="U145" s="49"/>
      <c r="V145" s="50"/>
      <c r="W145" s="51"/>
      <c r="X145" s="52"/>
      <c r="Y145" s="53">
        <f t="shared" si="48"/>
        <v>0</v>
      </c>
      <c r="Z145" s="54"/>
      <c r="AA145" s="55"/>
      <c r="AB145" s="54"/>
      <c r="AC145" s="55"/>
      <c r="AD145" s="54"/>
      <c r="AE145" s="55"/>
      <c r="AF145" s="106"/>
      <c r="AG145" s="55"/>
      <c r="AH145" s="54"/>
      <c r="AI145" s="55"/>
      <c r="AJ145" s="54"/>
      <c r="AK145" s="55"/>
      <c r="AL145" s="54"/>
      <c r="AM145" s="55"/>
      <c r="AN145" s="54"/>
      <c r="AO145" s="89"/>
      <c r="AP145" s="96">
        <f t="shared" si="52"/>
        <v>0</v>
      </c>
      <c r="AQ145" s="98"/>
      <c r="AR145" s="93"/>
      <c r="AS145" s="90">
        <f t="shared" si="41"/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 t="shared" si="44"/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49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 t="shared" si="46"/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 t="shared" si="53"/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 t="shared" si="54"/>
        <v>0</v>
      </c>
      <c r="DG145" s="51"/>
      <c r="DH145" s="50"/>
      <c r="DI145" s="51"/>
      <c r="DJ145" s="50"/>
      <c r="DK145" s="51"/>
      <c r="DL145" s="52"/>
      <c r="DM145" s="53">
        <f t="shared" si="56"/>
        <v>0</v>
      </c>
      <c r="DN145" s="51"/>
      <c r="DO145" s="50"/>
      <c r="DP145" s="51"/>
      <c r="DQ145" s="50"/>
      <c r="DR145" s="51"/>
      <c r="DS145" s="50"/>
      <c r="DT145" s="51"/>
      <c r="DU145" s="50"/>
      <c r="DV145" s="51"/>
      <c r="DW145" s="50"/>
      <c r="DX145" s="51"/>
      <c r="DY145" s="50"/>
      <c r="DZ145" s="51"/>
      <c r="EA145" s="50"/>
      <c r="EB145" s="51"/>
      <c r="EC145" s="52"/>
    </row>
    <row r="146" spans="2:133" ht="15" hidden="1" customHeight="1" x14ac:dyDescent="0.3">
      <c r="B146" s="37">
        <v>4565</v>
      </c>
      <c r="C146" s="30" t="s">
        <v>381</v>
      </c>
      <c r="D146" s="38">
        <v>2005</v>
      </c>
      <c r="E146" s="62">
        <f t="shared" si="55"/>
        <v>0</v>
      </c>
      <c r="F146" s="47"/>
      <c r="G146" s="47"/>
      <c r="H146" s="47"/>
      <c r="I146" s="47"/>
      <c r="J146" s="48">
        <f t="shared" si="43"/>
        <v>0</v>
      </c>
      <c r="K146" s="49"/>
      <c r="L146" s="50"/>
      <c r="M146" s="51"/>
      <c r="N146" s="50"/>
      <c r="O146" s="51"/>
      <c r="P146" s="52"/>
      <c r="Q146" s="48">
        <f t="shared" si="50"/>
        <v>0</v>
      </c>
      <c r="R146" s="49"/>
      <c r="S146" s="52"/>
      <c r="T146" s="48">
        <f t="shared" si="51"/>
        <v>0</v>
      </c>
      <c r="U146" s="49"/>
      <c r="V146" s="50"/>
      <c r="W146" s="51"/>
      <c r="X146" s="52"/>
      <c r="Y146" s="53">
        <f t="shared" si="48"/>
        <v>0</v>
      </c>
      <c r="Z146" s="54"/>
      <c r="AA146" s="55"/>
      <c r="AB146" s="54"/>
      <c r="AC146" s="55"/>
      <c r="AD146" s="54"/>
      <c r="AE146" s="55"/>
      <c r="AF146" s="106"/>
      <c r="AG146" s="55"/>
      <c r="AH146" s="54"/>
      <c r="AI146" s="55"/>
      <c r="AJ146" s="54"/>
      <c r="AK146" s="55"/>
      <c r="AL146" s="54"/>
      <c r="AM146" s="55"/>
      <c r="AN146" s="54"/>
      <c r="AO146" s="89"/>
      <c r="AP146" s="96">
        <f t="shared" si="52"/>
        <v>0</v>
      </c>
      <c r="AQ146" s="98"/>
      <c r="AR146" s="93"/>
      <c r="AS146" s="90">
        <f t="shared" si="41"/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 t="shared" si="44"/>
        <v>0</v>
      </c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 t="shared" si="49"/>
        <v>0</v>
      </c>
      <c r="BR146" s="51"/>
      <c r="BS146" s="50"/>
      <c r="BT146" s="51"/>
      <c r="BU146" s="50"/>
      <c r="BV146" s="51"/>
      <c r="BW146" s="50"/>
      <c r="BX146" s="51"/>
      <c r="BY146" s="50"/>
      <c r="BZ146" s="51"/>
      <c r="CA146" s="50"/>
      <c r="CB146" s="51"/>
      <c r="CC146" s="50"/>
      <c r="CD146" s="51"/>
      <c r="CE146" s="50"/>
      <c r="CF146" s="51"/>
      <c r="CG146" s="52"/>
      <c r="CH146" s="53">
        <f t="shared" si="46"/>
        <v>0</v>
      </c>
      <c r="CI146" s="51"/>
      <c r="CJ146" s="50"/>
      <c r="CK146" s="51"/>
      <c r="CL146" s="50"/>
      <c r="CM146" s="51"/>
      <c r="CN146" s="50"/>
      <c r="CO146" s="51"/>
      <c r="CP146" s="50"/>
      <c r="CQ146" s="51"/>
      <c r="CR146" s="50"/>
      <c r="CS146" s="51"/>
      <c r="CT146" s="52"/>
      <c r="CU146" s="53">
        <f t="shared" si="53"/>
        <v>0</v>
      </c>
      <c r="CV146" s="51"/>
      <c r="CW146" s="50"/>
      <c r="CX146" s="51"/>
      <c r="CY146" s="50"/>
      <c r="CZ146" s="51"/>
      <c r="DA146" s="50"/>
      <c r="DB146" s="51"/>
      <c r="DC146" s="50"/>
      <c r="DD146" s="51"/>
      <c r="DE146" s="52"/>
      <c r="DF146" s="53">
        <f t="shared" si="54"/>
        <v>0</v>
      </c>
      <c r="DG146" s="51"/>
      <c r="DH146" s="50"/>
      <c r="DI146" s="51"/>
      <c r="DJ146" s="50"/>
      <c r="DK146" s="51"/>
      <c r="DL146" s="52"/>
      <c r="DM146" s="53">
        <f t="shared" si="56"/>
        <v>0</v>
      </c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1"/>
      <c r="DY146" s="50"/>
      <c r="DZ146" s="51"/>
      <c r="EA146" s="50"/>
      <c r="EB146" s="51"/>
      <c r="EC146" s="52"/>
    </row>
    <row r="147" spans="2:133" ht="15" hidden="1" customHeight="1" x14ac:dyDescent="0.3">
      <c r="B147" s="37">
        <v>1301</v>
      </c>
      <c r="C147" s="40" t="s">
        <v>93</v>
      </c>
      <c r="D147" s="41">
        <v>1998</v>
      </c>
      <c r="E147" s="62">
        <f t="shared" si="55"/>
        <v>0</v>
      </c>
      <c r="F147" s="47"/>
      <c r="G147" s="47"/>
      <c r="H147" s="47"/>
      <c r="I147" s="47"/>
      <c r="J147" s="48">
        <f t="shared" si="43"/>
        <v>0</v>
      </c>
      <c r="K147" s="49"/>
      <c r="L147" s="50"/>
      <c r="M147" s="51"/>
      <c r="N147" s="50"/>
      <c r="O147" s="51"/>
      <c r="P147" s="52"/>
      <c r="Q147" s="48">
        <f t="shared" si="50"/>
        <v>0</v>
      </c>
      <c r="R147" s="49"/>
      <c r="S147" s="52"/>
      <c r="T147" s="48">
        <f t="shared" si="51"/>
        <v>0</v>
      </c>
      <c r="U147" s="49"/>
      <c r="V147" s="50"/>
      <c r="W147" s="51"/>
      <c r="X147" s="52"/>
      <c r="Y147" s="53">
        <f t="shared" si="48"/>
        <v>0</v>
      </c>
      <c r="Z147" s="54"/>
      <c r="AA147" s="55"/>
      <c r="AB147" s="54"/>
      <c r="AC147" s="55"/>
      <c r="AD147" s="54"/>
      <c r="AE147" s="55"/>
      <c r="AF147" s="54"/>
      <c r="AG147" s="55"/>
      <c r="AH147" s="54"/>
      <c r="AI147" s="55"/>
      <c r="AJ147" s="54"/>
      <c r="AK147" s="55"/>
      <c r="AL147" s="106"/>
      <c r="AM147" s="55"/>
      <c r="AN147" s="54"/>
      <c r="AO147" s="89"/>
      <c r="AP147" s="96">
        <f t="shared" si="52"/>
        <v>0</v>
      </c>
      <c r="AQ147" s="98"/>
      <c r="AR147" s="93"/>
      <c r="AS147" s="90">
        <f t="shared" si="41"/>
        <v>0</v>
      </c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>
        <f t="shared" si="44"/>
        <v>0</v>
      </c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3">
        <f t="shared" si="49"/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>
        <f t="shared" si="46"/>
        <v>0</v>
      </c>
      <c r="CI147" s="51"/>
      <c r="CJ147" s="50"/>
      <c r="CK147" s="51"/>
      <c r="CL147" s="50"/>
      <c r="CM147" s="51"/>
      <c r="CN147" s="50"/>
      <c r="CO147" s="50"/>
      <c r="CP147" s="50"/>
      <c r="CQ147" s="51"/>
      <c r="CR147" s="50"/>
      <c r="CS147" s="51"/>
      <c r="CT147" s="52"/>
      <c r="CU147" s="53">
        <f t="shared" si="53"/>
        <v>0</v>
      </c>
      <c r="CV147" s="51"/>
      <c r="CW147" s="50"/>
      <c r="CX147" s="50"/>
      <c r="CY147" s="50"/>
      <c r="CZ147" s="51"/>
      <c r="DA147" s="50"/>
      <c r="DB147" s="51"/>
      <c r="DC147" s="50"/>
      <c r="DD147" s="51"/>
      <c r="DE147" s="52"/>
      <c r="DF147" s="53">
        <f t="shared" si="54"/>
        <v>0</v>
      </c>
      <c r="DG147" s="51"/>
      <c r="DH147" s="50"/>
      <c r="DI147" s="50"/>
      <c r="DJ147" s="50"/>
      <c r="DK147" s="51"/>
      <c r="DL147" s="52"/>
      <c r="DM147" s="53">
        <f t="shared" si="56"/>
        <v>0</v>
      </c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0"/>
      <c r="DY147" s="50"/>
      <c r="DZ147" s="51"/>
      <c r="EA147" s="50"/>
      <c r="EB147" s="51"/>
      <c r="EC147" s="52"/>
    </row>
    <row r="148" spans="2:133" ht="15" hidden="1" customHeight="1" x14ac:dyDescent="0.3">
      <c r="B148" s="37">
        <v>6236</v>
      </c>
      <c r="C148" s="30" t="s">
        <v>305</v>
      </c>
      <c r="D148" s="38">
        <v>2005</v>
      </c>
      <c r="E148" s="62">
        <f t="shared" si="55"/>
        <v>0</v>
      </c>
      <c r="F148" s="47"/>
      <c r="G148" s="47"/>
      <c r="H148" s="47"/>
      <c r="I148" s="47"/>
      <c r="J148" s="48">
        <f t="shared" si="43"/>
        <v>0</v>
      </c>
      <c r="K148" s="49"/>
      <c r="L148" s="50"/>
      <c r="M148" s="51"/>
      <c r="N148" s="50"/>
      <c r="O148" s="51"/>
      <c r="P148" s="52"/>
      <c r="Q148" s="48">
        <f t="shared" si="50"/>
        <v>0</v>
      </c>
      <c r="R148" s="49"/>
      <c r="S148" s="52"/>
      <c r="T148" s="48">
        <f t="shared" si="51"/>
        <v>0</v>
      </c>
      <c r="U148" s="49"/>
      <c r="V148" s="50"/>
      <c r="W148" s="51"/>
      <c r="X148" s="52"/>
      <c r="Y148" s="53">
        <f t="shared" si="48"/>
        <v>0</v>
      </c>
      <c r="Z148" s="54"/>
      <c r="AA148" s="55"/>
      <c r="AB148" s="54"/>
      <c r="AC148" s="55"/>
      <c r="AD148" s="54"/>
      <c r="AE148" s="55"/>
      <c r="AF148" s="54"/>
      <c r="AG148" s="55"/>
      <c r="AH148" s="54"/>
      <c r="AI148" s="55"/>
      <c r="AJ148" s="54"/>
      <c r="AK148" s="55"/>
      <c r="AL148" s="106"/>
      <c r="AM148" s="55"/>
      <c r="AN148" s="54"/>
      <c r="AO148" s="89"/>
      <c r="AP148" s="96">
        <f t="shared" si="52"/>
        <v>0</v>
      </c>
      <c r="AQ148" s="98"/>
      <c r="AR148" s="93"/>
      <c r="AS148" s="90">
        <f t="shared" si="41"/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 t="shared" si="44"/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49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 t="shared" si="46"/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 t="shared" si="53"/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 t="shared" si="54"/>
        <v>0</v>
      </c>
      <c r="DG148" s="51"/>
      <c r="DH148" s="50"/>
      <c r="DI148" s="51"/>
      <c r="DJ148" s="50"/>
      <c r="DK148" s="51"/>
      <c r="DL148" s="52"/>
      <c r="DM148" s="53">
        <f t="shared" si="56"/>
        <v>0</v>
      </c>
      <c r="DN148" s="51"/>
      <c r="DO148" s="50"/>
      <c r="DP148" s="51"/>
      <c r="DQ148" s="50"/>
      <c r="DR148" s="51"/>
      <c r="DS148" s="50"/>
      <c r="DT148" s="51"/>
      <c r="DU148" s="50"/>
      <c r="DV148" s="51"/>
      <c r="DW148" s="50"/>
      <c r="DX148" s="51"/>
      <c r="DY148" s="50"/>
      <c r="DZ148" s="51"/>
      <c r="EA148" s="50"/>
      <c r="EB148" s="51"/>
      <c r="EC148" s="52"/>
    </row>
    <row r="149" spans="2:133" ht="15" hidden="1" customHeight="1" x14ac:dyDescent="0.3">
      <c r="B149" s="37">
        <v>6832</v>
      </c>
      <c r="C149" s="30" t="s">
        <v>217</v>
      </c>
      <c r="D149" s="38">
        <v>2008</v>
      </c>
      <c r="E149" s="62">
        <f t="shared" si="55"/>
        <v>0</v>
      </c>
      <c r="F149" s="47"/>
      <c r="G149" s="47"/>
      <c r="H149" s="47"/>
      <c r="I149" s="47"/>
      <c r="J149" s="48">
        <f t="shared" si="43"/>
        <v>0</v>
      </c>
      <c r="K149" s="49"/>
      <c r="L149" s="50"/>
      <c r="M149" s="51"/>
      <c r="N149" s="50"/>
      <c r="O149" s="51"/>
      <c r="P149" s="52"/>
      <c r="Q149" s="48">
        <f t="shared" si="50"/>
        <v>0</v>
      </c>
      <c r="R149" s="49"/>
      <c r="S149" s="52"/>
      <c r="T149" s="48">
        <f t="shared" si="51"/>
        <v>0</v>
      </c>
      <c r="U149" s="49"/>
      <c r="V149" s="50"/>
      <c r="W149" s="51"/>
      <c r="X149" s="52"/>
      <c r="Y149" s="53">
        <f t="shared" si="48"/>
        <v>0</v>
      </c>
      <c r="Z149" s="54"/>
      <c r="AA149" s="55"/>
      <c r="AB149" s="54"/>
      <c r="AC149" s="55"/>
      <c r="AD149" s="54"/>
      <c r="AE149" s="55"/>
      <c r="AF149" s="54"/>
      <c r="AG149" s="55"/>
      <c r="AH149" s="54"/>
      <c r="AI149" s="55"/>
      <c r="AJ149" s="54"/>
      <c r="AK149" s="55"/>
      <c r="AL149" s="54"/>
      <c r="AM149" s="55"/>
      <c r="AN149" s="54"/>
      <c r="AO149" s="89"/>
      <c r="AP149" s="96">
        <f t="shared" si="52"/>
        <v>0</v>
      </c>
      <c r="AQ149" s="98"/>
      <c r="AR149" s="93"/>
      <c r="AS149" s="90">
        <f t="shared" si="41"/>
        <v>0</v>
      </c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>
        <f t="shared" si="44"/>
        <v>0</v>
      </c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49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>
        <f t="shared" si="46"/>
        <v>0</v>
      </c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>
        <f t="shared" si="53"/>
        <v>0</v>
      </c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>
        <f t="shared" si="54"/>
        <v>0</v>
      </c>
      <c r="DG149" s="51"/>
      <c r="DH149" s="50"/>
      <c r="DI149" s="51"/>
      <c r="DJ149" s="50"/>
      <c r="DK149" s="51"/>
      <c r="DL149" s="52"/>
      <c r="DM149" s="53">
        <f t="shared" si="56"/>
        <v>0</v>
      </c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</row>
    <row r="150" spans="2:133" ht="15" hidden="1" customHeight="1" x14ac:dyDescent="0.3">
      <c r="B150" s="37">
        <v>6452</v>
      </c>
      <c r="C150" s="30" t="s">
        <v>301</v>
      </c>
      <c r="D150" s="38">
        <v>2006</v>
      </c>
      <c r="E150" s="62">
        <f t="shared" si="55"/>
        <v>0</v>
      </c>
      <c r="F150" s="47"/>
      <c r="G150" s="47"/>
      <c r="H150" s="47"/>
      <c r="I150" s="47"/>
      <c r="J150" s="48">
        <f t="shared" si="43"/>
        <v>0</v>
      </c>
      <c r="K150" s="49"/>
      <c r="L150" s="50"/>
      <c r="M150" s="51"/>
      <c r="N150" s="50"/>
      <c r="O150" s="51"/>
      <c r="P150" s="52"/>
      <c r="Q150" s="48">
        <f t="shared" si="50"/>
        <v>0</v>
      </c>
      <c r="R150" s="49"/>
      <c r="S150" s="52"/>
      <c r="T150" s="48">
        <f t="shared" si="51"/>
        <v>0</v>
      </c>
      <c r="U150" s="49"/>
      <c r="V150" s="50"/>
      <c r="W150" s="51"/>
      <c r="X150" s="52"/>
      <c r="Y150" s="53">
        <f t="shared" si="48"/>
        <v>0</v>
      </c>
      <c r="Z150" s="54"/>
      <c r="AA150" s="55"/>
      <c r="AB150" s="54"/>
      <c r="AC150" s="55"/>
      <c r="AD150" s="54"/>
      <c r="AE150" s="55"/>
      <c r="AF150" s="54"/>
      <c r="AG150" s="55"/>
      <c r="AH150" s="54"/>
      <c r="AI150" s="55"/>
      <c r="AJ150" s="54"/>
      <c r="AK150" s="55"/>
      <c r="AL150" s="54"/>
      <c r="AM150" s="55"/>
      <c r="AN150" s="54"/>
      <c r="AO150" s="89"/>
      <c r="AP150" s="96">
        <f t="shared" si="52"/>
        <v>0</v>
      </c>
      <c r="AQ150" s="98"/>
      <c r="AR150" s="93"/>
      <c r="AS150" s="90">
        <f t="shared" si="41"/>
        <v>0</v>
      </c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>
        <f t="shared" si="44"/>
        <v>0</v>
      </c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 t="shared" si="49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>
        <f t="shared" si="46"/>
        <v>0</v>
      </c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>
        <f t="shared" si="53"/>
        <v>0</v>
      </c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53">
        <f t="shared" si="54"/>
        <v>0</v>
      </c>
      <c r="DG150" s="51"/>
      <c r="DH150" s="50"/>
      <c r="DI150" s="51"/>
      <c r="DJ150" s="50"/>
      <c r="DK150" s="51"/>
      <c r="DL150" s="52"/>
      <c r="DM150" s="53">
        <f t="shared" si="56"/>
        <v>0</v>
      </c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52"/>
    </row>
    <row r="151" spans="2:133" ht="15" hidden="1" customHeight="1" x14ac:dyDescent="0.3">
      <c r="B151" s="37">
        <v>6311</v>
      </c>
      <c r="C151" s="30" t="s">
        <v>137</v>
      </c>
      <c r="D151" s="38">
        <v>2006</v>
      </c>
      <c r="E151" s="62">
        <f t="shared" si="55"/>
        <v>0</v>
      </c>
      <c r="F151" s="47"/>
      <c r="G151" s="47"/>
      <c r="H151" s="47"/>
      <c r="I151" s="47"/>
      <c r="J151" s="48">
        <f t="shared" si="43"/>
        <v>0</v>
      </c>
      <c r="K151" s="49"/>
      <c r="L151" s="50"/>
      <c r="M151" s="51"/>
      <c r="N151" s="50"/>
      <c r="O151" s="51"/>
      <c r="P151" s="52"/>
      <c r="Q151" s="48">
        <f t="shared" si="50"/>
        <v>0</v>
      </c>
      <c r="R151" s="49"/>
      <c r="S151" s="52"/>
      <c r="T151" s="48">
        <f t="shared" si="51"/>
        <v>0</v>
      </c>
      <c r="U151" s="49"/>
      <c r="V151" s="50"/>
      <c r="W151" s="51"/>
      <c r="X151" s="52"/>
      <c r="Y151" s="53">
        <f t="shared" si="48"/>
        <v>0</v>
      </c>
      <c r="Z151" s="54"/>
      <c r="AA151" s="55"/>
      <c r="AB151" s="54"/>
      <c r="AC151" s="55"/>
      <c r="AD151" s="54"/>
      <c r="AE151" s="55"/>
      <c r="AF151" s="54"/>
      <c r="AG151" s="55"/>
      <c r="AH151" s="54"/>
      <c r="AI151" s="55"/>
      <c r="AJ151" s="54"/>
      <c r="AK151" s="55"/>
      <c r="AL151" s="54"/>
      <c r="AM151" s="55"/>
      <c r="AN151" s="54"/>
      <c r="AO151" s="89"/>
      <c r="AP151" s="96">
        <f t="shared" si="52"/>
        <v>0</v>
      </c>
      <c r="AQ151" s="98"/>
      <c r="AR151" s="93"/>
      <c r="AS151" s="90">
        <f t="shared" si="41"/>
        <v>0</v>
      </c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>
        <f t="shared" si="44"/>
        <v>0</v>
      </c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49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>
        <f t="shared" si="46"/>
        <v>0</v>
      </c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>
        <f t="shared" si="53"/>
        <v>0</v>
      </c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>
        <f t="shared" si="54"/>
        <v>0</v>
      </c>
      <c r="DG151" s="51"/>
      <c r="DH151" s="50"/>
      <c r="DI151" s="51"/>
      <c r="DJ151" s="50"/>
      <c r="DK151" s="51"/>
      <c r="DL151" s="52"/>
      <c r="DM151" s="53">
        <f t="shared" si="56"/>
        <v>0</v>
      </c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</row>
    <row r="152" spans="2:133" ht="15" hidden="1" customHeight="1" x14ac:dyDescent="0.3">
      <c r="B152" s="37">
        <v>2608</v>
      </c>
      <c r="C152" s="30" t="s">
        <v>49</v>
      </c>
      <c r="D152" s="39">
        <v>2001</v>
      </c>
      <c r="E152" s="62">
        <f t="shared" si="55"/>
        <v>0</v>
      </c>
      <c r="F152" s="47"/>
      <c r="G152" s="47"/>
      <c r="H152" s="47"/>
      <c r="I152" s="47"/>
      <c r="J152" s="48">
        <f t="shared" si="43"/>
        <v>0</v>
      </c>
      <c r="K152" s="49"/>
      <c r="L152" s="50"/>
      <c r="M152" s="51"/>
      <c r="N152" s="50"/>
      <c r="O152" s="51"/>
      <c r="P152" s="52"/>
      <c r="Q152" s="48">
        <f t="shared" si="50"/>
        <v>0</v>
      </c>
      <c r="R152" s="49"/>
      <c r="S152" s="52"/>
      <c r="T152" s="48">
        <f t="shared" si="51"/>
        <v>0</v>
      </c>
      <c r="U152" s="49"/>
      <c r="V152" s="50"/>
      <c r="W152" s="51"/>
      <c r="X152" s="52"/>
      <c r="Y152" s="53">
        <f t="shared" si="48"/>
        <v>0</v>
      </c>
      <c r="Z152" s="54"/>
      <c r="AA152" s="55"/>
      <c r="AB152" s="54"/>
      <c r="AC152" s="55"/>
      <c r="AD152" s="54"/>
      <c r="AE152" s="55"/>
      <c r="AF152" s="54"/>
      <c r="AG152" s="55"/>
      <c r="AH152" s="54"/>
      <c r="AI152" s="55"/>
      <c r="AJ152" s="54"/>
      <c r="AK152" s="55"/>
      <c r="AL152" s="54"/>
      <c r="AM152" s="55"/>
      <c r="AN152" s="54"/>
      <c r="AO152" s="89"/>
      <c r="AP152" s="96">
        <f t="shared" si="52"/>
        <v>0</v>
      </c>
      <c r="AQ152" s="98"/>
      <c r="AR152" s="93"/>
      <c r="AS152" s="90">
        <f t="shared" si="41"/>
        <v>0</v>
      </c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>
        <f t="shared" si="44"/>
        <v>0</v>
      </c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 t="shared" si="49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>
        <f t="shared" si="46"/>
        <v>0</v>
      </c>
      <c r="CI152" s="51"/>
      <c r="CJ152" s="50"/>
      <c r="CK152" s="51"/>
      <c r="CL152" s="50"/>
      <c r="CM152" s="51"/>
      <c r="CN152" s="50"/>
      <c r="CO152" s="50"/>
      <c r="CP152" s="50"/>
      <c r="CQ152" s="51"/>
      <c r="CR152" s="50"/>
      <c r="CS152" s="51"/>
      <c r="CT152" s="52"/>
      <c r="CU152" s="53">
        <f t="shared" si="53"/>
        <v>0</v>
      </c>
      <c r="CV152" s="51"/>
      <c r="CW152" s="50"/>
      <c r="CX152" s="50"/>
      <c r="CY152" s="50"/>
      <c r="CZ152" s="51"/>
      <c r="DA152" s="50"/>
      <c r="DB152" s="51"/>
      <c r="DC152" s="50"/>
      <c r="DD152" s="51"/>
      <c r="DE152" s="52"/>
      <c r="DF152" s="53">
        <f t="shared" si="54"/>
        <v>0</v>
      </c>
      <c r="DG152" s="51"/>
      <c r="DH152" s="50"/>
      <c r="DI152" s="50"/>
      <c r="DJ152" s="50"/>
      <c r="DK152" s="51"/>
      <c r="DL152" s="52"/>
      <c r="DM152" s="53">
        <f t="shared" si="56"/>
        <v>0</v>
      </c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0"/>
      <c r="DY152" s="50"/>
      <c r="DZ152" s="51"/>
      <c r="EA152" s="50"/>
      <c r="EB152" s="51"/>
      <c r="EC152" s="52"/>
    </row>
    <row r="153" spans="2:133" ht="15" hidden="1" customHeight="1" x14ac:dyDescent="0.3">
      <c r="B153" s="37">
        <v>6727</v>
      </c>
      <c r="C153" s="30" t="s">
        <v>166</v>
      </c>
      <c r="D153" s="38">
        <v>2007</v>
      </c>
      <c r="E153" s="62">
        <f t="shared" si="55"/>
        <v>0</v>
      </c>
      <c r="F153" s="47"/>
      <c r="G153" s="47"/>
      <c r="H153" s="47"/>
      <c r="I153" s="47"/>
      <c r="J153" s="48">
        <f t="shared" si="43"/>
        <v>0</v>
      </c>
      <c r="K153" s="49"/>
      <c r="L153" s="50"/>
      <c r="M153" s="51"/>
      <c r="N153" s="50"/>
      <c r="O153" s="51"/>
      <c r="P153" s="52"/>
      <c r="Q153" s="48">
        <f t="shared" si="50"/>
        <v>0</v>
      </c>
      <c r="R153" s="49"/>
      <c r="S153" s="52"/>
      <c r="T153" s="48">
        <f t="shared" si="51"/>
        <v>0</v>
      </c>
      <c r="U153" s="49"/>
      <c r="V153" s="50"/>
      <c r="W153" s="51"/>
      <c r="X153" s="52"/>
      <c r="Y153" s="53">
        <f t="shared" si="48"/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9"/>
      <c r="AP153" s="96">
        <f t="shared" si="52"/>
        <v>0</v>
      </c>
      <c r="AQ153" s="98"/>
      <c r="AR153" s="93"/>
      <c r="AS153" s="90">
        <f t="shared" si="41"/>
        <v>0</v>
      </c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>
        <f t="shared" si="44"/>
        <v>0</v>
      </c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>
        <f t="shared" si="49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>
        <f t="shared" si="46"/>
        <v>0</v>
      </c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>
        <f t="shared" si="53"/>
        <v>0</v>
      </c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>
        <f t="shared" si="54"/>
        <v>0</v>
      </c>
      <c r="DG153" s="51"/>
      <c r="DH153" s="50"/>
      <c r="DI153" s="51"/>
      <c r="DJ153" s="50"/>
      <c r="DK153" s="51"/>
      <c r="DL153" s="52"/>
      <c r="DM153" s="53">
        <f t="shared" si="56"/>
        <v>0</v>
      </c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</row>
    <row r="154" spans="2:133" ht="15" hidden="1" customHeight="1" x14ac:dyDescent="0.3">
      <c r="B154" s="37">
        <v>5051</v>
      </c>
      <c r="C154" s="30" t="s">
        <v>333</v>
      </c>
      <c r="D154" s="38">
        <v>2006</v>
      </c>
      <c r="E154" s="62">
        <f t="shared" si="55"/>
        <v>0</v>
      </c>
      <c r="F154" s="47"/>
      <c r="G154" s="47"/>
      <c r="H154" s="47"/>
      <c r="I154" s="47"/>
      <c r="J154" s="48">
        <f t="shared" si="43"/>
        <v>0</v>
      </c>
      <c r="K154" s="49"/>
      <c r="L154" s="50"/>
      <c r="M154" s="51"/>
      <c r="N154" s="50"/>
      <c r="O154" s="51"/>
      <c r="P154" s="52"/>
      <c r="Q154" s="48">
        <f t="shared" si="50"/>
        <v>0</v>
      </c>
      <c r="R154" s="49"/>
      <c r="S154" s="52"/>
      <c r="T154" s="48">
        <f t="shared" si="51"/>
        <v>0</v>
      </c>
      <c r="U154" s="49"/>
      <c r="V154" s="50"/>
      <c r="W154" s="51"/>
      <c r="X154" s="52"/>
      <c r="Y154" s="53">
        <f t="shared" si="48"/>
        <v>0</v>
      </c>
      <c r="Z154" s="54"/>
      <c r="AA154" s="55"/>
      <c r="AB154" s="54"/>
      <c r="AC154" s="55"/>
      <c r="AD154" s="54"/>
      <c r="AE154" s="55"/>
      <c r="AF154" s="54"/>
      <c r="AG154" s="55"/>
      <c r="AH154" s="106"/>
      <c r="AI154" s="55"/>
      <c r="AJ154" s="54"/>
      <c r="AK154" s="55"/>
      <c r="AL154" s="54"/>
      <c r="AM154" s="55"/>
      <c r="AN154" s="54"/>
      <c r="AO154" s="89"/>
      <c r="AP154" s="96">
        <f t="shared" si="52"/>
        <v>0</v>
      </c>
      <c r="AQ154" s="98"/>
      <c r="AR154" s="93"/>
      <c r="AS154" s="90">
        <f t="shared" si="41"/>
        <v>0</v>
      </c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>
        <f t="shared" si="44"/>
        <v>0</v>
      </c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3">
        <f t="shared" si="49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>
        <f t="shared" si="46"/>
        <v>0</v>
      </c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>
        <f t="shared" si="53"/>
        <v>0</v>
      </c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>
        <f t="shared" si="54"/>
        <v>0</v>
      </c>
      <c r="DG154" s="51"/>
      <c r="DH154" s="50"/>
      <c r="DI154" s="51"/>
      <c r="DJ154" s="50"/>
      <c r="DK154" s="51"/>
      <c r="DL154" s="52"/>
      <c r="DM154" s="53">
        <f t="shared" si="56"/>
        <v>0</v>
      </c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</row>
    <row r="155" spans="2:133" ht="15" hidden="1" customHeight="1" x14ac:dyDescent="0.3">
      <c r="B155" s="37">
        <v>3113</v>
      </c>
      <c r="C155" s="30" t="s">
        <v>96</v>
      </c>
      <c r="D155" s="39">
        <v>2000</v>
      </c>
      <c r="E155" s="62">
        <f t="shared" si="55"/>
        <v>0</v>
      </c>
      <c r="F155" s="47" t="s">
        <v>492</v>
      </c>
      <c r="G155" s="47"/>
      <c r="H155" s="47" t="s">
        <v>528</v>
      </c>
      <c r="I155" s="47" t="s">
        <v>499</v>
      </c>
      <c r="J155" s="48">
        <f t="shared" si="43"/>
        <v>0</v>
      </c>
      <c r="K155" s="49"/>
      <c r="L155" s="50"/>
      <c r="M155" s="51"/>
      <c r="N155" s="50"/>
      <c r="O155" s="51"/>
      <c r="P155" s="52"/>
      <c r="Q155" s="48">
        <f t="shared" si="50"/>
        <v>0</v>
      </c>
      <c r="R155" s="49"/>
      <c r="S155" s="52"/>
      <c r="T155" s="48">
        <f t="shared" si="51"/>
        <v>0</v>
      </c>
      <c r="U155" s="49"/>
      <c r="V155" s="50"/>
      <c r="W155" s="51"/>
      <c r="X155" s="52"/>
      <c r="Y155" s="53">
        <f>AA155+AC155+AE155+AG155+AI155+AK155+AO155</f>
        <v>0</v>
      </c>
      <c r="Z155" s="54"/>
      <c r="AA155" s="55"/>
      <c r="AB155" s="54"/>
      <c r="AC155" s="55"/>
      <c r="AD155" s="54"/>
      <c r="AE155" s="55"/>
      <c r="AF155" s="54"/>
      <c r="AG155" s="55"/>
      <c r="AH155" s="54"/>
      <c r="AI155" s="55"/>
      <c r="AJ155" s="54"/>
      <c r="AK155" s="55"/>
      <c r="AL155" s="14">
        <v>9</v>
      </c>
      <c r="AM155" s="14" t="s">
        <v>65</v>
      </c>
      <c r="AN155" s="54"/>
      <c r="AO155" s="89"/>
      <c r="AP155" s="96">
        <f t="shared" si="52"/>
        <v>0</v>
      </c>
      <c r="AQ155" s="98"/>
      <c r="AR155" s="93"/>
      <c r="AS155" s="90">
        <f t="shared" si="41"/>
        <v>0</v>
      </c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>
        <f t="shared" si="44"/>
        <v>0</v>
      </c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22"/>
      <c r="BQ155" s="13">
        <f t="shared" si="49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109"/>
      <c r="CH155" s="53">
        <f t="shared" si="46"/>
        <v>0</v>
      </c>
      <c r="CI155" s="51"/>
      <c r="CJ155" s="50"/>
      <c r="CK155" s="51"/>
      <c r="CL155" s="50"/>
      <c r="CM155" s="51"/>
      <c r="CN155" s="50"/>
      <c r="CO155" s="50"/>
      <c r="CP155" s="50"/>
      <c r="CQ155" s="51"/>
      <c r="CR155" s="50"/>
      <c r="CS155" s="51"/>
      <c r="CT155" s="109"/>
      <c r="CU155" s="53">
        <f t="shared" si="53"/>
        <v>0</v>
      </c>
      <c r="CV155" s="51"/>
      <c r="CW155" s="50"/>
      <c r="CX155" s="50"/>
      <c r="CY155" s="50"/>
      <c r="CZ155" s="51"/>
      <c r="DA155" s="50"/>
      <c r="DB155" s="51"/>
      <c r="DC155" s="50"/>
      <c r="DD155" s="51"/>
      <c r="DE155" s="109"/>
      <c r="DF155" s="53">
        <f t="shared" si="54"/>
        <v>0</v>
      </c>
      <c r="DG155" s="51"/>
      <c r="DH155" s="50"/>
      <c r="DI155" s="50"/>
      <c r="DJ155" s="50"/>
      <c r="DK155" s="51"/>
      <c r="DL155" s="109"/>
      <c r="DM155" s="53">
        <f t="shared" si="56"/>
        <v>0</v>
      </c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0"/>
      <c r="DY155" s="50"/>
      <c r="DZ155" s="51"/>
      <c r="EA155" s="50"/>
      <c r="EB155" s="51"/>
      <c r="EC155" s="109"/>
    </row>
    <row r="156" spans="2:133" ht="15" hidden="1" customHeight="1" x14ac:dyDescent="0.3">
      <c r="B156" s="37">
        <v>2295</v>
      </c>
      <c r="C156" s="30" t="s">
        <v>69</v>
      </c>
      <c r="D156" s="39">
        <v>2002</v>
      </c>
      <c r="E156" s="62">
        <f t="shared" si="55"/>
        <v>0</v>
      </c>
      <c r="F156" s="47"/>
      <c r="G156" s="47"/>
      <c r="H156" s="47"/>
      <c r="I156" s="47"/>
      <c r="J156" s="48">
        <f t="shared" si="43"/>
        <v>0</v>
      </c>
      <c r="K156" s="49"/>
      <c r="L156" s="50"/>
      <c r="M156" s="51"/>
      <c r="N156" s="50"/>
      <c r="O156" s="51"/>
      <c r="P156" s="52"/>
      <c r="Q156" s="48">
        <f t="shared" si="50"/>
        <v>0</v>
      </c>
      <c r="R156" s="49"/>
      <c r="S156" s="52"/>
      <c r="T156" s="48">
        <f t="shared" si="51"/>
        <v>0</v>
      </c>
      <c r="U156" s="49"/>
      <c r="V156" s="50"/>
      <c r="W156" s="51"/>
      <c r="X156" s="52"/>
      <c r="Y156" s="53">
        <f t="shared" ref="Y156:Y176" si="57">AA156+AC156+AE156+AG156+AI156+AK156+AM156+AO156</f>
        <v>0</v>
      </c>
      <c r="Z156" s="54"/>
      <c r="AA156" s="55"/>
      <c r="AB156" s="54"/>
      <c r="AC156" s="55"/>
      <c r="AD156" s="54"/>
      <c r="AE156" s="55"/>
      <c r="AF156" s="54"/>
      <c r="AG156" s="55"/>
      <c r="AH156" s="54"/>
      <c r="AI156" s="55"/>
      <c r="AJ156" s="54"/>
      <c r="AK156" s="55"/>
      <c r="AL156" s="54"/>
      <c r="AM156" s="55"/>
      <c r="AN156" s="54"/>
      <c r="AO156" s="89"/>
      <c r="AP156" s="96">
        <f t="shared" si="52"/>
        <v>0</v>
      </c>
      <c r="AQ156" s="98"/>
      <c r="AR156" s="93"/>
      <c r="AS156" s="90">
        <f t="shared" si="41"/>
        <v>0</v>
      </c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>
        <f t="shared" si="44"/>
        <v>0</v>
      </c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>
        <f t="shared" si="49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>
        <f t="shared" si="46"/>
        <v>0</v>
      </c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>
        <f t="shared" si="53"/>
        <v>0</v>
      </c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>
        <f t="shared" si="54"/>
        <v>0</v>
      </c>
      <c r="DG156" s="51"/>
      <c r="DH156" s="50"/>
      <c r="DI156" s="51"/>
      <c r="DJ156" s="50"/>
      <c r="DK156" s="51"/>
      <c r="DL156" s="52"/>
      <c r="DM156" s="53">
        <f t="shared" si="56"/>
        <v>0</v>
      </c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</row>
    <row r="157" spans="2:133" ht="15" hidden="1" customHeight="1" x14ac:dyDescent="0.3">
      <c r="B157" s="37">
        <v>6413</v>
      </c>
      <c r="C157" s="30" t="s">
        <v>177</v>
      </c>
      <c r="D157" s="38">
        <v>2008</v>
      </c>
      <c r="E157" s="62">
        <f t="shared" si="55"/>
        <v>0</v>
      </c>
      <c r="F157" s="47"/>
      <c r="G157" s="47"/>
      <c r="H157" s="47"/>
      <c r="I157" s="47"/>
      <c r="J157" s="48">
        <f t="shared" si="43"/>
        <v>0</v>
      </c>
      <c r="K157" s="49"/>
      <c r="L157" s="50"/>
      <c r="M157" s="51"/>
      <c r="N157" s="50"/>
      <c r="O157" s="51"/>
      <c r="P157" s="52"/>
      <c r="Q157" s="48">
        <f t="shared" si="50"/>
        <v>0</v>
      </c>
      <c r="R157" s="49"/>
      <c r="S157" s="52"/>
      <c r="T157" s="48">
        <f t="shared" si="51"/>
        <v>0</v>
      </c>
      <c r="U157" s="49"/>
      <c r="V157" s="50"/>
      <c r="W157" s="51"/>
      <c r="X157" s="52"/>
      <c r="Y157" s="53">
        <f t="shared" si="57"/>
        <v>0</v>
      </c>
      <c r="Z157" s="54"/>
      <c r="AA157" s="55"/>
      <c r="AB157" s="106"/>
      <c r="AC157" s="55"/>
      <c r="AD157" s="54"/>
      <c r="AE157" s="55"/>
      <c r="AF157" s="54"/>
      <c r="AG157" s="55"/>
      <c r="AH157" s="106"/>
      <c r="AI157" s="55"/>
      <c r="AJ157" s="54"/>
      <c r="AK157" s="55"/>
      <c r="AL157" s="106"/>
      <c r="AM157" s="55"/>
      <c r="AN157" s="54"/>
      <c r="AO157" s="89"/>
      <c r="AP157" s="96">
        <f t="shared" si="52"/>
        <v>0</v>
      </c>
      <c r="AQ157" s="98"/>
      <c r="AR157" s="93"/>
      <c r="AS157" s="90">
        <f t="shared" si="41"/>
        <v>0</v>
      </c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>
        <f t="shared" si="44"/>
        <v>0</v>
      </c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49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>
        <f t="shared" si="46"/>
        <v>0</v>
      </c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>
        <f t="shared" si="53"/>
        <v>0</v>
      </c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>
        <f t="shared" si="54"/>
        <v>0</v>
      </c>
      <c r="DG157" s="51"/>
      <c r="DH157" s="50"/>
      <c r="DI157" s="51"/>
      <c r="DJ157" s="50"/>
      <c r="DK157" s="51"/>
      <c r="DL157" s="52"/>
      <c r="DM157" s="53">
        <f t="shared" si="56"/>
        <v>0</v>
      </c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</row>
    <row r="158" spans="2:133" ht="15" hidden="1" customHeight="1" x14ac:dyDescent="0.3">
      <c r="B158" s="37">
        <v>5154</v>
      </c>
      <c r="C158" s="30" t="s">
        <v>358</v>
      </c>
      <c r="D158" s="38">
        <v>2002</v>
      </c>
      <c r="E158" s="62">
        <f t="shared" si="55"/>
        <v>0</v>
      </c>
      <c r="F158" s="47"/>
      <c r="G158" s="47"/>
      <c r="H158" s="47"/>
      <c r="I158" s="47"/>
      <c r="J158" s="48">
        <f t="shared" si="43"/>
        <v>0</v>
      </c>
      <c r="K158" s="49"/>
      <c r="L158" s="50"/>
      <c r="M158" s="51"/>
      <c r="N158" s="50"/>
      <c r="O158" s="51"/>
      <c r="P158" s="52"/>
      <c r="Q158" s="48">
        <f t="shared" si="50"/>
        <v>0</v>
      </c>
      <c r="R158" s="49"/>
      <c r="S158" s="52"/>
      <c r="T158" s="48">
        <f t="shared" si="51"/>
        <v>0</v>
      </c>
      <c r="U158" s="49"/>
      <c r="V158" s="50"/>
      <c r="W158" s="51"/>
      <c r="X158" s="52"/>
      <c r="Y158" s="53">
        <f t="shared" si="57"/>
        <v>0</v>
      </c>
      <c r="Z158" s="54"/>
      <c r="AA158" s="55"/>
      <c r="AB158" s="106"/>
      <c r="AC158" s="55"/>
      <c r="AD158" s="54"/>
      <c r="AE158" s="55"/>
      <c r="AF158" s="54"/>
      <c r="AG158" s="55"/>
      <c r="AH158" s="106"/>
      <c r="AI158" s="55"/>
      <c r="AJ158" s="54"/>
      <c r="AK158" s="55"/>
      <c r="AL158" s="106"/>
      <c r="AM158" s="55"/>
      <c r="AN158" s="54"/>
      <c r="AO158" s="89"/>
      <c r="AP158" s="96">
        <f t="shared" si="52"/>
        <v>0</v>
      </c>
      <c r="AQ158" s="98"/>
      <c r="AR158" s="93"/>
      <c r="AS158" s="90">
        <f t="shared" si="41"/>
        <v>0</v>
      </c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>
        <f t="shared" si="44"/>
        <v>0</v>
      </c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3">
        <f t="shared" si="49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>
        <f t="shared" si="46"/>
        <v>0</v>
      </c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51"/>
      <c r="CT158" s="52"/>
      <c r="CU158" s="53">
        <f t="shared" si="53"/>
        <v>0</v>
      </c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>
        <f t="shared" si="54"/>
        <v>0</v>
      </c>
      <c r="DG158" s="51"/>
      <c r="DH158" s="50"/>
      <c r="DI158" s="51"/>
      <c r="DJ158" s="50"/>
      <c r="DK158" s="51"/>
      <c r="DL158" s="52"/>
      <c r="DM158" s="53">
        <f t="shared" si="56"/>
        <v>0</v>
      </c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</row>
    <row r="159" spans="2:133" ht="15" hidden="1" customHeight="1" x14ac:dyDescent="0.3">
      <c r="B159" s="37">
        <v>5608</v>
      </c>
      <c r="C159" s="30" t="s">
        <v>118</v>
      </c>
      <c r="D159" s="38">
        <v>2005</v>
      </c>
      <c r="E159" s="62">
        <f t="shared" si="55"/>
        <v>0</v>
      </c>
      <c r="F159" s="47"/>
      <c r="G159" s="47"/>
      <c r="H159" s="47"/>
      <c r="I159" s="47"/>
      <c r="J159" s="48">
        <f t="shared" si="43"/>
        <v>0</v>
      </c>
      <c r="K159" s="49"/>
      <c r="L159" s="50"/>
      <c r="M159" s="51"/>
      <c r="N159" s="50"/>
      <c r="O159" s="51"/>
      <c r="P159" s="52"/>
      <c r="Q159" s="48">
        <f t="shared" si="50"/>
        <v>0</v>
      </c>
      <c r="R159" s="49"/>
      <c r="S159" s="52"/>
      <c r="T159" s="48">
        <f t="shared" si="51"/>
        <v>0</v>
      </c>
      <c r="U159" s="49"/>
      <c r="V159" s="50"/>
      <c r="W159" s="51"/>
      <c r="X159" s="52"/>
      <c r="Y159" s="53">
        <f t="shared" si="57"/>
        <v>0</v>
      </c>
      <c r="Z159" s="54"/>
      <c r="AA159" s="55"/>
      <c r="AB159" s="54"/>
      <c r="AC159" s="55"/>
      <c r="AD159" s="54"/>
      <c r="AE159" s="55"/>
      <c r="AF159" s="54"/>
      <c r="AG159" s="55"/>
      <c r="AH159" s="54"/>
      <c r="AI159" s="55"/>
      <c r="AJ159" s="54"/>
      <c r="AK159" s="55"/>
      <c r="AL159" s="54"/>
      <c r="AM159" s="55"/>
      <c r="AN159" s="54"/>
      <c r="AO159" s="89"/>
      <c r="AP159" s="96">
        <f t="shared" si="52"/>
        <v>0</v>
      </c>
      <c r="AQ159" s="98"/>
      <c r="AR159" s="93"/>
      <c r="AS159" s="90">
        <f t="shared" si="41"/>
        <v>0</v>
      </c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>
        <f t="shared" si="44"/>
        <v>0</v>
      </c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 t="shared" si="49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>
        <f t="shared" si="46"/>
        <v>0</v>
      </c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>
        <f t="shared" si="53"/>
        <v>0</v>
      </c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>
        <f t="shared" si="54"/>
        <v>0</v>
      </c>
      <c r="DG159" s="51"/>
      <c r="DH159" s="50"/>
      <c r="DI159" s="51"/>
      <c r="DJ159" s="50"/>
      <c r="DK159" s="51"/>
      <c r="DL159" s="52"/>
      <c r="DM159" s="53">
        <f t="shared" si="56"/>
        <v>0</v>
      </c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</row>
    <row r="160" spans="2:133" ht="15" hidden="1" customHeight="1" x14ac:dyDescent="0.3">
      <c r="B160" s="37">
        <v>6553</v>
      </c>
      <c r="C160" s="30" t="s">
        <v>226</v>
      </c>
      <c r="D160" s="38">
        <v>2008</v>
      </c>
      <c r="E160" s="62">
        <f t="shared" si="55"/>
        <v>0</v>
      </c>
      <c r="F160" s="47"/>
      <c r="G160" s="47"/>
      <c r="H160" s="47"/>
      <c r="I160" s="47"/>
      <c r="J160" s="48">
        <f t="shared" si="43"/>
        <v>0</v>
      </c>
      <c r="K160" s="49"/>
      <c r="L160" s="50"/>
      <c r="M160" s="51"/>
      <c r="N160" s="50"/>
      <c r="O160" s="51"/>
      <c r="P160" s="52"/>
      <c r="Q160" s="48">
        <f t="shared" si="50"/>
        <v>0</v>
      </c>
      <c r="R160" s="49"/>
      <c r="S160" s="52"/>
      <c r="T160" s="48">
        <f t="shared" si="51"/>
        <v>0</v>
      </c>
      <c r="U160" s="49"/>
      <c r="V160" s="50"/>
      <c r="W160" s="51"/>
      <c r="X160" s="52"/>
      <c r="Y160" s="53">
        <f t="shared" si="57"/>
        <v>0</v>
      </c>
      <c r="Z160" s="54"/>
      <c r="AA160" s="55"/>
      <c r="AB160" s="54"/>
      <c r="AC160" s="55"/>
      <c r="AD160" s="54"/>
      <c r="AE160" s="55"/>
      <c r="AF160" s="54"/>
      <c r="AG160" s="55"/>
      <c r="AH160" s="106"/>
      <c r="AI160" s="55"/>
      <c r="AJ160" s="54"/>
      <c r="AK160" s="55"/>
      <c r="AL160" s="54"/>
      <c r="AM160" s="55"/>
      <c r="AN160" s="54"/>
      <c r="AO160" s="89"/>
      <c r="AP160" s="96">
        <f t="shared" si="52"/>
        <v>0</v>
      </c>
      <c r="AQ160" s="98"/>
      <c r="AR160" s="93"/>
      <c r="AS160" s="90">
        <f t="shared" si="41"/>
        <v>0</v>
      </c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>
        <f t="shared" si="44"/>
        <v>0</v>
      </c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>
        <f t="shared" si="49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>
        <f t="shared" si="46"/>
        <v>0</v>
      </c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>
        <f t="shared" si="53"/>
        <v>0</v>
      </c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>
        <f t="shared" si="54"/>
        <v>0</v>
      </c>
      <c r="DG160" s="51"/>
      <c r="DH160" s="50"/>
      <c r="DI160" s="51"/>
      <c r="DJ160" s="50"/>
      <c r="DK160" s="51"/>
      <c r="DL160" s="52"/>
      <c r="DM160" s="53">
        <f t="shared" si="56"/>
        <v>0</v>
      </c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</row>
    <row r="161" spans="2:133" ht="15" hidden="1" customHeight="1" x14ac:dyDescent="0.3">
      <c r="B161" s="37">
        <v>6102</v>
      </c>
      <c r="C161" s="30" t="s">
        <v>380</v>
      </c>
      <c r="D161" s="38">
        <v>2007</v>
      </c>
      <c r="E161" s="62">
        <f t="shared" si="55"/>
        <v>0</v>
      </c>
      <c r="F161" s="47"/>
      <c r="G161" s="47"/>
      <c r="H161" s="47"/>
      <c r="I161" s="47"/>
      <c r="J161" s="48">
        <f t="shared" si="43"/>
        <v>0</v>
      </c>
      <c r="K161" s="49"/>
      <c r="L161" s="50"/>
      <c r="M161" s="51"/>
      <c r="N161" s="50"/>
      <c r="O161" s="51"/>
      <c r="P161" s="52"/>
      <c r="Q161" s="48">
        <f t="shared" si="50"/>
        <v>0</v>
      </c>
      <c r="R161" s="49"/>
      <c r="S161" s="52"/>
      <c r="T161" s="48">
        <f t="shared" si="51"/>
        <v>0</v>
      </c>
      <c r="U161" s="49"/>
      <c r="V161" s="50"/>
      <c r="W161" s="51"/>
      <c r="X161" s="52"/>
      <c r="Y161" s="53">
        <f t="shared" si="57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54"/>
      <c r="AM161" s="55"/>
      <c r="AN161" s="54"/>
      <c r="AO161" s="89"/>
      <c r="AP161" s="96">
        <f t="shared" si="52"/>
        <v>0</v>
      </c>
      <c r="AQ161" s="98"/>
      <c r="AR161" s="93"/>
      <c r="AS161" s="90">
        <f t="shared" si="41"/>
        <v>0</v>
      </c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>
        <f t="shared" si="44"/>
        <v>0</v>
      </c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>
        <f t="shared" si="49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>
        <f t="shared" si="46"/>
        <v>0</v>
      </c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>
        <f t="shared" si="53"/>
        <v>0</v>
      </c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>
        <f t="shared" si="54"/>
        <v>0</v>
      </c>
      <c r="DG161" s="51"/>
      <c r="DH161" s="50"/>
      <c r="DI161" s="51"/>
      <c r="DJ161" s="50"/>
      <c r="DK161" s="51"/>
      <c r="DL161" s="52"/>
      <c r="DM161" s="53">
        <f t="shared" si="56"/>
        <v>0</v>
      </c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</row>
    <row r="162" spans="2:133" ht="15" hidden="1" customHeight="1" x14ac:dyDescent="0.3">
      <c r="B162" s="37">
        <v>442</v>
      </c>
      <c r="C162" s="40" t="s">
        <v>92</v>
      </c>
      <c r="D162" s="41">
        <v>1998</v>
      </c>
      <c r="E162" s="62">
        <f t="shared" si="55"/>
        <v>0</v>
      </c>
      <c r="F162" s="47"/>
      <c r="G162" s="47"/>
      <c r="H162" s="47"/>
      <c r="I162" s="47"/>
      <c r="J162" s="48">
        <f t="shared" si="43"/>
        <v>0</v>
      </c>
      <c r="K162" s="49"/>
      <c r="L162" s="50"/>
      <c r="M162" s="51"/>
      <c r="N162" s="50"/>
      <c r="O162" s="51"/>
      <c r="P162" s="52"/>
      <c r="Q162" s="48">
        <f t="shared" si="50"/>
        <v>0</v>
      </c>
      <c r="R162" s="49"/>
      <c r="S162" s="52"/>
      <c r="T162" s="48">
        <f t="shared" si="51"/>
        <v>0</v>
      </c>
      <c r="U162" s="49"/>
      <c r="V162" s="50"/>
      <c r="W162" s="51"/>
      <c r="X162" s="52"/>
      <c r="Y162" s="53">
        <f t="shared" si="57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54"/>
      <c r="AM162" s="55"/>
      <c r="AN162" s="54"/>
      <c r="AO162" s="89"/>
      <c r="AP162" s="96">
        <f t="shared" si="52"/>
        <v>0</v>
      </c>
      <c r="AQ162" s="98"/>
      <c r="AR162" s="93"/>
      <c r="AS162" s="90">
        <f t="shared" si="41"/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>
        <f t="shared" si="44"/>
        <v>0</v>
      </c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49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>
        <f t="shared" si="46"/>
        <v>0</v>
      </c>
      <c r="CI162" s="51"/>
      <c r="CJ162" s="50"/>
      <c r="CK162" s="51"/>
      <c r="CL162" s="50"/>
      <c r="CM162" s="51"/>
      <c r="CN162" s="50"/>
      <c r="CO162" s="50"/>
      <c r="CP162" s="50"/>
      <c r="CQ162" s="51"/>
      <c r="CR162" s="50"/>
      <c r="CS162" s="51"/>
      <c r="CT162" s="52"/>
      <c r="CU162" s="53">
        <f t="shared" si="53"/>
        <v>0</v>
      </c>
      <c r="CV162" s="51"/>
      <c r="CW162" s="50"/>
      <c r="CX162" s="50"/>
      <c r="CY162" s="50"/>
      <c r="CZ162" s="51"/>
      <c r="DA162" s="50"/>
      <c r="DB162" s="51"/>
      <c r="DC162" s="50"/>
      <c r="DD162" s="51"/>
      <c r="DE162" s="52"/>
      <c r="DF162" s="53">
        <f t="shared" si="54"/>
        <v>0</v>
      </c>
      <c r="DG162" s="51"/>
      <c r="DH162" s="50"/>
      <c r="DI162" s="50"/>
      <c r="DJ162" s="50"/>
      <c r="DK162" s="51"/>
      <c r="DL162" s="52"/>
      <c r="DM162" s="53">
        <f t="shared" si="56"/>
        <v>0</v>
      </c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0"/>
      <c r="DY162" s="50"/>
      <c r="DZ162" s="51"/>
      <c r="EA162" s="50"/>
      <c r="EB162" s="51"/>
      <c r="EC162" s="52"/>
    </row>
    <row r="163" spans="2:133" ht="15" hidden="1" customHeight="1" x14ac:dyDescent="0.3">
      <c r="B163" s="37">
        <v>9666</v>
      </c>
      <c r="C163" s="30" t="s">
        <v>398</v>
      </c>
      <c r="D163" s="38">
        <v>2007</v>
      </c>
      <c r="E163" s="62">
        <f t="shared" si="55"/>
        <v>0</v>
      </c>
      <c r="F163" s="47"/>
      <c r="G163" s="47"/>
      <c r="H163" s="47"/>
      <c r="I163" s="47"/>
      <c r="J163" s="48">
        <f t="shared" si="43"/>
        <v>0</v>
      </c>
      <c r="K163" s="49"/>
      <c r="L163" s="50"/>
      <c r="M163" s="51"/>
      <c r="N163" s="50"/>
      <c r="O163" s="51"/>
      <c r="P163" s="52"/>
      <c r="Q163" s="48">
        <f t="shared" si="50"/>
        <v>0</v>
      </c>
      <c r="R163" s="49"/>
      <c r="S163" s="52"/>
      <c r="T163" s="48">
        <f t="shared" si="51"/>
        <v>0</v>
      </c>
      <c r="U163" s="49"/>
      <c r="V163" s="50"/>
      <c r="W163" s="51"/>
      <c r="X163" s="52"/>
      <c r="Y163" s="53">
        <f t="shared" si="57"/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9"/>
      <c r="AP163" s="96">
        <f t="shared" si="52"/>
        <v>0</v>
      </c>
      <c r="AQ163" s="98"/>
      <c r="AR163" s="93"/>
      <c r="AS163" s="90">
        <f t="shared" si="41"/>
        <v>0</v>
      </c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>
        <f t="shared" si="44"/>
        <v>0</v>
      </c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49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>
        <f t="shared" si="46"/>
        <v>0</v>
      </c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>
        <f t="shared" si="53"/>
        <v>0</v>
      </c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>
        <f t="shared" si="54"/>
        <v>0</v>
      </c>
      <c r="DG163" s="51"/>
      <c r="DH163" s="50"/>
      <c r="DI163" s="51"/>
      <c r="DJ163" s="50"/>
      <c r="DK163" s="51"/>
      <c r="DL163" s="52"/>
      <c r="DM163" s="53">
        <f t="shared" si="56"/>
        <v>0</v>
      </c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</row>
    <row r="164" spans="2:133" ht="15" hidden="1" customHeight="1" x14ac:dyDescent="0.3">
      <c r="B164" s="37">
        <v>4160</v>
      </c>
      <c r="C164" s="30" t="s">
        <v>159</v>
      </c>
      <c r="D164" s="38">
        <v>2003</v>
      </c>
      <c r="E164" s="62">
        <f t="shared" si="55"/>
        <v>0</v>
      </c>
      <c r="F164" s="47"/>
      <c r="G164" s="47"/>
      <c r="H164" s="47"/>
      <c r="I164" s="47"/>
      <c r="J164" s="48">
        <f t="shared" si="43"/>
        <v>0</v>
      </c>
      <c r="K164" s="49"/>
      <c r="L164" s="50"/>
      <c r="M164" s="51"/>
      <c r="N164" s="50"/>
      <c r="O164" s="51"/>
      <c r="P164" s="52"/>
      <c r="Q164" s="48">
        <f t="shared" si="50"/>
        <v>0</v>
      </c>
      <c r="R164" s="49"/>
      <c r="S164" s="52"/>
      <c r="T164" s="48">
        <f t="shared" si="51"/>
        <v>0</v>
      </c>
      <c r="U164" s="49"/>
      <c r="V164" s="50"/>
      <c r="W164" s="51"/>
      <c r="X164" s="52"/>
      <c r="Y164" s="53">
        <f t="shared" si="57"/>
        <v>0</v>
      </c>
      <c r="Z164" s="54"/>
      <c r="AA164" s="55"/>
      <c r="AB164" s="54"/>
      <c r="AC164" s="55"/>
      <c r="AD164" s="54"/>
      <c r="AE164" s="55"/>
      <c r="AF164" s="54"/>
      <c r="AG164" s="55"/>
      <c r="AH164" s="54"/>
      <c r="AI164" s="55"/>
      <c r="AJ164" s="54"/>
      <c r="AK164" s="55"/>
      <c r="AL164" s="54"/>
      <c r="AM164" s="55"/>
      <c r="AN164" s="54"/>
      <c r="AO164" s="89"/>
      <c r="AP164" s="96">
        <f t="shared" si="52"/>
        <v>0</v>
      </c>
      <c r="AQ164" s="98"/>
      <c r="AR164" s="93"/>
      <c r="AS164" s="90">
        <f t="shared" si="41"/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 t="shared" si="44"/>
        <v>0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49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>
        <f t="shared" si="46"/>
        <v>0</v>
      </c>
      <c r="CI164" s="51"/>
      <c r="CJ164" s="50"/>
      <c r="CK164" s="51"/>
      <c r="CL164" s="50"/>
      <c r="CM164" s="51"/>
      <c r="CN164" s="50"/>
      <c r="CO164" s="51"/>
      <c r="CP164" s="50"/>
      <c r="CQ164" s="51"/>
      <c r="CR164" s="50"/>
      <c r="CS164" s="51"/>
      <c r="CT164" s="52"/>
      <c r="CU164" s="53">
        <f t="shared" si="53"/>
        <v>0</v>
      </c>
      <c r="CV164" s="51"/>
      <c r="CW164" s="50"/>
      <c r="CX164" s="51"/>
      <c r="CY164" s="50"/>
      <c r="CZ164" s="51"/>
      <c r="DA164" s="50"/>
      <c r="DB164" s="51"/>
      <c r="DC164" s="50"/>
      <c r="DD164" s="51"/>
      <c r="DE164" s="52"/>
      <c r="DF164" s="53">
        <f t="shared" si="54"/>
        <v>0</v>
      </c>
      <c r="DG164" s="51"/>
      <c r="DH164" s="50"/>
      <c r="DI164" s="51"/>
      <c r="DJ164" s="50"/>
      <c r="DK164" s="51"/>
      <c r="DL164" s="52"/>
      <c r="DM164" s="53">
        <f t="shared" si="56"/>
        <v>0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1"/>
      <c r="DY164" s="50"/>
      <c r="DZ164" s="51"/>
      <c r="EA164" s="50"/>
      <c r="EB164" s="51"/>
      <c r="EC164" s="52"/>
    </row>
    <row r="165" spans="2:133" ht="15" hidden="1" customHeight="1" x14ac:dyDescent="0.3">
      <c r="B165" s="37">
        <v>5386</v>
      </c>
      <c r="C165" s="30" t="s">
        <v>366</v>
      </c>
      <c r="D165" s="38">
        <v>2004</v>
      </c>
      <c r="E165" s="62">
        <f t="shared" si="55"/>
        <v>0</v>
      </c>
      <c r="F165" s="47"/>
      <c r="G165" s="47"/>
      <c r="H165" s="47"/>
      <c r="I165" s="47"/>
      <c r="J165" s="48">
        <f t="shared" si="43"/>
        <v>0</v>
      </c>
      <c r="K165" s="49"/>
      <c r="L165" s="50"/>
      <c r="M165" s="51"/>
      <c r="N165" s="50"/>
      <c r="O165" s="51"/>
      <c r="P165" s="52"/>
      <c r="Q165" s="48">
        <f t="shared" si="50"/>
        <v>0</v>
      </c>
      <c r="R165" s="49"/>
      <c r="S165" s="52"/>
      <c r="T165" s="48">
        <f t="shared" si="51"/>
        <v>0</v>
      </c>
      <c r="U165" s="49"/>
      <c r="V165" s="50"/>
      <c r="W165" s="51"/>
      <c r="X165" s="52"/>
      <c r="Y165" s="53">
        <f t="shared" si="57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9"/>
      <c r="AP165" s="96">
        <f t="shared" si="52"/>
        <v>0</v>
      </c>
      <c r="AQ165" s="98"/>
      <c r="AR165" s="93"/>
      <c r="AS165" s="90">
        <f t="shared" si="41"/>
        <v>0</v>
      </c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>
        <f t="shared" si="44"/>
        <v>0</v>
      </c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3">
        <f t="shared" si="49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>
        <f t="shared" si="46"/>
        <v>0</v>
      </c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>
        <f t="shared" si="53"/>
        <v>0</v>
      </c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53">
        <f t="shared" si="54"/>
        <v>0</v>
      </c>
      <c r="DG165" s="51"/>
      <c r="DH165" s="50"/>
      <c r="DI165" s="51"/>
      <c r="DJ165" s="50"/>
      <c r="DK165" s="51"/>
      <c r="DL165" s="52"/>
      <c r="DM165" s="53">
        <f t="shared" si="56"/>
        <v>0</v>
      </c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</row>
    <row r="166" spans="2:133" ht="15" hidden="1" customHeight="1" x14ac:dyDescent="0.3">
      <c r="B166" s="37">
        <v>5983</v>
      </c>
      <c r="C166" s="30" t="s">
        <v>126</v>
      </c>
      <c r="D166" s="38">
        <v>2006</v>
      </c>
      <c r="E166" s="62">
        <f t="shared" si="55"/>
        <v>0</v>
      </c>
      <c r="F166" s="47"/>
      <c r="G166" s="47"/>
      <c r="H166" s="47"/>
      <c r="I166" s="47"/>
      <c r="J166" s="48">
        <f t="shared" si="43"/>
        <v>0</v>
      </c>
      <c r="K166" s="49"/>
      <c r="L166" s="50"/>
      <c r="M166" s="51"/>
      <c r="N166" s="50"/>
      <c r="O166" s="51"/>
      <c r="P166" s="52"/>
      <c r="Q166" s="48">
        <f t="shared" si="50"/>
        <v>0</v>
      </c>
      <c r="R166" s="49"/>
      <c r="S166" s="52"/>
      <c r="T166" s="48">
        <f t="shared" si="51"/>
        <v>0</v>
      </c>
      <c r="U166" s="49"/>
      <c r="V166" s="50"/>
      <c r="W166" s="51"/>
      <c r="X166" s="52"/>
      <c r="Y166" s="53">
        <f t="shared" si="57"/>
        <v>0</v>
      </c>
      <c r="Z166" s="54"/>
      <c r="AA166" s="55"/>
      <c r="AB166" s="54"/>
      <c r="AC166" s="55"/>
      <c r="AD166" s="54"/>
      <c r="AE166" s="55"/>
      <c r="AF166" s="54"/>
      <c r="AG166" s="55"/>
      <c r="AH166" s="54"/>
      <c r="AI166" s="55"/>
      <c r="AJ166" s="54"/>
      <c r="AK166" s="55"/>
      <c r="AL166" s="54"/>
      <c r="AM166" s="55"/>
      <c r="AN166" s="54"/>
      <c r="AO166" s="89"/>
      <c r="AP166" s="96">
        <f t="shared" si="52"/>
        <v>0</v>
      </c>
      <c r="AQ166" s="98"/>
      <c r="AR166" s="93"/>
      <c r="AS166" s="90">
        <f t="shared" si="41"/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 t="shared" si="44"/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49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 t="shared" si="46"/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 t="shared" si="53"/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 t="shared" si="54"/>
        <v>0</v>
      </c>
      <c r="DG166" s="51"/>
      <c r="DH166" s="50"/>
      <c r="DI166" s="51"/>
      <c r="DJ166" s="50"/>
      <c r="DK166" s="51"/>
      <c r="DL166" s="52"/>
      <c r="DM166" s="53">
        <f t="shared" si="56"/>
        <v>0</v>
      </c>
      <c r="DN166" s="51"/>
      <c r="DO166" s="50"/>
      <c r="DP166" s="51"/>
      <c r="DQ166" s="50"/>
      <c r="DR166" s="51"/>
      <c r="DS166" s="50"/>
      <c r="DT166" s="51"/>
      <c r="DU166" s="50"/>
      <c r="DV166" s="51"/>
      <c r="DW166" s="50"/>
      <c r="DX166" s="51"/>
      <c r="DY166" s="50"/>
      <c r="DZ166" s="51"/>
      <c r="EA166" s="50"/>
      <c r="EB166" s="51"/>
      <c r="EC166" s="52"/>
    </row>
    <row r="167" spans="2:133" ht="15" hidden="1" customHeight="1" x14ac:dyDescent="0.3">
      <c r="B167" s="37">
        <v>6221</v>
      </c>
      <c r="C167" s="30" t="s">
        <v>353</v>
      </c>
      <c r="D167" s="38">
        <v>2006</v>
      </c>
      <c r="E167" s="62">
        <f t="shared" si="55"/>
        <v>0</v>
      </c>
      <c r="F167" s="47"/>
      <c r="G167" s="47"/>
      <c r="H167" s="47"/>
      <c r="I167" s="47"/>
      <c r="J167" s="48">
        <f t="shared" si="43"/>
        <v>0</v>
      </c>
      <c r="K167" s="49"/>
      <c r="L167" s="50"/>
      <c r="M167" s="51"/>
      <c r="N167" s="50"/>
      <c r="O167" s="51"/>
      <c r="P167" s="52"/>
      <c r="Q167" s="48">
        <f t="shared" si="50"/>
        <v>0</v>
      </c>
      <c r="R167" s="49"/>
      <c r="S167" s="52"/>
      <c r="T167" s="48">
        <f t="shared" si="51"/>
        <v>0</v>
      </c>
      <c r="U167" s="49"/>
      <c r="V167" s="50"/>
      <c r="W167" s="51"/>
      <c r="X167" s="52"/>
      <c r="Y167" s="53">
        <f t="shared" si="57"/>
        <v>0</v>
      </c>
      <c r="Z167" s="106"/>
      <c r="AA167" s="55"/>
      <c r="AB167" s="106"/>
      <c r="AC167" s="55"/>
      <c r="AD167" s="106"/>
      <c r="AE167" s="55"/>
      <c r="AF167" s="106"/>
      <c r="AG167" s="55"/>
      <c r="AH167" s="106"/>
      <c r="AI167" s="55"/>
      <c r="AJ167" s="106"/>
      <c r="AK167" s="55"/>
      <c r="AL167" s="54"/>
      <c r="AM167" s="55"/>
      <c r="AN167" s="106"/>
      <c r="AO167" s="89"/>
      <c r="AP167" s="96">
        <f t="shared" si="52"/>
        <v>0</v>
      </c>
      <c r="AQ167" s="98"/>
      <c r="AR167" s="93"/>
      <c r="AS167" s="90">
        <f t="shared" si="41"/>
        <v>0</v>
      </c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>
        <f t="shared" si="44"/>
        <v>0</v>
      </c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>
        <f t="shared" si="49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>
        <f t="shared" si="46"/>
        <v>0</v>
      </c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>
        <f t="shared" si="53"/>
        <v>0</v>
      </c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>
        <f t="shared" si="54"/>
        <v>0</v>
      </c>
      <c r="DG167" s="51"/>
      <c r="DH167" s="50"/>
      <c r="DI167" s="51"/>
      <c r="DJ167" s="50"/>
      <c r="DK167" s="51"/>
      <c r="DL167" s="52"/>
      <c r="DM167" s="53">
        <f t="shared" si="56"/>
        <v>0</v>
      </c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</row>
    <row r="168" spans="2:133" ht="15" hidden="1" customHeight="1" x14ac:dyDescent="0.3">
      <c r="B168" s="37">
        <v>5475</v>
      </c>
      <c r="C168" s="30" t="s">
        <v>170</v>
      </c>
      <c r="D168" s="38">
        <v>2007</v>
      </c>
      <c r="E168" s="62">
        <f t="shared" si="55"/>
        <v>0</v>
      </c>
      <c r="F168" s="47"/>
      <c r="G168" s="47"/>
      <c r="H168" s="47"/>
      <c r="I168" s="47"/>
      <c r="J168" s="48">
        <f t="shared" si="43"/>
        <v>0</v>
      </c>
      <c r="K168" s="49"/>
      <c r="L168" s="50"/>
      <c r="M168" s="51"/>
      <c r="N168" s="50"/>
      <c r="O168" s="51"/>
      <c r="P168" s="52"/>
      <c r="Q168" s="48">
        <f t="shared" si="50"/>
        <v>0</v>
      </c>
      <c r="R168" s="49"/>
      <c r="S168" s="52"/>
      <c r="T168" s="48">
        <f t="shared" si="51"/>
        <v>0</v>
      </c>
      <c r="U168" s="49"/>
      <c r="V168" s="50"/>
      <c r="W168" s="51"/>
      <c r="X168" s="52"/>
      <c r="Y168" s="53">
        <f t="shared" si="57"/>
        <v>0</v>
      </c>
      <c r="Z168" s="106"/>
      <c r="AA168" s="55"/>
      <c r="AB168" s="106"/>
      <c r="AC168" s="55"/>
      <c r="AD168" s="106"/>
      <c r="AE168" s="55"/>
      <c r="AF168" s="106"/>
      <c r="AG168" s="55"/>
      <c r="AH168" s="106"/>
      <c r="AI168" s="55"/>
      <c r="AJ168" s="106"/>
      <c r="AK168" s="55"/>
      <c r="AL168" s="54"/>
      <c r="AM168" s="55"/>
      <c r="AN168" s="106"/>
      <c r="AO168" s="89"/>
      <c r="AP168" s="96">
        <f t="shared" si="52"/>
        <v>0</v>
      </c>
      <c r="AQ168" s="98"/>
      <c r="AR168" s="93"/>
      <c r="AS168" s="90">
        <f t="shared" si="41"/>
        <v>0</v>
      </c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>
        <f t="shared" si="44"/>
        <v>0</v>
      </c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>
        <f t="shared" ref="BQ168:BQ199" si="58">BS168+BU168+BW168+BY168+CA168+CC168+CE168+CG168</f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>
        <f t="shared" si="46"/>
        <v>0</v>
      </c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>
        <f t="shared" si="53"/>
        <v>0</v>
      </c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53">
        <f t="shared" si="54"/>
        <v>0</v>
      </c>
      <c r="DG168" s="51"/>
      <c r="DH168" s="50"/>
      <c r="DI168" s="51"/>
      <c r="DJ168" s="50"/>
      <c r="DK168" s="51"/>
      <c r="DL168" s="52"/>
      <c r="DM168" s="53">
        <f t="shared" si="56"/>
        <v>0</v>
      </c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</row>
    <row r="169" spans="2:133" ht="15" hidden="1" customHeight="1" x14ac:dyDescent="0.3">
      <c r="B169" s="37">
        <v>5935</v>
      </c>
      <c r="C169" s="30" t="s">
        <v>131</v>
      </c>
      <c r="D169" s="38">
        <v>2006</v>
      </c>
      <c r="E169" s="62">
        <f t="shared" si="55"/>
        <v>0</v>
      </c>
      <c r="F169" s="47"/>
      <c r="G169" s="47"/>
      <c r="H169" s="47"/>
      <c r="I169" s="47"/>
      <c r="J169" s="48">
        <f t="shared" si="43"/>
        <v>0</v>
      </c>
      <c r="K169" s="49"/>
      <c r="L169" s="50"/>
      <c r="M169" s="51"/>
      <c r="N169" s="50"/>
      <c r="O169" s="51"/>
      <c r="P169" s="52"/>
      <c r="Q169" s="48">
        <f t="shared" si="50"/>
        <v>0</v>
      </c>
      <c r="R169" s="49"/>
      <c r="S169" s="52"/>
      <c r="T169" s="48">
        <f t="shared" si="51"/>
        <v>0</v>
      </c>
      <c r="U169" s="49"/>
      <c r="V169" s="50"/>
      <c r="W169" s="51"/>
      <c r="X169" s="52"/>
      <c r="Y169" s="53">
        <f t="shared" si="57"/>
        <v>0</v>
      </c>
      <c r="Z169" s="54"/>
      <c r="AA169" s="55"/>
      <c r="AB169" s="54"/>
      <c r="AC169" s="55"/>
      <c r="AD169" s="54"/>
      <c r="AE169" s="55"/>
      <c r="AF169" s="54"/>
      <c r="AG169" s="55"/>
      <c r="AH169" s="54"/>
      <c r="AI169" s="55"/>
      <c r="AJ169" s="54"/>
      <c r="AK169" s="55"/>
      <c r="AL169" s="106"/>
      <c r="AM169" s="55"/>
      <c r="AN169" s="54"/>
      <c r="AO169" s="89"/>
      <c r="AP169" s="96">
        <f t="shared" si="52"/>
        <v>0</v>
      </c>
      <c r="AQ169" s="98"/>
      <c r="AR169" s="93"/>
      <c r="AS169" s="90">
        <f t="shared" ref="AS169:AS232" si="59"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 t="shared" si="44"/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58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 t="shared" si="46"/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 t="shared" si="53"/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 t="shared" si="54"/>
        <v>0</v>
      </c>
      <c r="DG169" s="51"/>
      <c r="DH169" s="50"/>
      <c r="DI169" s="51"/>
      <c r="DJ169" s="50"/>
      <c r="DK169" s="51"/>
      <c r="DL169" s="52"/>
      <c r="DM169" s="53">
        <f t="shared" si="56"/>
        <v>0</v>
      </c>
      <c r="DN169" s="51"/>
      <c r="DO169" s="50"/>
      <c r="DP169" s="51"/>
      <c r="DQ169" s="50"/>
      <c r="DR169" s="51"/>
      <c r="DS169" s="50"/>
      <c r="DT169" s="51"/>
      <c r="DU169" s="50"/>
      <c r="DV169" s="51"/>
      <c r="DW169" s="50"/>
      <c r="DX169" s="51"/>
      <c r="DY169" s="50"/>
      <c r="DZ169" s="51"/>
      <c r="EA169" s="50"/>
      <c r="EB169" s="51"/>
      <c r="EC169" s="52"/>
    </row>
    <row r="170" spans="2:133" ht="15" hidden="1" customHeight="1" x14ac:dyDescent="0.3">
      <c r="B170" s="37">
        <v>5617</v>
      </c>
      <c r="C170" s="30" t="s">
        <v>155</v>
      </c>
      <c r="D170" s="38">
        <v>2004</v>
      </c>
      <c r="E170" s="62">
        <f t="shared" si="55"/>
        <v>0</v>
      </c>
      <c r="F170" s="47"/>
      <c r="G170" s="47"/>
      <c r="H170" s="47"/>
      <c r="I170" s="47"/>
      <c r="J170" s="48">
        <f t="shared" ref="J170:J233" si="60">L170+N170+P170</f>
        <v>0</v>
      </c>
      <c r="K170" s="49"/>
      <c r="L170" s="50"/>
      <c r="M170" s="51"/>
      <c r="N170" s="50"/>
      <c r="O170" s="51"/>
      <c r="P170" s="52"/>
      <c r="Q170" s="48">
        <f t="shared" si="50"/>
        <v>0</v>
      </c>
      <c r="R170" s="49"/>
      <c r="S170" s="52"/>
      <c r="T170" s="48">
        <f t="shared" si="51"/>
        <v>0</v>
      </c>
      <c r="U170" s="49"/>
      <c r="V170" s="50"/>
      <c r="W170" s="51"/>
      <c r="X170" s="52"/>
      <c r="Y170" s="53">
        <f t="shared" si="57"/>
        <v>0</v>
      </c>
      <c r="Z170" s="54"/>
      <c r="AA170" s="55"/>
      <c r="AB170" s="54"/>
      <c r="AC170" s="55"/>
      <c r="AD170" s="54"/>
      <c r="AE170" s="55"/>
      <c r="AF170" s="54"/>
      <c r="AG170" s="55"/>
      <c r="AH170" s="54"/>
      <c r="AI170" s="55"/>
      <c r="AJ170" s="54"/>
      <c r="AK170" s="55"/>
      <c r="AL170" s="106"/>
      <c r="AM170" s="55"/>
      <c r="AN170" s="54"/>
      <c r="AO170" s="89"/>
      <c r="AP170" s="96">
        <f t="shared" si="52"/>
        <v>0</v>
      </c>
      <c r="AQ170" s="98"/>
      <c r="AR170" s="93"/>
      <c r="AS170" s="90">
        <f t="shared" si="59"/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 t="shared" si="44"/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58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 t="shared" si="46"/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 t="shared" si="53"/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 t="shared" si="54"/>
        <v>0</v>
      </c>
      <c r="DG170" s="51"/>
      <c r="DH170" s="50"/>
      <c r="DI170" s="51"/>
      <c r="DJ170" s="50"/>
      <c r="DK170" s="51"/>
      <c r="DL170" s="52"/>
      <c r="DM170" s="53">
        <f t="shared" si="56"/>
        <v>0</v>
      </c>
      <c r="DN170" s="51"/>
      <c r="DO170" s="50"/>
      <c r="DP170" s="51"/>
      <c r="DQ170" s="50"/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</row>
    <row r="171" spans="2:133" ht="15" hidden="1" customHeight="1" x14ac:dyDescent="0.3">
      <c r="B171" s="37">
        <v>5054</v>
      </c>
      <c r="C171" s="30" t="s">
        <v>144</v>
      </c>
      <c r="D171" s="38">
        <v>2006</v>
      </c>
      <c r="E171" s="62">
        <f t="shared" si="55"/>
        <v>0</v>
      </c>
      <c r="F171" s="47"/>
      <c r="G171" s="47"/>
      <c r="H171" s="47"/>
      <c r="I171" s="47"/>
      <c r="J171" s="48">
        <f t="shared" si="60"/>
        <v>0</v>
      </c>
      <c r="K171" s="49"/>
      <c r="L171" s="50"/>
      <c r="M171" s="51"/>
      <c r="N171" s="50"/>
      <c r="O171" s="51"/>
      <c r="P171" s="52"/>
      <c r="Q171" s="48">
        <f t="shared" si="50"/>
        <v>0</v>
      </c>
      <c r="R171" s="49"/>
      <c r="S171" s="52"/>
      <c r="T171" s="48">
        <f t="shared" si="51"/>
        <v>0</v>
      </c>
      <c r="U171" s="49"/>
      <c r="V171" s="50"/>
      <c r="W171" s="51"/>
      <c r="X171" s="52"/>
      <c r="Y171" s="53">
        <f t="shared" si="57"/>
        <v>0</v>
      </c>
      <c r="Z171" s="54"/>
      <c r="AA171" s="55"/>
      <c r="AB171" s="54"/>
      <c r="AC171" s="55"/>
      <c r="AD171" s="54"/>
      <c r="AE171" s="55"/>
      <c r="AF171" s="54"/>
      <c r="AG171" s="55"/>
      <c r="AH171" s="54"/>
      <c r="AI171" s="55"/>
      <c r="AJ171" s="54"/>
      <c r="AK171" s="55"/>
      <c r="AL171" s="54"/>
      <c r="AM171" s="55"/>
      <c r="AN171" s="54"/>
      <c r="AO171" s="89"/>
      <c r="AP171" s="96">
        <f t="shared" si="52"/>
        <v>0</v>
      </c>
      <c r="AQ171" s="98"/>
      <c r="AR171" s="93"/>
      <c r="AS171" s="90">
        <f t="shared" si="59"/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 t="shared" si="44"/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58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 t="shared" si="46"/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 t="shared" si="53"/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 t="shared" si="54"/>
        <v>0</v>
      </c>
      <c r="DG171" s="51"/>
      <c r="DH171" s="50"/>
      <c r="DI171" s="51"/>
      <c r="DJ171" s="50"/>
      <c r="DK171" s="51"/>
      <c r="DL171" s="52"/>
      <c r="DM171" s="53">
        <f t="shared" si="56"/>
        <v>0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51"/>
      <c r="DY171" s="50"/>
      <c r="DZ171" s="51"/>
      <c r="EA171" s="50"/>
      <c r="EB171" s="51"/>
      <c r="EC171" s="52"/>
    </row>
    <row r="172" spans="2:133" ht="15" hidden="1" customHeight="1" x14ac:dyDescent="0.3">
      <c r="B172" s="37">
        <v>1198</v>
      </c>
      <c r="C172" s="30" t="s">
        <v>98</v>
      </c>
      <c r="D172" s="38">
        <v>1997</v>
      </c>
      <c r="E172" s="62">
        <f t="shared" si="55"/>
        <v>0</v>
      </c>
      <c r="F172" s="47"/>
      <c r="G172" s="47"/>
      <c r="H172" s="47"/>
      <c r="I172" s="47"/>
      <c r="J172" s="48">
        <f t="shared" si="60"/>
        <v>0</v>
      </c>
      <c r="K172" s="49"/>
      <c r="L172" s="50"/>
      <c r="M172" s="51"/>
      <c r="N172" s="50"/>
      <c r="O172" s="51"/>
      <c r="P172" s="52"/>
      <c r="Q172" s="48">
        <f t="shared" si="50"/>
        <v>0</v>
      </c>
      <c r="R172" s="49"/>
      <c r="S172" s="52"/>
      <c r="T172" s="48">
        <f t="shared" si="51"/>
        <v>0</v>
      </c>
      <c r="U172" s="49"/>
      <c r="V172" s="50"/>
      <c r="W172" s="51"/>
      <c r="X172" s="52"/>
      <c r="Y172" s="53">
        <f t="shared" si="57"/>
        <v>0</v>
      </c>
      <c r="Z172" s="54"/>
      <c r="AA172" s="55"/>
      <c r="AB172" s="54"/>
      <c r="AC172" s="55"/>
      <c r="AD172" s="54"/>
      <c r="AE172" s="55"/>
      <c r="AF172" s="54"/>
      <c r="AG172" s="55"/>
      <c r="AH172" s="54"/>
      <c r="AI172" s="55"/>
      <c r="AJ172" s="54"/>
      <c r="AK172" s="55"/>
      <c r="AL172" s="54"/>
      <c r="AM172" s="55"/>
      <c r="AN172" s="54"/>
      <c r="AO172" s="89"/>
      <c r="AP172" s="96">
        <f t="shared" si="52"/>
        <v>0</v>
      </c>
      <c r="AQ172" s="98"/>
      <c r="AR172" s="93"/>
      <c r="AS172" s="90">
        <f t="shared" si="59"/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 t="shared" si="44"/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58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 t="shared" si="46"/>
        <v>0</v>
      </c>
      <c r="CI172" s="51"/>
      <c r="CJ172" s="50"/>
      <c r="CK172" s="51"/>
      <c r="CL172" s="50"/>
      <c r="CM172" s="51"/>
      <c r="CN172" s="50"/>
      <c r="CO172" s="50"/>
      <c r="CP172" s="50"/>
      <c r="CQ172" s="51"/>
      <c r="CR172" s="50"/>
      <c r="CS172" s="51"/>
      <c r="CT172" s="52"/>
      <c r="CU172" s="53">
        <f t="shared" si="53"/>
        <v>0</v>
      </c>
      <c r="CV172" s="51"/>
      <c r="CW172" s="50"/>
      <c r="CX172" s="50"/>
      <c r="CY172" s="50"/>
      <c r="CZ172" s="51"/>
      <c r="DA172" s="50"/>
      <c r="DB172" s="51"/>
      <c r="DC172" s="50"/>
      <c r="DD172" s="51"/>
      <c r="DE172" s="52"/>
      <c r="DF172" s="53">
        <f t="shared" si="54"/>
        <v>0</v>
      </c>
      <c r="DG172" s="51"/>
      <c r="DH172" s="50"/>
      <c r="DI172" s="50"/>
      <c r="DJ172" s="50"/>
      <c r="DK172" s="51"/>
      <c r="DL172" s="52"/>
      <c r="DM172" s="53">
        <f t="shared" si="56"/>
        <v>0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50"/>
      <c r="DY172" s="50"/>
      <c r="DZ172" s="51"/>
      <c r="EA172" s="50"/>
      <c r="EB172" s="51"/>
      <c r="EC172" s="52"/>
    </row>
    <row r="173" spans="2:133" ht="15" hidden="1" customHeight="1" x14ac:dyDescent="0.3">
      <c r="B173" s="37">
        <v>7390</v>
      </c>
      <c r="C173" s="30" t="s">
        <v>387</v>
      </c>
      <c r="D173" s="38">
        <v>2008</v>
      </c>
      <c r="E173" s="62">
        <f t="shared" si="55"/>
        <v>0</v>
      </c>
      <c r="F173" s="47"/>
      <c r="G173" s="47"/>
      <c r="H173" s="47"/>
      <c r="I173" s="47"/>
      <c r="J173" s="48">
        <f t="shared" si="60"/>
        <v>0</v>
      </c>
      <c r="K173" s="49"/>
      <c r="L173" s="50"/>
      <c r="M173" s="51"/>
      <c r="N173" s="50"/>
      <c r="O173" s="51"/>
      <c r="P173" s="52"/>
      <c r="Q173" s="48">
        <f t="shared" si="50"/>
        <v>0</v>
      </c>
      <c r="R173" s="49"/>
      <c r="S173" s="52"/>
      <c r="T173" s="48">
        <f t="shared" si="51"/>
        <v>0</v>
      </c>
      <c r="U173" s="49"/>
      <c r="V173" s="50"/>
      <c r="W173" s="51"/>
      <c r="X173" s="52"/>
      <c r="Y173" s="53">
        <f t="shared" si="57"/>
        <v>0</v>
      </c>
      <c r="Z173" s="54"/>
      <c r="AA173" s="55"/>
      <c r="AB173" s="54"/>
      <c r="AC173" s="55"/>
      <c r="AD173" s="54"/>
      <c r="AE173" s="55"/>
      <c r="AF173" s="54"/>
      <c r="AG173" s="55"/>
      <c r="AH173" s="54"/>
      <c r="AI173" s="55"/>
      <c r="AJ173" s="54"/>
      <c r="AK173" s="55"/>
      <c r="AL173" s="54"/>
      <c r="AM173" s="55"/>
      <c r="AN173" s="54"/>
      <c r="AO173" s="89"/>
      <c r="AP173" s="96">
        <f t="shared" si="52"/>
        <v>0</v>
      </c>
      <c r="AQ173" s="98"/>
      <c r="AR173" s="93"/>
      <c r="AS173" s="90">
        <f t="shared" si="59"/>
        <v>0</v>
      </c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>
        <f t="shared" si="44"/>
        <v>0</v>
      </c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22"/>
      <c r="BQ173" s="13">
        <f t="shared" si="58"/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109"/>
      <c r="CH173" s="53">
        <f t="shared" si="46"/>
        <v>0</v>
      </c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109"/>
      <c r="CU173" s="53">
        <f t="shared" si="53"/>
        <v>0</v>
      </c>
      <c r="CV173" s="51"/>
      <c r="CW173" s="50"/>
      <c r="CX173" s="51"/>
      <c r="CY173" s="50"/>
      <c r="CZ173" s="51"/>
      <c r="DA173" s="50"/>
      <c r="DB173" s="51"/>
      <c r="DC173" s="50"/>
      <c r="DD173" s="51"/>
      <c r="DE173" s="109"/>
      <c r="DF173" s="53">
        <f t="shared" si="54"/>
        <v>0</v>
      </c>
      <c r="DG173" s="51"/>
      <c r="DH173" s="50"/>
      <c r="DI173" s="51"/>
      <c r="DJ173" s="50"/>
      <c r="DK173" s="51"/>
      <c r="DL173" s="109"/>
      <c r="DM173" s="53">
        <f t="shared" si="56"/>
        <v>0</v>
      </c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109"/>
    </row>
    <row r="174" spans="2:133" ht="15" hidden="1" customHeight="1" x14ac:dyDescent="0.3">
      <c r="B174" s="37">
        <v>2413</v>
      </c>
      <c r="C174" s="30" t="s">
        <v>57</v>
      </c>
      <c r="D174" s="39">
        <v>2001</v>
      </c>
      <c r="E174" s="62">
        <f t="shared" si="55"/>
        <v>0</v>
      </c>
      <c r="F174" s="47"/>
      <c r="G174" s="47"/>
      <c r="H174" s="47"/>
      <c r="I174" s="47"/>
      <c r="J174" s="48">
        <f t="shared" si="60"/>
        <v>0</v>
      </c>
      <c r="K174" s="49"/>
      <c r="L174" s="50"/>
      <c r="M174" s="51"/>
      <c r="N174" s="50"/>
      <c r="O174" s="51"/>
      <c r="P174" s="52"/>
      <c r="Q174" s="48">
        <f t="shared" si="50"/>
        <v>0</v>
      </c>
      <c r="R174" s="49"/>
      <c r="S174" s="52"/>
      <c r="T174" s="48">
        <f t="shared" si="51"/>
        <v>0</v>
      </c>
      <c r="U174" s="49"/>
      <c r="V174" s="50"/>
      <c r="W174" s="51"/>
      <c r="X174" s="52"/>
      <c r="Y174" s="53">
        <f t="shared" si="57"/>
        <v>0</v>
      </c>
      <c r="Z174" s="54"/>
      <c r="AA174" s="55"/>
      <c r="AB174" s="54"/>
      <c r="AC174" s="55"/>
      <c r="AD174" s="54"/>
      <c r="AE174" s="55"/>
      <c r="AF174" s="54"/>
      <c r="AG174" s="55"/>
      <c r="AH174" s="54"/>
      <c r="AI174" s="55"/>
      <c r="AJ174" s="54"/>
      <c r="AK174" s="55"/>
      <c r="AL174" s="54"/>
      <c r="AM174" s="55"/>
      <c r="AN174" s="54"/>
      <c r="AO174" s="89"/>
      <c r="AP174" s="96">
        <f t="shared" si="52"/>
        <v>0</v>
      </c>
      <c r="AQ174" s="98"/>
      <c r="AR174" s="93"/>
      <c r="AS174" s="90">
        <f t="shared" si="59"/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 t="shared" si="44"/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22"/>
      <c r="BQ174" s="13">
        <f t="shared" si="58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109"/>
      <c r="CH174" s="53">
        <f t="shared" si="46"/>
        <v>0</v>
      </c>
      <c r="CI174" s="51"/>
      <c r="CJ174" s="50"/>
      <c r="CK174" s="51"/>
      <c r="CL174" s="50"/>
      <c r="CM174" s="51"/>
      <c r="CN174" s="50"/>
      <c r="CO174" s="50"/>
      <c r="CP174" s="50"/>
      <c r="CQ174" s="51"/>
      <c r="CR174" s="50"/>
      <c r="CS174" s="51"/>
      <c r="CT174" s="109"/>
      <c r="CU174" s="53">
        <f t="shared" si="53"/>
        <v>0</v>
      </c>
      <c r="CV174" s="51"/>
      <c r="CW174" s="50"/>
      <c r="CX174" s="50"/>
      <c r="CY174" s="50"/>
      <c r="CZ174" s="51"/>
      <c r="DA174" s="50"/>
      <c r="DB174" s="51"/>
      <c r="DC174" s="50"/>
      <c r="DD174" s="51"/>
      <c r="DE174" s="109"/>
      <c r="DF174" s="53">
        <f t="shared" si="54"/>
        <v>0</v>
      </c>
      <c r="DG174" s="51"/>
      <c r="DH174" s="50"/>
      <c r="DI174" s="50"/>
      <c r="DJ174" s="50"/>
      <c r="DK174" s="51"/>
      <c r="DL174" s="109"/>
      <c r="DM174" s="53">
        <f t="shared" si="56"/>
        <v>0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50"/>
      <c r="DY174" s="50"/>
      <c r="DZ174" s="51"/>
      <c r="EA174" s="50"/>
      <c r="EB174" s="51"/>
      <c r="EC174" s="109"/>
    </row>
    <row r="175" spans="2:133" ht="15" hidden="1" customHeight="1" x14ac:dyDescent="0.3">
      <c r="B175" s="37">
        <v>6596</v>
      </c>
      <c r="C175" s="30" t="s">
        <v>227</v>
      </c>
      <c r="D175" s="38">
        <v>2008</v>
      </c>
      <c r="E175" s="62">
        <f t="shared" si="55"/>
        <v>0</v>
      </c>
      <c r="F175" s="47"/>
      <c r="G175" s="47"/>
      <c r="H175" s="47"/>
      <c r="I175" s="47"/>
      <c r="J175" s="48">
        <f t="shared" si="60"/>
        <v>0</v>
      </c>
      <c r="K175" s="49"/>
      <c r="L175" s="50"/>
      <c r="M175" s="51"/>
      <c r="N175" s="50"/>
      <c r="O175" s="51"/>
      <c r="P175" s="52"/>
      <c r="Q175" s="48">
        <f t="shared" si="50"/>
        <v>0</v>
      </c>
      <c r="R175" s="49"/>
      <c r="S175" s="52"/>
      <c r="T175" s="48">
        <f t="shared" si="51"/>
        <v>0</v>
      </c>
      <c r="U175" s="49"/>
      <c r="V175" s="50"/>
      <c r="W175" s="51"/>
      <c r="X175" s="52"/>
      <c r="Y175" s="53">
        <f t="shared" si="57"/>
        <v>0</v>
      </c>
      <c r="Z175" s="106"/>
      <c r="AA175" s="55"/>
      <c r="AB175" s="106"/>
      <c r="AC175" s="55"/>
      <c r="AD175" s="106"/>
      <c r="AE175" s="55"/>
      <c r="AF175" s="106"/>
      <c r="AG175" s="55"/>
      <c r="AH175" s="106"/>
      <c r="AI175" s="55"/>
      <c r="AJ175" s="106"/>
      <c r="AK175" s="55"/>
      <c r="AL175" s="54"/>
      <c r="AM175" s="55"/>
      <c r="AN175" s="106"/>
      <c r="AO175" s="89"/>
      <c r="AP175" s="96">
        <f t="shared" si="52"/>
        <v>0</v>
      </c>
      <c r="AQ175" s="98"/>
      <c r="AR175" s="93"/>
      <c r="AS175" s="90">
        <f t="shared" si="59"/>
        <v>0</v>
      </c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>
        <f t="shared" ref="BD175:BD238" si="61">BF175+BH175+BJ175+BL175+BN175+BP175</f>
        <v>0</v>
      </c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3">
        <f t="shared" si="58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>
        <f t="shared" si="46"/>
        <v>0</v>
      </c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>
        <f t="shared" si="53"/>
        <v>0</v>
      </c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>
        <f t="shared" si="54"/>
        <v>0</v>
      </c>
      <c r="DG175" s="51"/>
      <c r="DH175" s="50"/>
      <c r="DI175" s="51"/>
      <c r="DJ175" s="50"/>
      <c r="DK175" s="51"/>
      <c r="DL175" s="52"/>
      <c r="DM175" s="53">
        <f t="shared" si="56"/>
        <v>0</v>
      </c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</row>
    <row r="176" spans="2:133" ht="15" hidden="1" customHeight="1" x14ac:dyDescent="0.3">
      <c r="B176" s="37">
        <v>2545</v>
      </c>
      <c r="C176" s="30" t="s">
        <v>37</v>
      </c>
      <c r="D176" s="39">
        <v>2001</v>
      </c>
      <c r="E176" s="62">
        <f t="shared" si="55"/>
        <v>0</v>
      </c>
      <c r="F176" s="47"/>
      <c r="G176" s="47"/>
      <c r="H176" s="47"/>
      <c r="I176" s="47"/>
      <c r="J176" s="48">
        <f t="shared" si="60"/>
        <v>0</v>
      </c>
      <c r="K176" s="49"/>
      <c r="L176" s="50"/>
      <c r="M176" s="51"/>
      <c r="N176" s="50"/>
      <c r="O176" s="51"/>
      <c r="P176" s="52"/>
      <c r="Q176" s="48">
        <f t="shared" si="50"/>
        <v>0</v>
      </c>
      <c r="R176" s="49"/>
      <c r="S176" s="52"/>
      <c r="T176" s="48">
        <f t="shared" si="51"/>
        <v>0</v>
      </c>
      <c r="U176" s="49"/>
      <c r="V176" s="50"/>
      <c r="W176" s="51"/>
      <c r="X176" s="52"/>
      <c r="Y176" s="53">
        <f t="shared" si="57"/>
        <v>0</v>
      </c>
      <c r="Z176" s="54"/>
      <c r="AA176" s="55"/>
      <c r="AB176" s="54"/>
      <c r="AC176" s="55"/>
      <c r="AD176" s="54"/>
      <c r="AE176" s="55"/>
      <c r="AF176" s="54"/>
      <c r="AG176" s="55"/>
      <c r="AH176" s="54"/>
      <c r="AI176" s="55"/>
      <c r="AJ176" s="54"/>
      <c r="AK176" s="55"/>
      <c r="AL176" s="106"/>
      <c r="AM176" s="55"/>
      <c r="AN176" s="54"/>
      <c r="AO176" s="89"/>
      <c r="AP176" s="96">
        <f t="shared" si="52"/>
        <v>0</v>
      </c>
      <c r="AQ176" s="98"/>
      <c r="AR176" s="93"/>
      <c r="AS176" s="90">
        <f t="shared" si="59"/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 t="shared" si="61"/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58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 t="shared" si="46"/>
        <v>0</v>
      </c>
      <c r="CI176" s="51"/>
      <c r="CJ176" s="50"/>
      <c r="CK176" s="51"/>
      <c r="CL176" s="50"/>
      <c r="CM176" s="51"/>
      <c r="CN176" s="50"/>
      <c r="CO176" s="50"/>
      <c r="CP176" s="50"/>
      <c r="CQ176" s="51"/>
      <c r="CR176" s="50"/>
      <c r="CS176" s="51"/>
      <c r="CT176" s="52"/>
      <c r="CU176" s="53">
        <f t="shared" si="53"/>
        <v>0</v>
      </c>
      <c r="CV176" s="51"/>
      <c r="CW176" s="50"/>
      <c r="CX176" s="50"/>
      <c r="CY176" s="50"/>
      <c r="CZ176" s="51"/>
      <c r="DA176" s="50"/>
      <c r="DB176" s="51"/>
      <c r="DC176" s="50"/>
      <c r="DD176" s="51"/>
      <c r="DE176" s="52"/>
      <c r="DF176" s="53">
        <f t="shared" si="54"/>
        <v>0</v>
      </c>
      <c r="DG176" s="51"/>
      <c r="DH176" s="50"/>
      <c r="DI176" s="50"/>
      <c r="DJ176" s="50"/>
      <c r="DK176" s="51"/>
      <c r="DL176" s="52"/>
      <c r="DM176" s="53">
        <f t="shared" si="56"/>
        <v>0</v>
      </c>
      <c r="DN176" s="51"/>
      <c r="DO176" s="50"/>
      <c r="DP176" s="51"/>
      <c r="DQ176" s="50"/>
      <c r="DR176" s="51"/>
      <c r="DS176" s="50"/>
      <c r="DT176" s="51"/>
      <c r="DU176" s="50"/>
      <c r="DV176" s="51"/>
      <c r="DW176" s="50"/>
      <c r="DX176" s="50"/>
      <c r="DY176" s="50"/>
      <c r="DZ176" s="51"/>
      <c r="EA176" s="50"/>
      <c r="EB176" s="51"/>
      <c r="EC176" s="52"/>
    </row>
    <row r="177" spans="2:133" ht="15" hidden="1" customHeight="1" x14ac:dyDescent="0.3">
      <c r="B177" s="37">
        <v>4492</v>
      </c>
      <c r="C177" s="30" t="s">
        <v>62</v>
      </c>
      <c r="D177" s="39">
        <v>2004</v>
      </c>
      <c r="E177" s="62">
        <f t="shared" si="55"/>
        <v>0</v>
      </c>
      <c r="F177" s="47" t="s">
        <v>430</v>
      </c>
      <c r="G177" s="47"/>
      <c r="H177" s="47" t="s">
        <v>476</v>
      </c>
      <c r="I177" s="47" t="s">
        <v>527</v>
      </c>
      <c r="J177" s="48">
        <f t="shared" si="60"/>
        <v>0</v>
      </c>
      <c r="K177" s="49"/>
      <c r="L177" s="50"/>
      <c r="M177" s="51"/>
      <c r="N177" s="50"/>
      <c r="O177" s="51"/>
      <c r="P177" s="52"/>
      <c r="Q177" s="48">
        <f t="shared" si="50"/>
        <v>0</v>
      </c>
      <c r="R177" s="49"/>
      <c r="S177" s="52"/>
      <c r="T177" s="48">
        <f t="shared" si="51"/>
        <v>0</v>
      </c>
      <c r="U177" s="49"/>
      <c r="V177" s="50"/>
      <c r="W177" s="51"/>
      <c r="X177" s="52"/>
      <c r="Y177" s="53">
        <f>AA177+AC177+AE177+AG177+AI177+AK177+AO177</f>
        <v>0</v>
      </c>
      <c r="Z177" s="54"/>
      <c r="AA177" s="55"/>
      <c r="AB177" s="54"/>
      <c r="AC177" s="55"/>
      <c r="AD177" s="54"/>
      <c r="AE177" s="55"/>
      <c r="AF177" s="54"/>
      <c r="AG177" s="55"/>
      <c r="AH177" s="54"/>
      <c r="AI177" s="55"/>
      <c r="AJ177" s="54"/>
      <c r="AK177" s="55"/>
      <c r="AL177" s="14">
        <v>8</v>
      </c>
      <c r="AM177" s="14" t="s">
        <v>65</v>
      </c>
      <c r="AN177" s="54"/>
      <c r="AO177" s="89"/>
      <c r="AP177" s="96">
        <f t="shared" si="52"/>
        <v>0</v>
      </c>
      <c r="AQ177" s="98"/>
      <c r="AR177" s="93"/>
      <c r="AS177" s="90">
        <f t="shared" si="59"/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 t="shared" si="61"/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58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 t="shared" si="46"/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 t="shared" si="53"/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 t="shared" si="54"/>
        <v>0</v>
      </c>
      <c r="DG177" s="51"/>
      <c r="DH177" s="50"/>
      <c r="DI177" s="51"/>
      <c r="DJ177" s="50"/>
      <c r="DK177" s="51"/>
      <c r="DL177" s="52"/>
      <c r="DM177" s="53">
        <f t="shared" si="56"/>
        <v>0</v>
      </c>
      <c r="DN177" s="51"/>
      <c r="DO177" s="50"/>
      <c r="DP177" s="51"/>
      <c r="DQ177" s="50"/>
      <c r="DR177" s="51"/>
      <c r="DS177" s="50"/>
      <c r="DT177" s="51"/>
      <c r="DU177" s="50"/>
      <c r="DV177" s="51"/>
      <c r="DW177" s="50"/>
      <c r="DX177" s="51"/>
      <c r="DY177" s="50"/>
      <c r="DZ177" s="51"/>
      <c r="EA177" s="50"/>
      <c r="EB177" s="51"/>
      <c r="EC177" s="52"/>
    </row>
    <row r="178" spans="2:133" ht="15" hidden="1" customHeight="1" x14ac:dyDescent="0.3">
      <c r="B178" s="37">
        <v>6008</v>
      </c>
      <c r="C178" s="30" t="s">
        <v>182</v>
      </c>
      <c r="D178" s="38">
        <v>2007</v>
      </c>
      <c r="E178" s="62">
        <f t="shared" si="55"/>
        <v>0</v>
      </c>
      <c r="F178" s="47"/>
      <c r="G178" s="47"/>
      <c r="H178" s="47"/>
      <c r="I178" s="47"/>
      <c r="J178" s="48">
        <f t="shared" si="60"/>
        <v>0</v>
      </c>
      <c r="K178" s="49"/>
      <c r="L178" s="50"/>
      <c r="M178" s="51"/>
      <c r="N178" s="50"/>
      <c r="O178" s="51"/>
      <c r="P178" s="52"/>
      <c r="Q178" s="48">
        <f t="shared" si="50"/>
        <v>0</v>
      </c>
      <c r="R178" s="49"/>
      <c r="S178" s="52"/>
      <c r="T178" s="48">
        <f t="shared" si="51"/>
        <v>0</v>
      </c>
      <c r="U178" s="49"/>
      <c r="V178" s="50"/>
      <c r="W178" s="51"/>
      <c r="X178" s="52"/>
      <c r="Y178" s="53">
        <f t="shared" ref="Y178:Y207" si="62">AA178+AC178+AE178+AG178+AI178+AK178+AM178+AO178</f>
        <v>0</v>
      </c>
      <c r="Z178" s="54"/>
      <c r="AA178" s="55"/>
      <c r="AB178" s="54"/>
      <c r="AC178" s="55"/>
      <c r="AD178" s="54"/>
      <c r="AE178" s="55"/>
      <c r="AF178" s="54"/>
      <c r="AG178" s="55"/>
      <c r="AH178" s="54"/>
      <c r="AI178" s="55"/>
      <c r="AJ178" s="54"/>
      <c r="AK178" s="55"/>
      <c r="AL178" s="106"/>
      <c r="AM178" s="55"/>
      <c r="AN178" s="54"/>
      <c r="AO178" s="89"/>
      <c r="AP178" s="96">
        <f t="shared" si="52"/>
        <v>0</v>
      </c>
      <c r="AQ178" s="98"/>
      <c r="AR178" s="93"/>
      <c r="AS178" s="90">
        <f t="shared" si="59"/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 t="shared" si="61"/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58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 t="shared" si="46"/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 t="shared" si="53"/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 t="shared" si="54"/>
        <v>0</v>
      </c>
      <c r="DG178" s="51"/>
      <c r="DH178" s="50"/>
      <c r="DI178" s="51"/>
      <c r="DJ178" s="50"/>
      <c r="DK178" s="51"/>
      <c r="DL178" s="52"/>
      <c r="DM178" s="53">
        <f t="shared" si="56"/>
        <v>0</v>
      </c>
      <c r="DN178" s="51"/>
      <c r="DO178" s="50"/>
      <c r="DP178" s="51"/>
      <c r="DQ178" s="50"/>
      <c r="DR178" s="51"/>
      <c r="DS178" s="50"/>
      <c r="DT178" s="51"/>
      <c r="DU178" s="50"/>
      <c r="DV178" s="51"/>
      <c r="DW178" s="50"/>
      <c r="DX178" s="51"/>
      <c r="DY178" s="50"/>
      <c r="DZ178" s="51"/>
      <c r="EA178" s="50"/>
      <c r="EB178" s="51"/>
      <c r="EC178" s="52"/>
    </row>
    <row r="179" spans="2:133" ht="15" hidden="1" customHeight="1" x14ac:dyDescent="0.3">
      <c r="B179" s="37">
        <v>7403</v>
      </c>
      <c r="C179" s="30" t="s">
        <v>259</v>
      </c>
      <c r="D179" s="38">
        <v>2009</v>
      </c>
      <c r="E179" s="62">
        <f t="shared" si="55"/>
        <v>0</v>
      </c>
      <c r="F179" s="47"/>
      <c r="G179" s="47"/>
      <c r="H179" s="47"/>
      <c r="I179" s="47"/>
      <c r="J179" s="48">
        <f t="shared" si="60"/>
        <v>0</v>
      </c>
      <c r="K179" s="49"/>
      <c r="L179" s="50"/>
      <c r="M179" s="51"/>
      <c r="N179" s="50"/>
      <c r="O179" s="51"/>
      <c r="P179" s="52"/>
      <c r="Q179" s="48">
        <f t="shared" si="50"/>
        <v>0</v>
      </c>
      <c r="R179" s="49"/>
      <c r="S179" s="52"/>
      <c r="T179" s="48">
        <f t="shared" si="51"/>
        <v>0</v>
      </c>
      <c r="U179" s="49"/>
      <c r="V179" s="50"/>
      <c r="W179" s="51"/>
      <c r="X179" s="52"/>
      <c r="Y179" s="53">
        <f t="shared" si="62"/>
        <v>0</v>
      </c>
      <c r="Z179" s="54"/>
      <c r="AA179" s="55"/>
      <c r="AB179" s="54"/>
      <c r="AC179" s="55"/>
      <c r="AD179" s="54"/>
      <c r="AE179" s="55"/>
      <c r="AF179" s="54"/>
      <c r="AG179" s="55"/>
      <c r="AH179" s="54"/>
      <c r="AI179" s="55"/>
      <c r="AJ179" s="54"/>
      <c r="AK179" s="55"/>
      <c r="AL179" s="106"/>
      <c r="AM179" s="55"/>
      <c r="AN179" s="54"/>
      <c r="AO179" s="89"/>
      <c r="AP179" s="96">
        <f t="shared" si="52"/>
        <v>0</v>
      </c>
      <c r="AQ179" s="98"/>
      <c r="AR179" s="93"/>
      <c r="AS179" s="90">
        <f t="shared" si="59"/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 t="shared" si="61"/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58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 t="shared" si="46"/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 t="shared" si="53"/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 t="shared" si="54"/>
        <v>0</v>
      </c>
      <c r="DG179" s="51"/>
      <c r="DH179" s="50"/>
      <c r="DI179" s="51"/>
      <c r="DJ179" s="50"/>
      <c r="DK179" s="51"/>
      <c r="DL179" s="52"/>
      <c r="DM179" s="53">
        <f t="shared" si="56"/>
        <v>0</v>
      </c>
      <c r="DN179" s="51"/>
      <c r="DO179" s="50"/>
      <c r="DP179" s="51"/>
      <c r="DQ179" s="50"/>
      <c r="DR179" s="51"/>
      <c r="DS179" s="50"/>
      <c r="DT179" s="51"/>
      <c r="DU179" s="50"/>
      <c r="DV179" s="51"/>
      <c r="DW179" s="50"/>
      <c r="DX179" s="51"/>
      <c r="DY179" s="50"/>
      <c r="DZ179" s="51"/>
      <c r="EA179" s="50"/>
      <c r="EB179" s="51"/>
      <c r="EC179" s="52"/>
    </row>
    <row r="180" spans="2:133" ht="15" hidden="1" customHeight="1" x14ac:dyDescent="0.3">
      <c r="B180" s="37">
        <v>7352</v>
      </c>
      <c r="C180" s="30" t="s">
        <v>297</v>
      </c>
      <c r="D180" s="38">
        <v>2009</v>
      </c>
      <c r="E180" s="62">
        <f t="shared" si="55"/>
        <v>0</v>
      </c>
      <c r="F180" s="47"/>
      <c r="G180" s="47"/>
      <c r="H180" s="47"/>
      <c r="I180" s="47"/>
      <c r="J180" s="48">
        <f t="shared" si="60"/>
        <v>0</v>
      </c>
      <c r="K180" s="49"/>
      <c r="L180" s="50"/>
      <c r="M180" s="51"/>
      <c r="N180" s="50"/>
      <c r="O180" s="51"/>
      <c r="P180" s="52"/>
      <c r="Q180" s="48">
        <f t="shared" si="50"/>
        <v>0</v>
      </c>
      <c r="R180" s="49"/>
      <c r="S180" s="52"/>
      <c r="T180" s="48">
        <f t="shared" si="51"/>
        <v>0</v>
      </c>
      <c r="U180" s="49"/>
      <c r="V180" s="50"/>
      <c r="W180" s="51"/>
      <c r="X180" s="52"/>
      <c r="Y180" s="53">
        <f t="shared" si="62"/>
        <v>0</v>
      </c>
      <c r="Z180" s="54"/>
      <c r="AA180" s="55"/>
      <c r="AB180" s="54"/>
      <c r="AC180" s="55"/>
      <c r="AD180" s="54"/>
      <c r="AE180" s="55"/>
      <c r="AF180" s="54"/>
      <c r="AG180" s="55"/>
      <c r="AH180" s="54"/>
      <c r="AI180" s="55"/>
      <c r="AJ180" s="54"/>
      <c r="AK180" s="55"/>
      <c r="AL180" s="54"/>
      <c r="AM180" s="55"/>
      <c r="AN180" s="54"/>
      <c r="AO180" s="89"/>
      <c r="AP180" s="96">
        <f t="shared" si="52"/>
        <v>0</v>
      </c>
      <c r="AQ180" s="98"/>
      <c r="AR180" s="93"/>
      <c r="AS180" s="90">
        <f t="shared" si="59"/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>
        <f t="shared" si="61"/>
        <v>0</v>
      </c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58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>
        <f t="shared" si="46"/>
        <v>0</v>
      </c>
      <c r="CI180" s="51"/>
      <c r="CJ180" s="50"/>
      <c r="CK180" s="51"/>
      <c r="CL180" s="50"/>
      <c r="CM180" s="51"/>
      <c r="CN180" s="50"/>
      <c r="CO180" s="51"/>
      <c r="CP180" s="50"/>
      <c r="CQ180" s="51"/>
      <c r="CR180" s="50"/>
      <c r="CS180" s="51"/>
      <c r="CT180" s="52"/>
      <c r="CU180" s="53">
        <f t="shared" si="53"/>
        <v>0</v>
      </c>
      <c r="CV180" s="51"/>
      <c r="CW180" s="50"/>
      <c r="CX180" s="51"/>
      <c r="CY180" s="50"/>
      <c r="CZ180" s="51"/>
      <c r="DA180" s="50"/>
      <c r="DB180" s="51"/>
      <c r="DC180" s="50"/>
      <c r="DD180" s="51"/>
      <c r="DE180" s="52"/>
      <c r="DF180" s="53">
        <f t="shared" si="54"/>
        <v>0</v>
      </c>
      <c r="DG180" s="51"/>
      <c r="DH180" s="50"/>
      <c r="DI180" s="51"/>
      <c r="DJ180" s="50"/>
      <c r="DK180" s="51"/>
      <c r="DL180" s="52"/>
      <c r="DM180" s="53">
        <f t="shared" si="56"/>
        <v>0</v>
      </c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1"/>
      <c r="DY180" s="50"/>
      <c r="DZ180" s="51"/>
      <c r="EA180" s="50"/>
      <c r="EB180" s="51"/>
      <c r="EC180" s="52"/>
    </row>
    <row r="181" spans="2:133" ht="15" hidden="1" customHeight="1" x14ac:dyDescent="0.3">
      <c r="B181" s="37">
        <v>7460</v>
      </c>
      <c r="C181" s="30" t="s">
        <v>277</v>
      </c>
      <c r="D181" s="38">
        <v>2009</v>
      </c>
      <c r="E181" s="62">
        <f t="shared" si="55"/>
        <v>0</v>
      </c>
      <c r="F181" s="47"/>
      <c r="G181" s="47"/>
      <c r="H181" s="47"/>
      <c r="I181" s="47"/>
      <c r="J181" s="48">
        <f t="shared" si="60"/>
        <v>0</v>
      </c>
      <c r="K181" s="49"/>
      <c r="L181" s="50"/>
      <c r="M181" s="51"/>
      <c r="N181" s="50"/>
      <c r="O181" s="51"/>
      <c r="P181" s="52"/>
      <c r="Q181" s="48">
        <f t="shared" si="50"/>
        <v>0</v>
      </c>
      <c r="R181" s="49"/>
      <c r="S181" s="52"/>
      <c r="T181" s="48">
        <f t="shared" si="51"/>
        <v>0</v>
      </c>
      <c r="U181" s="49"/>
      <c r="V181" s="50"/>
      <c r="W181" s="51"/>
      <c r="X181" s="52"/>
      <c r="Y181" s="53">
        <f t="shared" si="62"/>
        <v>0</v>
      </c>
      <c r="Z181" s="54"/>
      <c r="AA181" s="55"/>
      <c r="AB181" s="54"/>
      <c r="AC181" s="55"/>
      <c r="AD181" s="54"/>
      <c r="AE181" s="55"/>
      <c r="AF181" s="54"/>
      <c r="AG181" s="55"/>
      <c r="AH181" s="54"/>
      <c r="AI181" s="55"/>
      <c r="AJ181" s="54"/>
      <c r="AK181" s="55"/>
      <c r="AL181" s="54"/>
      <c r="AM181" s="106"/>
      <c r="AN181" s="54"/>
      <c r="AO181" s="89"/>
      <c r="AP181" s="96">
        <f t="shared" si="52"/>
        <v>0</v>
      </c>
      <c r="AQ181" s="98"/>
      <c r="AR181" s="93"/>
      <c r="AS181" s="90">
        <f t="shared" si="59"/>
        <v>0</v>
      </c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>
        <f t="shared" si="61"/>
        <v>0</v>
      </c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58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>
        <f t="shared" si="46"/>
        <v>0</v>
      </c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>
        <f t="shared" si="53"/>
        <v>0</v>
      </c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>
        <f t="shared" si="54"/>
        <v>0</v>
      </c>
      <c r="DG181" s="51"/>
      <c r="DH181" s="50"/>
      <c r="DI181" s="51"/>
      <c r="DJ181" s="50"/>
      <c r="DK181" s="51"/>
      <c r="DL181" s="52"/>
      <c r="DM181" s="53">
        <f t="shared" si="56"/>
        <v>0</v>
      </c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</row>
    <row r="182" spans="2:133" ht="15" hidden="1" customHeight="1" x14ac:dyDescent="0.3">
      <c r="B182" s="37">
        <v>7448</v>
      </c>
      <c r="C182" s="30" t="s">
        <v>266</v>
      </c>
      <c r="D182" s="38">
        <v>2009</v>
      </c>
      <c r="E182" s="62">
        <f t="shared" si="55"/>
        <v>0</v>
      </c>
      <c r="F182" s="47"/>
      <c r="G182" s="47"/>
      <c r="H182" s="47"/>
      <c r="I182" s="47"/>
      <c r="J182" s="48">
        <f t="shared" si="60"/>
        <v>0</v>
      </c>
      <c r="K182" s="49"/>
      <c r="L182" s="50"/>
      <c r="M182" s="51"/>
      <c r="N182" s="50"/>
      <c r="O182" s="51"/>
      <c r="P182" s="52"/>
      <c r="Q182" s="48">
        <f t="shared" si="50"/>
        <v>0</v>
      </c>
      <c r="R182" s="49"/>
      <c r="S182" s="52"/>
      <c r="T182" s="48">
        <f t="shared" si="51"/>
        <v>0</v>
      </c>
      <c r="U182" s="49"/>
      <c r="V182" s="50"/>
      <c r="W182" s="51"/>
      <c r="X182" s="52"/>
      <c r="Y182" s="53">
        <f t="shared" si="62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9"/>
      <c r="AP182" s="96">
        <f t="shared" si="52"/>
        <v>0</v>
      </c>
      <c r="AQ182" s="98"/>
      <c r="AR182" s="93"/>
      <c r="AS182" s="90">
        <f t="shared" si="59"/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 t="shared" si="61"/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22"/>
      <c r="BQ182" s="13">
        <f t="shared" si="58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109"/>
      <c r="CH182" s="53">
        <f t="shared" si="46"/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109"/>
      <c r="CU182" s="53">
        <f t="shared" si="53"/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109"/>
      <c r="DF182" s="53">
        <f t="shared" si="54"/>
        <v>0</v>
      </c>
      <c r="DG182" s="51"/>
      <c r="DH182" s="50"/>
      <c r="DI182" s="51"/>
      <c r="DJ182" s="50"/>
      <c r="DK182" s="51"/>
      <c r="DL182" s="109"/>
      <c r="DM182" s="53">
        <f t="shared" si="56"/>
        <v>0</v>
      </c>
      <c r="DN182" s="51"/>
      <c r="DO182" s="50"/>
      <c r="DP182" s="51"/>
      <c r="DQ182" s="50"/>
      <c r="DR182" s="51"/>
      <c r="DS182" s="50"/>
      <c r="DT182" s="51"/>
      <c r="DU182" s="50"/>
      <c r="DV182" s="51"/>
      <c r="DW182" s="50"/>
      <c r="DX182" s="51"/>
      <c r="DY182" s="50"/>
      <c r="DZ182" s="51"/>
      <c r="EA182" s="50"/>
      <c r="EB182" s="51"/>
      <c r="EC182" s="109"/>
    </row>
    <row r="183" spans="2:133" ht="15" hidden="1" customHeight="1" x14ac:dyDescent="0.3">
      <c r="B183" s="37">
        <v>7033</v>
      </c>
      <c r="C183" s="30" t="s">
        <v>281</v>
      </c>
      <c r="D183" s="38">
        <v>2009</v>
      </c>
      <c r="E183" s="62">
        <f t="shared" si="55"/>
        <v>0</v>
      </c>
      <c r="F183" s="47"/>
      <c r="G183" s="47"/>
      <c r="H183" s="47"/>
      <c r="I183" s="47"/>
      <c r="J183" s="48">
        <f t="shared" si="60"/>
        <v>0</v>
      </c>
      <c r="K183" s="49"/>
      <c r="L183" s="50"/>
      <c r="M183" s="51"/>
      <c r="N183" s="50"/>
      <c r="O183" s="51"/>
      <c r="P183" s="52"/>
      <c r="Q183" s="48">
        <f t="shared" si="50"/>
        <v>0</v>
      </c>
      <c r="R183" s="49"/>
      <c r="S183" s="52"/>
      <c r="T183" s="48">
        <f t="shared" si="51"/>
        <v>0</v>
      </c>
      <c r="U183" s="49"/>
      <c r="V183" s="50"/>
      <c r="W183" s="51"/>
      <c r="X183" s="52"/>
      <c r="Y183" s="53">
        <f t="shared" si="62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54"/>
      <c r="AM183" s="55"/>
      <c r="AN183" s="54"/>
      <c r="AO183" s="89"/>
      <c r="AP183" s="96">
        <f t="shared" si="52"/>
        <v>0</v>
      </c>
      <c r="AQ183" s="98"/>
      <c r="AR183" s="93"/>
      <c r="AS183" s="90">
        <f t="shared" si="59"/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>
        <f t="shared" si="61"/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22"/>
      <c r="BQ183" s="13">
        <f t="shared" si="58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109"/>
      <c r="CH183" s="53">
        <f t="shared" ref="CH183:CH246" si="63">CJ183+CL183+CN183+CP183+CR183+CT183</f>
        <v>0</v>
      </c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109"/>
      <c r="CU183" s="53">
        <f t="shared" si="53"/>
        <v>0</v>
      </c>
      <c r="CV183" s="51"/>
      <c r="CW183" s="50"/>
      <c r="CX183" s="51"/>
      <c r="CY183" s="50"/>
      <c r="CZ183" s="51"/>
      <c r="DA183" s="50"/>
      <c r="DB183" s="51"/>
      <c r="DC183" s="50"/>
      <c r="DD183" s="51"/>
      <c r="DE183" s="109"/>
      <c r="DF183" s="53">
        <f t="shared" si="54"/>
        <v>0</v>
      </c>
      <c r="DG183" s="51"/>
      <c r="DH183" s="50"/>
      <c r="DI183" s="51"/>
      <c r="DJ183" s="50"/>
      <c r="DK183" s="51"/>
      <c r="DL183" s="109"/>
      <c r="DM183" s="53">
        <f t="shared" si="56"/>
        <v>0</v>
      </c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0"/>
      <c r="EB183" s="51"/>
      <c r="EC183" s="109"/>
    </row>
    <row r="184" spans="2:133" ht="15" hidden="1" customHeight="1" x14ac:dyDescent="0.3">
      <c r="B184" s="37">
        <v>6052</v>
      </c>
      <c r="C184" s="30" t="s">
        <v>196</v>
      </c>
      <c r="D184" s="38">
        <v>2008</v>
      </c>
      <c r="E184" s="62">
        <f t="shared" si="55"/>
        <v>0</v>
      </c>
      <c r="F184" s="47"/>
      <c r="G184" s="47"/>
      <c r="H184" s="47"/>
      <c r="I184" s="47"/>
      <c r="J184" s="48">
        <f t="shared" si="60"/>
        <v>0</v>
      </c>
      <c r="K184" s="49"/>
      <c r="L184" s="50"/>
      <c r="M184" s="51"/>
      <c r="N184" s="50"/>
      <c r="O184" s="51"/>
      <c r="P184" s="52"/>
      <c r="Q184" s="48">
        <f t="shared" si="50"/>
        <v>0</v>
      </c>
      <c r="R184" s="49"/>
      <c r="S184" s="52"/>
      <c r="T184" s="48">
        <f t="shared" si="51"/>
        <v>0</v>
      </c>
      <c r="U184" s="49"/>
      <c r="V184" s="50"/>
      <c r="W184" s="51"/>
      <c r="X184" s="52"/>
      <c r="Y184" s="53">
        <f t="shared" si="62"/>
        <v>0</v>
      </c>
      <c r="Z184" s="54"/>
      <c r="AA184" s="55"/>
      <c r="AB184" s="54"/>
      <c r="AC184" s="55"/>
      <c r="AD184" s="54"/>
      <c r="AE184" s="55"/>
      <c r="AF184" s="54"/>
      <c r="AG184" s="55"/>
      <c r="AH184" s="54"/>
      <c r="AI184" s="55"/>
      <c r="AJ184" s="54"/>
      <c r="AK184" s="55"/>
      <c r="AL184" s="54"/>
      <c r="AM184" s="55"/>
      <c r="AN184" s="54"/>
      <c r="AO184" s="89"/>
      <c r="AP184" s="96">
        <f t="shared" si="52"/>
        <v>0</v>
      </c>
      <c r="AQ184" s="98"/>
      <c r="AR184" s="93"/>
      <c r="AS184" s="90">
        <f t="shared" si="59"/>
        <v>0</v>
      </c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>
        <f t="shared" si="61"/>
        <v>0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 t="shared" si="58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>
        <f t="shared" si="63"/>
        <v>0</v>
      </c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>
        <f t="shared" si="53"/>
        <v>0</v>
      </c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>
        <f t="shared" si="54"/>
        <v>0</v>
      </c>
      <c r="DG184" s="51"/>
      <c r="DH184" s="50"/>
      <c r="DI184" s="51"/>
      <c r="DJ184" s="50"/>
      <c r="DK184" s="51"/>
      <c r="DL184" s="52"/>
      <c r="DM184" s="53">
        <f t="shared" si="56"/>
        <v>0</v>
      </c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</row>
    <row r="185" spans="2:133" ht="15" hidden="1" customHeight="1" x14ac:dyDescent="0.3">
      <c r="B185" s="37">
        <v>3254</v>
      </c>
      <c r="C185" s="30" t="s">
        <v>156</v>
      </c>
      <c r="D185" s="38">
        <v>2002</v>
      </c>
      <c r="E185" s="62">
        <f t="shared" si="55"/>
        <v>0</v>
      </c>
      <c r="F185" s="47"/>
      <c r="G185" s="47"/>
      <c r="H185" s="47"/>
      <c r="I185" s="47"/>
      <c r="J185" s="48">
        <f t="shared" si="60"/>
        <v>0</v>
      </c>
      <c r="K185" s="49"/>
      <c r="L185" s="50"/>
      <c r="M185" s="51"/>
      <c r="N185" s="50"/>
      <c r="O185" s="51"/>
      <c r="P185" s="52"/>
      <c r="Q185" s="48">
        <f t="shared" si="50"/>
        <v>0</v>
      </c>
      <c r="R185" s="49"/>
      <c r="S185" s="52"/>
      <c r="T185" s="48">
        <f t="shared" si="51"/>
        <v>0</v>
      </c>
      <c r="U185" s="49"/>
      <c r="V185" s="50"/>
      <c r="W185" s="51"/>
      <c r="X185" s="52"/>
      <c r="Y185" s="53">
        <f t="shared" si="62"/>
        <v>0</v>
      </c>
      <c r="Z185" s="54"/>
      <c r="AA185" s="55"/>
      <c r="AB185" s="54"/>
      <c r="AC185" s="55"/>
      <c r="AD185" s="54"/>
      <c r="AE185" s="55"/>
      <c r="AF185" s="106"/>
      <c r="AG185" s="55"/>
      <c r="AH185" s="54"/>
      <c r="AI185" s="55"/>
      <c r="AJ185" s="54"/>
      <c r="AK185" s="55"/>
      <c r="AL185" s="54"/>
      <c r="AM185" s="55"/>
      <c r="AN185" s="54"/>
      <c r="AO185" s="89"/>
      <c r="AP185" s="96">
        <f t="shared" si="52"/>
        <v>0</v>
      </c>
      <c r="AQ185" s="98"/>
      <c r="AR185" s="93"/>
      <c r="AS185" s="90">
        <f t="shared" si="59"/>
        <v>0</v>
      </c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>
        <f t="shared" si="61"/>
        <v>0</v>
      </c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>
        <f t="shared" si="58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>
        <f t="shared" si="63"/>
        <v>0</v>
      </c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>
        <f t="shared" si="53"/>
        <v>0</v>
      </c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>
        <f t="shared" si="54"/>
        <v>0</v>
      </c>
      <c r="DG185" s="51"/>
      <c r="DH185" s="50"/>
      <c r="DI185" s="51"/>
      <c r="DJ185" s="50"/>
      <c r="DK185" s="51"/>
      <c r="DL185" s="52"/>
      <c r="DM185" s="53">
        <f t="shared" si="56"/>
        <v>0</v>
      </c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</row>
    <row r="186" spans="2:133" ht="15" hidden="1" customHeight="1" x14ac:dyDescent="0.3">
      <c r="B186" s="37">
        <v>6090</v>
      </c>
      <c r="C186" s="30" t="s">
        <v>219</v>
      </c>
      <c r="D186" s="38">
        <v>2007</v>
      </c>
      <c r="E186" s="62">
        <f t="shared" si="55"/>
        <v>0</v>
      </c>
      <c r="F186" s="47"/>
      <c r="G186" s="47"/>
      <c r="H186" s="47"/>
      <c r="I186" s="47"/>
      <c r="J186" s="48">
        <f t="shared" si="60"/>
        <v>0</v>
      </c>
      <c r="K186" s="49"/>
      <c r="L186" s="50"/>
      <c r="M186" s="51"/>
      <c r="N186" s="50"/>
      <c r="O186" s="51"/>
      <c r="P186" s="52"/>
      <c r="Q186" s="48">
        <f t="shared" si="50"/>
        <v>0</v>
      </c>
      <c r="R186" s="49"/>
      <c r="S186" s="52"/>
      <c r="T186" s="48">
        <f t="shared" si="51"/>
        <v>0</v>
      </c>
      <c r="U186" s="49"/>
      <c r="V186" s="50"/>
      <c r="W186" s="51"/>
      <c r="X186" s="52"/>
      <c r="Y186" s="53">
        <f t="shared" si="62"/>
        <v>0</v>
      </c>
      <c r="Z186" s="54"/>
      <c r="AA186" s="55"/>
      <c r="AB186" s="54"/>
      <c r="AC186" s="55"/>
      <c r="AD186" s="54"/>
      <c r="AE186" s="55"/>
      <c r="AF186" s="54"/>
      <c r="AG186" s="55"/>
      <c r="AH186" s="54"/>
      <c r="AI186" s="55"/>
      <c r="AJ186" s="54"/>
      <c r="AK186" s="55"/>
      <c r="AL186" s="54"/>
      <c r="AM186" s="55"/>
      <c r="AN186" s="54"/>
      <c r="AO186" s="89"/>
      <c r="AP186" s="96">
        <f t="shared" si="52"/>
        <v>0</v>
      </c>
      <c r="AQ186" s="98"/>
      <c r="AR186" s="93"/>
      <c r="AS186" s="90">
        <f t="shared" si="59"/>
        <v>0</v>
      </c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>
        <f t="shared" si="61"/>
        <v>0</v>
      </c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>
        <f t="shared" si="58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>
        <f t="shared" si="63"/>
        <v>0</v>
      </c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>
        <f t="shared" si="53"/>
        <v>0</v>
      </c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>
        <f t="shared" si="54"/>
        <v>0</v>
      </c>
      <c r="DG186" s="51"/>
      <c r="DH186" s="50"/>
      <c r="DI186" s="51"/>
      <c r="DJ186" s="50"/>
      <c r="DK186" s="51"/>
      <c r="DL186" s="52"/>
      <c r="DM186" s="53">
        <f t="shared" si="56"/>
        <v>0</v>
      </c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</row>
    <row r="187" spans="2:133" ht="15" hidden="1" customHeight="1" x14ac:dyDescent="0.3">
      <c r="B187" s="37">
        <v>6154</v>
      </c>
      <c r="C187" s="30" t="s">
        <v>138</v>
      </c>
      <c r="D187" s="38">
        <v>2006</v>
      </c>
      <c r="E187" s="62">
        <f t="shared" si="55"/>
        <v>0</v>
      </c>
      <c r="F187" s="47"/>
      <c r="G187" s="47"/>
      <c r="H187" s="47"/>
      <c r="I187" s="47"/>
      <c r="J187" s="48">
        <f t="shared" si="60"/>
        <v>0</v>
      </c>
      <c r="K187" s="49"/>
      <c r="L187" s="50"/>
      <c r="M187" s="51"/>
      <c r="N187" s="50"/>
      <c r="O187" s="51"/>
      <c r="P187" s="52"/>
      <c r="Q187" s="48">
        <f t="shared" si="50"/>
        <v>0</v>
      </c>
      <c r="R187" s="49"/>
      <c r="S187" s="52"/>
      <c r="T187" s="48">
        <f t="shared" si="51"/>
        <v>0</v>
      </c>
      <c r="U187" s="49"/>
      <c r="V187" s="50"/>
      <c r="W187" s="51"/>
      <c r="X187" s="52"/>
      <c r="Y187" s="53">
        <f t="shared" si="62"/>
        <v>0</v>
      </c>
      <c r="Z187" s="54"/>
      <c r="AA187" s="55"/>
      <c r="AB187" s="54"/>
      <c r="AC187" s="55"/>
      <c r="AD187" s="54"/>
      <c r="AE187" s="55"/>
      <c r="AF187" s="54"/>
      <c r="AG187" s="55"/>
      <c r="AH187" s="54"/>
      <c r="AI187" s="55"/>
      <c r="AJ187" s="54"/>
      <c r="AK187" s="55"/>
      <c r="AL187" s="54"/>
      <c r="AM187" s="55"/>
      <c r="AN187" s="54"/>
      <c r="AO187" s="89"/>
      <c r="AP187" s="96">
        <f t="shared" si="52"/>
        <v>0</v>
      </c>
      <c r="AQ187" s="98"/>
      <c r="AR187" s="93"/>
      <c r="AS187" s="90">
        <f t="shared" si="59"/>
        <v>0</v>
      </c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>
        <f t="shared" si="61"/>
        <v>0</v>
      </c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>
        <f t="shared" si="58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>
        <f t="shared" si="63"/>
        <v>0</v>
      </c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>
        <f t="shared" si="53"/>
        <v>0</v>
      </c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>
        <f t="shared" si="54"/>
        <v>0</v>
      </c>
      <c r="DG187" s="51"/>
      <c r="DH187" s="50"/>
      <c r="DI187" s="51"/>
      <c r="DJ187" s="50"/>
      <c r="DK187" s="51"/>
      <c r="DL187" s="52"/>
      <c r="DM187" s="53">
        <f t="shared" si="56"/>
        <v>0</v>
      </c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</row>
    <row r="188" spans="2:133" ht="15" hidden="1" customHeight="1" x14ac:dyDescent="0.3">
      <c r="B188" s="37">
        <v>7232</v>
      </c>
      <c r="C188" s="30" t="s">
        <v>388</v>
      </c>
      <c r="D188" s="38">
        <v>2008</v>
      </c>
      <c r="E188" s="62">
        <f t="shared" si="55"/>
        <v>0</v>
      </c>
      <c r="F188" s="47"/>
      <c r="G188" s="47"/>
      <c r="H188" s="47"/>
      <c r="I188" s="47"/>
      <c r="J188" s="48">
        <f t="shared" si="60"/>
        <v>0</v>
      </c>
      <c r="K188" s="49"/>
      <c r="L188" s="50"/>
      <c r="M188" s="51"/>
      <c r="N188" s="50"/>
      <c r="O188" s="51"/>
      <c r="P188" s="52"/>
      <c r="Q188" s="48">
        <f t="shared" si="50"/>
        <v>0</v>
      </c>
      <c r="R188" s="49"/>
      <c r="S188" s="52"/>
      <c r="T188" s="48">
        <f t="shared" si="51"/>
        <v>0</v>
      </c>
      <c r="U188" s="49"/>
      <c r="V188" s="50"/>
      <c r="W188" s="51"/>
      <c r="X188" s="52"/>
      <c r="Y188" s="53">
        <f t="shared" si="62"/>
        <v>0</v>
      </c>
      <c r="Z188" s="54"/>
      <c r="AA188" s="55"/>
      <c r="AB188" s="54"/>
      <c r="AC188" s="55"/>
      <c r="AD188" s="54"/>
      <c r="AE188" s="55"/>
      <c r="AF188" s="106"/>
      <c r="AG188" s="55"/>
      <c r="AH188" s="54"/>
      <c r="AI188" s="55"/>
      <c r="AJ188" s="54"/>
      <c r="AK188" s="55"/>
      <c r="AL188" s="54"/>
      <c r="AM188" s="55"/>
      <c r="AN188" s="54"/>
      <c r="AO188" s="89"/>
      <c r="AP188" s="96">
        <f t="shared" si="52"/>
        <v>0</v>
      </c>
      <c r="AQ188" s="98"/>
      <c r="AR188" s="93"/>
      <c r="AS188" s="90">
        <f t="shared" si="59"/>
        <v>0</v>
      </c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>
        <f t="shared" si="61"/>
        <v>0</v>
      </c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58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>
        <f t="shared" si="63"/>
        <v>0</v>
      </c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>
        <f t="shared" si="53"/>
        <v>0</v>
      </c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>
        <f t="shared" si="54"/>
        <v>0</v>
      </c>
      <c r="DG188" s="51"/>
      <c r="DH188" s="50"/>
      <c r="DI188" s="51"/>
      <c r="DJ188" s="50"/>
      <c r="DK188" s="51"/>
      <c r="DL188" s="52"/>
      <c r="DM188" s="53">
        <f t="shared" si="56"/>
        <v>0</v>
      </c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</row>
    <row r="189" spans="2:133" ht="15" hidden="1" customHeight="1" x14ac:dyDescent="0.3">
      <c r="B189" s="37">
        <v>7425</v>
      </c>
      <c r="C189" s="30" t="s">
        <v>192</v>
      </c>
      <c r="D189" s="38">
        <v>2008</v>
      </c>
      <c r="E189" s="62">
        <f t="shared" si="55"/>
        <v>0</v>
      </c>
      <c r="F189" s="47"/>
      <c r="G189" s="47"/>
      <c r="H189" s="47"/>
      <c r="I189" s="47"/>
      <c r="J189" s="48">
        <f t="shared" si="60"/>
        <v>0</v>
      </c>
      <c r="K189" s="49"/>
      <c r="L189" s="50"/>
      <c r="M189" s="51"/>
      <c r="N189" s="50"/>
      <c r="O189" s="51"/>
      <c r="P189" s="52"/>
      <c r="Q189" s="48">
        <f t="shared" si="50"/>
        <v>0</v>
      </c>
      <c r="R189" s="49"/>
      <c r="S189" s="52"/>
      <c r="T189" s="48">
        <f t="shared" si="51"/>
        <v>0</v>
      </c>
      <c r="U189" s="49"/>
      <c r="V189" s="50"/>
      <c r="W189" s="51"/>
      <c r="X189" s="52"/>
      <c r="Y189" s="53">
        <f t="shared" si="62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54"/>
      <c r="AM189" s="55"/>
      <c r="AN189" s="54"/>
      <c r="AO189" s="89"/>
      <c r="AP189" s="96">
        <f t="shared" si="52"/>
        <v>0</v>
      </c>
      <c r="AQ189" s="98"/>
      <c r="AR189" s="93"/>
      <c r="AS189" s="90">
        <f t="shared" si="59"/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 t="shared" si="61"/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58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 t="shared" si="63"/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 t="shared" si="53"/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 t="shared" si="54"/>
        <v>0</v>
      </c>
      <c r="DG189" s="51"/>
      <c r="DH189" s="50"/>
      <c r="DI189" s="51"/>
      <c r="DJ189" s="50"/>
      <c r="DK189" s="51"/>
      <c r="DL189" s="52"/>
      <c r="DM189" s="53">
        <f t="shared" si="56"/>
        <v>0</v>
      </c>
      <c r="DN189" s="51"/>
      <c r="DO189" s="50"/>
      <c r="DP189" s="51"/>
      <c r="DQ189" s="50"/>
      <c r="DR189" s="51"/>
      <c r="DS189" s="50"/>
      <c r="DT189" s="51"/>
      <c r="DU189" s="50"/>
      <c r="DV189" s="51"/>
      <c r="DW189" s="50"/>
      <c r="DX189" s="51"/>
      <c r="DY189" s="50"/>
      <c r="DZ189" s="51"/>
      <c r="EA189" s="50"/>
      <c r="EB189" s="51"/>
      <c r="EC189" s="52"/>
    </row>
    <row r="190" spans="2:133" ht="15" hidden="1" customHeight="1" x14ac:dyDescent="0.3">
      <c r="B190" s="37">
        <v>5273</v>
      </c>
      <c r="C190" s="30" t="s">
        <v>139</v>
      </c>
      <c r="D190" s="38">
        <v>2005</v>
      </c>
      <c r="E190" s="62">
        <f t="shared" si="55"/>
        <v>0</v>
      </c>
      <c r="F190" s="47"/>
      <c r="G190" s="47"/>
      <c r="H190" s="47"/>
      <c r="I190" s="47"/>
      <c r="J190" s="48">
        <f t="shared" si="60"/>
        <v>0</v>
      </c>
      <c r="K190" s="49"/>
      <c r="L190" s="50"/>
      <c r="M190" s="51"/>
      <c r="N190" s="50"/>
      <c r="O190" s="51"/>
      <c r="P190" s="52"/>
      <c r="Q190" s="48">
        <f t="shared" si="50"/>
        <v>0</v>
      </c>
      <c r="R190" s="49"/>
      <c r="S190" s="52"/>
      <c r="T190" s="48">
        <f t="shared" si="51"/>
        <v>0</v>
      </c>
      <c r="U190" s="49"/>
      <c r="V190" s="50"/>
      <c r="W190" s="51"/>
      <c r="X190" s="52"/>
      <c r="Y190" s="53">
        <f t="shared" si="62"/>
        <v>0</v>
      </c>
      <c r="Z190" s="54"/>
      <c r="AA190" s="55"/>
      <c r="AB190" s="54"/>
      <c r="AC190" s="55"/>
      <c r="AD190" s="54"/>
      <c r="AE190" s="55"/>
      <c r="AF190" s="54"/>
      <c r="AG190" s="55"/>
      <c r="AH190" s="54"/>
      <c r="AI190" s="55"/>
      <c r="AJ190" s="54"/>
      <c r="AK190" s="55"/>
      <c r="AL190" s="54"/>
      <c r="AM190" s="55"/>
      <c r="AN190" s="54"/>
      <c r="AO190" s="89"/>
      <c r="AP190" s="96">
        <f t="shared" si="52"/>
        <v>0</v>
      </c>
      <c r="AQ190" s="98"/>
      <c r="AR190" s="93"/>
      <c r="AS190" s="90">
        <f t="shared" si="59"/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 t="shared" si="61"/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58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 t="shared" si="63"/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 t="shared" si="53"/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 t="shared" si="54"/>
        <v>0</v>
      </c>
      <c r="DG190" s="51"/>
      <c r="DH190" s="50"/>
      <c r="DI190" s="51"/>
      <c r="DJ190" s="50"/>
      <c r="DK190" s="51"/>
      <c r="DL190" s="52"/>
      <c r="DM190" s="53">
        <f t="shared" si="56"/>
        <v>0</v>
      </c>
      <c r="DN190" s="51"/>
      <c r="DO190" s="50"/>
      <c r="DP190" s="51"/>
      <c r="DQ190" s="50"/>
      <c r="DR190" s="51"/>
      <c r="DS190" s="50"/>
      <c r="DT190" s="51"/>
      <c r="DU190" s="50"/>
      <c r="DV190" s="51"/>
      <c r="DW190" s="50"/>
      <c r="DX190" s="51"/>
      <c r="DY190" s="50"/>
      <c r="DZ190" s="51"/>
      <c r="EA190" s="50"/>
      <c r="EB190" s="51"/>
      <c r="EC190" s="52"/>
    </row>
    <row r="191" spans="2:133" ht="15" hidden="1" customHeight="1" x14ac:dyDescent="0.3">
      <c r="B191" s="37">
        <v>6251</v>
      </c>
      <c r="C191" s="30" t="s">
        <v>360</v>
      </c>
      <c r="D191" s="38">
        <v>2004</v>
      </c>
      <c r="E191" s="62">
        <f t="shared" si="55"/>
        <v>0</v>
      </c>
      <c r="F191" s="47"/>
      <c r="G191" s="47"/>
      <c r="H191" s="47"/>
      <c r="I191" s="47"/>
      <c r="J191" s="48">
        <f t="shared" si="60"/>
        <v>0</v>
      </c>
      <c r="K191" s="49"/>
      <c r="L191" s="50"/>
      <c r="M191" s="51"/>
      <c r="N191" s="50"/>
      <c r="O191" s="51"/>
      <c r="P191" s="52"/>
      <c r="Q191" s="48">
        <f t="shared" si="50"/>
        <v>0</v>
      </c>
      <c r="R191" s="49"/>
      <c r="S191" s="52"/>
      <c r="T191" s="48">
        <f t="shared" si="51"/>
        <v>0</v>
      </c>
      <c r="U191" s="49"/>
      <c r="V191" s="50"/>
      <c r="W191" s="51"/>
      <c r="X191" s="52"/>
      <c r="Y191" s="53">
        <f t="shared" si="62"/>
        <v>0</v>
      </c>
      <c r="Z191" s="54"/>
      <c r="AA191" s="55"/>
      <c r="AB191" s="54"/>
      <c r="AC191" s="55"/>
      <c r="AD191" s="106"/>
      <c r="AE191" s="55"/>
      <c r="AF191" s="54"/>
      <c r="AG191" s="55"/>
      <c r="AH191" s="106"/>
      <c r="AI191" s="55"/>
      <c r="AJ191" s="54"/>
      <c r="AK191" s="55"/>
      <c r="AL191" s="106"/>
      <c r="AM191" s="55"/>
      <c r="AN191" s="54"/>
      <c r="AO191" s="89"/>
      <c r="AP191" s="96">
        <f t="shared" si="52"/>
        <v>0</v>
      </c>
      <c r="AQ191" s="98"/>
      <c r="AR191" s="93"/>
      <c r="AS191" s="90">
        <f t="shared" si="59"/>
        <v>0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>
        <f t="shared" si="61"/>
        <v>0</v>
      </c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>
        <f t="shared" si="58"/>
        <v>0</v>
      </c>
      <c r="BR191" s="51"/>
      <c r="BS191" s="50"/>
      <c r="BT191" s="51"/>
      <c r="BU191" s="50"/>
      <c r="BV191" s="51"/>
      <c r="BW191" s="50"/>
      <c r="BX191" s="51"/>
      <c r="BY191" s="50"/>
      <c r="BZ191" s="51"/>
      <c r="CA191" s="50"/>
      <c r="CB191" s="51"/>
      <c r="CC191" s="50"/>
      <c r="CD191" s="51"/>
      <c r="CE191" s="50"/>
      <c r="CF191" s="51"/>
      <c r="CG191" s="52"/>
      <c r="CH191" s="53">
        <f t="shared" si="63"/>
        <v>0</v>
      </c>
      <c r="CI191" s="51"/>
      <c r="CJ191" s="50"/>
      <c r="CK191" s="51"/>
      <c r="CL191" s="50"/>
      <c r="CM191" s="51"/>
      <c r="CN191" s="50"/>
      <c r="CO191" s="51"/>
      <c r="CP191" s="50"/>
      <c r="CQ191" s="51"/>
      <c r="CR191" s="50"/>
      <c r="CS191" s="51"/>
      <c r="CT191" s="52"/>
      <c r="CU191" s="53">
        <f t="shared" si="53"/>
        <v>0</v>
      </c>
      <c r="CV191" s="51"/>
      <c r="CW191" s="50"/>
      <c r="CX191" s="51"/>
      <c r="CY191" s="50"/>
      <c r="CZ191" s="51"/>
      <c r="DA191" s="50"/>
      <c r="DB191" s="51"/>
      <c r="DC191" s="50"/>
      <c r="DD191" s="51"/>
      <c r="DE191" s="52"/>
      <c r="DF191" s="53">
        <f t="shared" si="54"/>
        <v>0</v>
      </c>
      <c r="DG191" s="51"/>
      <c r="DH191" s="50"/>
      <c r="DI191" s="51"/>
      <c r="DJ191" s="50"/>
      <c r="DK191" s="51"/>
      <c r="DL191" s="52"/>
      <c r="DM191" s="53">
        <f t="shared" si="56"/>
        <v>0</v>
      </c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1"/>
      <c r="DY191" s="50"/>
      <c r="DZ191" s="51"/>
      <c r="EA191" s="50"/>
      <c r="EB191" s="51"/>
      <c r="EC191" s="52"/>
    </row>
    <row r="192" spans="2:133" ht="15" hidden="1" customHeight="1" x14ac:dyDescent="0.3">
      <c r="B192" s="37">
        <v>273</v>
      </c>
      <c r="C192" s="30" t="s">
        <v>6</v>
      </c>
      <c r="D192" s="38">
        <v>2005</v>
      </c>
      <c r="E192" s="62">
        <f t="shared" si="55"/>
        <v>0</v>
      </c>
      <c r="F192" s="47"/>
      <c r="G192" s="47"/>
      <c r="H192" s="47"/>
      <c r="I192" s="47"/>
      <c r="J192" s="48">
        <f t="shared" si="60"/>
        <v>0</v>
      </c>
      <c r="K192" s="49"/>
      <c r="L192" s="50"/>
      <c r="M192" s="51"/>
      <c r="N192" s="50"/>
      <c r="O192" s="51"/>
      <c r="P192" s="52"/>
      <c r="Q192" s="48">
        <f t="shared" si="50"/>
        <v>0</v>
      </c>
      <c r="R192" s="49"/>
      <c r="S192" s="52"/>
      <c r="T192" s="48">
        <f t="shared" si="51"/>
        <v>0</v>
      </c>
      <c r="U192" s="49"/>
      <c r="V192" s="50"/>
      <c r="W192" s="51"/>
      <c r="X192" s="52"/>
      <c r="Y192" s="53">
        <f t="shared" si="62"/>
        <v>0</v>
      </c>
      <c r="Z192" s="54"/>
      <c r="AA192" s="55"/>
      <c r="AB192" s="54"/>
      <c r="AC192" s="55"/>
      <c r="AD192" s="106"/>
      <c r="AE192" s="55"/>
      <c r="AF192" s="54"/>
      <c r="AG192" s="55"/>
      <c r="AH192" s="106"/>
      <c r="AI192" s="55"/>
      <c r="AJ192" s="54"/>
      <c r="AK192" s="55"/>
      <c r="AL192" s="106"/>
      <c r="AM192" s="55"/>
      <c r="AN192" s="54"/>
      <c r="AO192" s="89"/>
      <c r="AP192" s="96">
        <f t="shared" si="52"/>
        <v>0</v>
      </c>
      <c r="AQ192" s="98"/>
      <c r="AR192" s="93"/>
      <c r="AS192" s="90">
        <f t="shared" si="59"/>
        <v>0</v>
      </c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>
        <f t="shared" si="61"/>
        <v>0</v>
      </c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>
        <f t="shared" si="58"/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>
        <f t="shared" si="63"/>
        <v>0</v>
      </c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>
        <f t="shared" si="53"/>
        <v>0</v>
      </c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>
        <f t="shared" si="54"/>
        <v>0</v>
      </c>
      <c r="DG192" s="51"/>
      <c r="DH192" s="50"/>
      <c r="DI192" s="51"/>
      <c r="DJ192" s="50"/>
      <c r="DK192" s="51"/>
      <c r="DL192" s="52"/>
      <c r="DM192" s="53">
        <f t="shared" si="56"/>
        <v>0</v>
      </c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</row>
    <row r="193" spans="2:133" ht="15" hidden="1" customHeight="1" x14ac:dyDescent="0.3">
      <c r="B193" s="37">
        <v>1235</v>
      </c>
      <c r="C193" s="30" t="s">
        <v>362</v>
      </c>
      <c r="D193" s="38">
        <v>1998</v>
      </c>
      <c r="E193" s="62">
        <f t="shared" si="55"/>
        <v>0</v>
      </c>
      <c r="F193" s="47"/>
      <c r="G193" s="47"/>
      <c r="H193" s="47"/>
      <c r="I193" s="47"/>
      <c r="J193" s="48">
        <f t="shared" si="60"/>
        <v>0</v>
      </c>
      <c r="K193" s="49"/>
      <c r="L193" s="50"/>
      <c r="M193" s="51"/>
      <c r="N193" s="50"/>
      <c r="O193" s="51"/>
      <c r="P193" s="52"/>
      <c r="Q193" s="48">
        <f t="shared" si="50"/>
        <v>0</v>
      </c>
      <c r="R193" s="49"/>
      <c r="S193" s="52"/>
      <c r="T193" s="48">
        <f t="shared" si="51"/>
        <v>0</v>
      </c>
      <c r="U193" s="49"/>
      <c r="V193" s="50"/>
      <c r="W193" s="51"/>
      <c r="X193" s="52"/>
      <c r="Y193" s="53">
        <f t="shared" si="62"/>
        <v>0</v>
      </c>
      <c r="Z193" s="106"/>
      <c r="AA193" s="55"/>
      <c r="AB193" s="106"/>
      <c r="AC193" s="55"/>
      <c r="AD193" s="106"/>
      <c r="AE193" s="55"/>
      <c r="AF193" s="106"/>
      <c r="AG193" s="55"/>
      <c r="AH193" s="106"/>
      <c r="AI193" s="55"/>
      <c r="AJ193" s="106"/>
      <c r="AK193" s="55"/>
      <c r="AL193" s="54"/>
      <c r="AM193" s="55"/>
      <c r="AN193" s="106"/>
      <c r="AO193" s="89"/>
      <c r="AP193" s="96">
        <f t="shared" si="52"/>
        <v>0</v>
      </c>
      <c r="AQ193" s="98"/>
      <c r="AR193" s="93"/>
      <c r="AS193" s="90">
        <f t="shared" si="59"/>
        <v>0</v>
      </c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>
        <f t="shared" si="61"/>
        <v>0</v>
      </c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58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>
        <f t="shared" si="63"/>
        <v>0</v>
      </c>
      <c r="CI193" s="51"/>
      <c r="CJ193" s="50"/>
      <c r="CK193" s="51"/>
      <c r="CL193" s="50"/>
      <c r="CM193" s="51"/>
      <c r="CN193" s="50"/>
      <c r="CO193" s="50"/>
      <c r="CP193" s="50"/>
      <c r="CQ193" s="51"/>
      <c r="CR193" s="50"/>
      <c r="CS193" s="51"/>
      <c r="CT193" s="52"/>
      <c r="CU193" s="53">
        <f t="shared" si="53"/>
        <v>0</v>
      </c>
      <c r="CV193" s="51"/>
      <c r="CW193" s="50"/>
      <c r="CX193" s="50"/>
      <c r="CY193" s="50"/>
      <c r="CZ193" s="51"/>
      <c r="DA193" s="50"/>
      <c r="DB193" s="51"/>
      <c r="DC193" s="50"/>
      <c r="DD193" s="51"/>
      <c r="DE193" s="52"/>
      <c r="DF193" s="53">
        <f t="shared" si="54"/>
        <v>0</v>
      </c>
      <c r="DG193" s="51"/>
      <c r="DH193" s="50"/>
      <c r="DI193" s="50"/>
      <c r="DJ193" s="50"/>
      <c r="DK193" s="51"/>
      <c r="DL193" s="52"/>
      <c r="DM193" s="53">
        <f t="shared" si="56"/>
        <v>0</v>
      </c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0"/>
      <c r="DY193" s="50"/>
      <c r="DZ193" s="51"/>
      <c r="EA193" s="50"/>
      <c r="EB193" s="51"/>
      <c r="EC193" s="52"/>
    </row>
    <row r="194" spans="2:133" ht="15" hidden="1" customHeight="1" x14ac:dyDescent="0.3">
      <c r="B194" s="37">
        <v>7385</v>
      </c>
      <c r="C194" s="30" t="s">
        <v>298</v>
      </c>
      <c r="D194" s="38">
        <v>2009</v>
      </c>
      <c r="E194" s="62">
        <f t="shared" si="55"/>
        <v>0</v>
      </c>
      <c r="F194" s="47"/>
      <c r="G194" s="47"/>
      <c r="H194" s="47"/>
      <c r="I194" s="47"/>
      <c r="J194" s="48">
        <f t="shared" si="60"/>
        <v>0</v>
      </c>
      <c r="K194" s="49"/>
      <c r="L194" s="50"/>
      <c r="M194" s="51"/>
      <c r="N194" s="50"/>
      <c r="O194" s="51"/>
      <c r="P194" s="52"/>
      <c r="Q194" s="48">
        <f t="shared" si="50"/>
        <v>0</v>
      </c>
      <c r="R194" s="49"/>
      <c r="S194" s="52"/>
      <c r="T194" s="48">
        <f t="shared" si="51"/>
        <v>0</v>
      </c>
      <c r="U194" s="49"/>
      <c r="V194" s="50"/>
      <c r="W194" s="51"/>
      <c r="X194" s="52"/>
      <c r="Y194" s="53">
        <f t="shared" si="62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9"/>
      <c r="AP194" s="96">
        <f t="shared" si="52"/>
        <v>0</v>
      </c>
      <c r="AQ194" s="98"/>
      <c r="AR194" s="93"/>
      <c r="AS194" s="90">
        <f t="shared" si="59"/>
        <v>0</v>
      </c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>
        <f t="shared" si="61"/>
        <v>0</v>
      </c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>
        <f t="shared" si="58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52"/>
      <c r="CH194" s="53">
        <f t="shared" si="63"/>
        <v>0</v>
      </c>
      <c r="CI194" s="51"/>
      <c r="CJ194" s="50"/>
      <c r="CK194" s="51"/>
      <c r="CL194" s="50"/>
      <c r="CM194" s="51"/>
      <c r="CN194" s="50"/>
      <c r="CO194" s="51"/>
      <c r="CP194" s="50"/>
      <c r="CQ194" s="51"/>
      <c r="CR194" s="50"/>
      <c r="CS194" s="51"/>
      <c r="CT194" s="52"/>
      <c r="CU194" s="53">
        <f t="shared" si="53"/>
        <v>0</v>
      </c>
      <c r="CV194" s="51"/>
      <c r="CW194" s="50"/>
      <c r="CX194" s="51"/>
      <c r="CY194" s="50"/>
      <c r="CZ194" s="51"/>
      <c r="DA194" s="50"/>
      <c r="DB194" s="51"/>
      <c r="DC194" s="50"/>
      <c r="DD194" s="51"/>
      <c r="DE194" s="52"/>
      <c r="DF194" s="53">
        <f t="shared" si="54"/>
        <v>0</v>
      </c>
      <c r="DG194" s="51"/>
      <c r="DH194" s="50"/>
      <c r="DI194" s="51"/>
      <c r="DJ194" s="50"/>
      <c r="DK194" s="51"/>
      <c r="DL194" s="52"/>
      <c r="DM194" s="53">
        <f t="shared" si="56"/>
        <v>0</v>
      </c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1"/>
      <c r="DY194" s="50"/>
      <c r="DZ194" s="51"/>
      <c r="EA194" s="50"/>
      <c r="EB194" s="51"/>
      <c r="EC194" s="52"/>
    </row>
    <row r="195" spans="2:133" ht="15" hidden="1" customHeight="1" x14ac:dyDescent="0.3">
      <c r="B195" s="37">
        <v>5347</v>
      </c>
      <c r="C195" s="30" t="s">
        <v>27</v>
      </c>
      <c r="D195" s="38">
        <v>2005</v>
      </c>
      <c r="E195" s="62">
        <f t="shared" si="55"/>
        <v>0</v>
      </c>
      <c r="F195" s="47"/>
      <c r="G195" s="47"/>
      <c r="H195" s="47"/>
      <c r="I195" s="47"/>
      <c r="J195" s="48">
        <f t="shared" si="60"/>
        <v>0</v>
      </c>
      <c r="K195" s="49"/>
      <c r="L195" s="50"/>
      <c r="M195" s="51"/>
      <c r="N195" s="50"/>
      <c r="O195" s="51"/>
      <c r="P195" s="52"/>
      <c r="Q195" s="48">
        <f t="shared" si="50"/>
        <v>0</v>
      </c>
      <c r="R195" s="49"/>
      <c r="S195" s="52"/>
      <c r="T195" s="48">
        <f t="shared" si="51"/>
        <v>0</v>
      </c>
      <c r="U195" s="49"/>
      <c r="V195" s="50"/>
      <c r="W195" s="51"/>
      <c r="X195" s="52"/>
      <c r="Y195" s="53">
        <f t="shared" si="62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9"/>
      <c r="AP195" s="96">
        <f t="shared" si="52"/>
        <v>0</v>
      </c>
      <c r="AQ195" s="98"/>
      <c r="AR195" s="93"/>
      <c r="AS195" s="90">
        <f t="shared" si="59"/>
        <v>0</v>
      </c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>
        <f t="shared" si="61"/>
        <v>0</v>
      </c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>
        <f t="shared" si="58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>
        <f t="shared" si="63"/>
        <v>0</v>
      </c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>
        <f t="shared" si="53"/>
        <v>0</v>
      </c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>
        <f t="shared" si="54"/>
        <v>0</v>
      </c>
      <c r="DG195" s="51"/>
      <c r="DH195" s="50"/>
      <c r="DI195" s="51"/>
      <c r="DJ195" s="50"/>
      <c r="DK195" s="51"/>
      <c r="DL195" s="52"/>
      <c r="DM195" s="53">
        <f t="shared" si="56"/>
        <v>0</v>
      </c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</row>
    <row r="196" spans="2:133" ht="15" hidden="1" customHeight="1" x14ac:dyDescent="0.3">
      <c r="B196" s="37">
        <v>5601</v>
      </c>
      <c r="C196" s="30" t="s">
        <v>317</v>
      </c>
      <c r="D196" s="38">
        <v>2006</v>
      </c>
      <c r="E196" s="62">
        <f t="shared" si="55"/>
        <v>0</v>
      </c>
      <c r="F196" s="47"/>
      <c r="G196" s="47"/>
      <c r="H196" s="47"/>
      <c r="I196" s="47"/>
      <c r="J196" s="48">
        <f t="shared" si="60"/>
        <v>0</v>
      </c>
      <c r="K196" s="49"/>
      <c r="L196" s="50"/>
      <c r="M196" s="51"/>
      <c r="N196" s="50"/>
      <c r="O196" s="51"/>
      <c r="P196" s="52"/>
      <c r="Q196" s="48">
        <f t="shared" si="50"/>
        <v>0</v>
      </c>
      <c r="R196" s="49"/>
      <c r="S196" s="52"/>
      <c r="T196" s="48">
        <f t="shared" si="51"/>
        <v>0</v>
      </c>
      <c r="U196" s="49"/>
      <c r="V196" s="50"/>
      <c r="W196" s="51"/>
      <c r="X196" s="52"/>
      <c r="Y196" s="53">
        <f t="shared" si="62"/>
        <v>0</v>
      </c>
      <c r="Z196" s="54"/>
      <c r="AA196" s="55"/>
      <c r="AB196" s="54"/>
      <c r="AC196" s="55"/>
      <c r="AD196" s="54"/>
      <c r="AE196" s="55"/>
      <c r="AF196" s="54"/>
      <c r="AG196" s="55"/>
      <c r="AH196" s="54"/>
      <c r="AI196" s="55"/>
      <c r="AJ196" s="54"/>
      <c r="AK196" s="55"/>
      <c r="AL196" s="54"/>
      <c r="AM196" s="55"/>
      <c r="AN196" s="54"/>
      <c r="AO196" s="89"/>
      <c r="AP196" s="96">
        <f t="shared" si="52"/>
        <v>0</v>
      </c>
      <c r="AQ196" s="98"/>
      <c r="AR196" s="93"/>
      <c r="AS196" s="90">
        <f t="shared" si="59"/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>
        <f t="shared" si="61"/>
        <v>0</v>
      </c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>
        <f t="shared" si="58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 t="shared" si="63"/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 t="shared" si="53"/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>
        <f t="shared" si="54"/>
        <v>0</v>
      </c>
      <c r="DG196" s="51"/>
      <c r="DH196" s="50"/>
      <c r="DI196" s="51"/>
      <c r="DJ196" s="50"/>
      <c r="DK196" s="51"/>
      <c r="DL196" s="52"/>
      <c r="DM196" s="53">
        <f t="shared" si="56"/>
        <v>0</v>
      </c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0"/>
      <c r="EB196" s="51"/>
      <c r="EC196" s="52"/>
    </row>
    <row r="197" spans="2:133" ht="15" hidden="1" customHeight="1" x14ac:dyDescent="0.3">
      <c r="B197" s="37">
        <v>3362</v>
      </c>
      <c r="C197" s="30" t="s">
        <v>340</v>
      </c>
      <c r="D197" s="38">
        <v>2002</v>
      </c>
      <c r="E197" s="62">
        <f t="shared" si="55"/>
        <v>0</v>
      </c>
      <c r="F197" s="47"/>
      <c r="G197" s="47"/>
      <c r="H197" s="47"/>
      <c r="I197" s="47"/>
      <c r="J197" s="48">
        <f t="shared" si="60"/>
        <v>0</v>
      </c>
      <c r="K197" s="49"/>
      <c r="L197" s="50"/>
      <c r="M197" s="51"/>
      <c r="N197" s="50"/>
      <c r="O197" s="51"/>
      <c r="P197" s="52"/>
      <c r="Q197" s="48">
        <f t="shared" si="50"/>
        <v>0</v>
      </c>
      <c r="R197" s="49"/>
      <c r="S197" s="52"/>
      <c r="T197" s="48">
        <f t="shared" si="51"/>
        <v>0</v>
      </c>
      <c r="U197" s="49"/>
      <c r="V197" s="50"/>
      <c r="W197" s="51"/>
      <c r="X197" s="52"/>
      <c r="Y197" s="53">
        <f t="shared" si="62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9"/>
      <c r="AP197" s="96">
        <f t="shared" si="52"/>
        <v>0</v>
      </c>
      <c r="AQ197" s="98"/>
      <c r="AR197" s="93"/>
      <c r="AS197" s="90">
        <f t="shared" si="59"/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 t="shared" si="61"/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58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 t="shared" si="63"/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 t="shared" si="53"/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 t="shared" si="54"/>
        <v>0</v>
      </c>
      <c r="DG197" s="51"/>
      <c r="DH197" s="50"/>
      <c r="DI197" s="51"/>
      <c r="DJ197" s="50"/>
      <c r="DK197" s="51"/>
      <c r="DL197" s="52"/>
      <c r="DM197" s="53">
        <f t="shared" si="56"/>
        <v>0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/>
      <c r="EA197" s="50"/>
      <c r="EB197" s="51"/>
      <c r="EC197" s="52"/>
    </row>
    <row r="198" spans="2:133" ht="15" hidden="1" customHeight="1" x14ac:dyDescent="0.3">
      <c r="B198" s="37">
        <v>7381</v>
      </c>
      <c r="C198" s="30" t="s">
        <v>284</v>
      </c>
      <c r="D198" s="38">
        <v>2009</v>
      </c>
      <c r="E198" s="62">
        <f t="shared" si="55"/>
        <v>0</v>
      </c>
      <c r="F198" s="47"/>
      <c r="G198" s="47"/>
      <c r="H198" s="47"/>
      <c r="I198" s="47"/>
      <c r="J198" s="48">
        <f t="shared" si="60"/>
        <v>0</v>
      </c>
      <c r="K198" s="49"/>
      <c r="L198" s="50"/>
      <c r="M198" s="51"/>
      <c r="N198" s="50"/>
      <c r="O198" s="51"/>
      <c r="P198" s="52"/>
      <c r="Q198" s="48">
        <f t="shared" si="50"/>
        <v>0</v>
      </c>
      <c r="R198" s="49"/>
      <c r="S198" s="52"/>
      <c r="T198" s="48">
        <f t="shared" si="51"/>
        <v>0</v>
      </c>
      <c r="U198" s="49"/>
      <c r="V198" s="50"/>
      <c r="W198" s="51"/>
      <c r="X198" s="52"/>
      <c r="Y198" s="53">
        <f t="shared" si="62"/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9"/>
      <c r="AP198" s="96">
        <f t="shared" si="52"/>
        <v>0</v>
      </c>
      <c r="AQ198" s="98"/>
      <c r="AR198" s="93"/>
      <c r="AS198" s="90">
        <f t="shared" si="59"/>
        <v>0</v>
      </c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>
        <f t="shared" si="61"/>
        <v>0</v>
      </c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>
        <f t="shared" si="58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>
        <f t="shared" si="63"/>
        <v>0</v>
      </c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>
        <f t="shared" si="53"/>
        <v>0</v>
      </c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>
        <f t="shared" si="54"/>
        <v>0</v>
      </c>
      <c r="DG198" s="51"/>
      <c r="DH198" s="50"/>
      <c r="DI198" s="51"/>
      <c r="DJ198" s="50"/>
      <c r="DK198" s="51"/>
      <c r="DL198" s="52"/>
      <c r="DM198" s="53">
        <f t="shared" si="56"/>
        <v>0</v>
      </c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52"/>
    </row>
    <row r="199" spans="2:133" ht="15" hidden="1" customHeight="1" x14ac:dyDescent="0.3">
      <c r="B199" s="37">
        <v>7082</v>
      </c>
      <c r="C199" s="30" t="s">
        <v>237</v>
      </c>
      <c r="D199" s="38">
        <v>2010</v>
      </c>
      <c r="E199" s="62">
        <f t="shared" si="55"/>
        <v>0</v>
      </c>
      <c r="F199" s="47"/>
      <c r="G199" s="47"/>
      <c r="H199" s="47"/>
      <c r="I199" s="47"/>
      <c r="J199" s="48">
        <f t="shared" si="60"/>
        <v>0</v>
      </c>
      <c r="K199" s="49"/>
      <c r="L199" s="50"/>
      <c r="M199" s="51"/>
      <c r="N199" s="50"/>
      <c r="O199" s="51"/>
      <c r="P199" s="52"/>
      <c r="Q199" s="48">
        <f t="shared" si="50"/>
        <v>0</v>
      </c>
      <c r="R199" s="49"/>
      <c r="S199" s="52"/>
      <c r="T199" s="48">
        <f t="shared" si="51"/>
        <v>0</v>
      </c>
      <c r="U199" s="49"/>
      <c r="V199" s="50"/>
      <c r="W199" s="51"/>
      <c r="X199" s="52"/>
      <c r="Y199" s="53">
        <f t="shared" si="62"/>
        <v>0</v>
      </c>
      <c r="Z199" s="54"/>
      <c r="AA199" s="55"/>
      <c r="AB199" s="54"/>
      <c r="AC199" s="55"/>
      <c r="AD199" s="54"/>
      <c r="AE199" s="55"/>
      <c r="AF199" s="54"/>
      <c r="AG199" s="55"/>
      <c r="AH199" s="54"/>
      <c r="AI199" s="55"/>
      <c r="AJ199" s="54"/>
      <c r="AK199" s="55"/>
      <c r="AL199" s="54"/>
      <c r="AM199" s="55"/>
      <c r="AN199" s="54"/>
      <c r="AO199" s="89"/>
      <c r="AP199" s="96">
        <f t="shared" si="52"/>
        <v>0</v>
      </c>
      <c r="AQ199" s="98"/>
      <c r="AR199" s="93"/>
      <c r="AS199" s="90">
        <f t="shared" si="59"/>
        <v>0</v>
      </c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>
        <f t="shared" si="61"/>
        <v>0</v>
      </c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22"/>
      <c r="BQ199" s="13">
        <f t="shared" si="58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109"/>
      <c r="CH199" s="53">
        <f t="shared" si="63"/>
        <v>0</v>
      </c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109"/>
      <c r="CU199" s="53">
        <f t="shared" si="53"/>
        <v>0</v>
      </c>
      <c r="CV199" s="51"/>
      <c r="CW199" s="50"/>
      <c r="CX199" s="51"/>
      <c r="CY199" s="50"/>
      <c r="CZ199" s="51"/>
      <c r="DA199" s="50"/>
      <c r="DB199" s="51"/>
      <c r="DC199" s="50"/>
      <c r="DD199" s="51"/>
      <c r="DE199" s="109"/>
      <c r="DF199" s="53">
        <f t="shared" si="54"/>
        <v>0</v>
      </c>
      <c r="DG199" s="51"/>
      <c r="DH199" s="50"/>
      <c r="DI199" s="51"/>
      <c r="DJ199" s="50"/>
      <c r="DK199" s="51"/>
      <c r="DL199" s="109"/>
      <c r="DM199" s="53">
        <f t="shared" si="56"/>
        <v>0</v>
      </c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109"/>
    </row>
    <row r="200" spans="2:133" ht="15" hidden="1" customHeight="1" x14ac:dyDescent="0.3">
      <c r="B200" s="37">
        <v>2819</v>
      </c>
      <c r="C200" s="30" t="s">
        <v>354</v>
      </c>
      <c r="D200" s="38">
        <v>2001</v>
      </c>
      <c r="E200" s="62">
        <f t="shared" si="55"/>
        <v>0</v>
      </c>
      <c r="F200" s="47"/>
      <c r="G200" s="47"/>
      <c r="H200" s="47"/>
      <c r="I200" s="47"/>
      <c r="J200" s="48">
        <f t="shared" si="60"/>
        <v>0</v>
      </c>
      <c r="K200" s="49"/>
      <c r="L200" s="50"/>
      <c r="M200" s="51"/>
      <c r="N200" s="50"/>
      <c r="O200" s="51"/>
      <c r="P200" s="52"/>
      <c r="Q200" s="48">
        <f t="shared" si="50"/>
        <v>0</v>
      </c>
      <c r="R200" s="49"/>
      <c r="S200" s="52"/>
      <c r="T200" s="48">
        <f t="shared" si="51"/>
        <v>0</v>
      </c>
      <c r="U200" s="49"/>
      <c r="V200" s="50"/>
      <c r="W200" s="51"/>
      <c r="X200" s="52"/>
      <c r="Y200" s="53">
        <f t="shared" si="62"/>
        <v>0</v>
      </c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54"/>
      <c r="AM200" s="55"/>
      <c r="AN200" s="54"/>
      <c r="AO200" s="89"/>
      <c r="AP200" s="96">
        <f t="shared" si="52"/>
        <v>0</v>
      </c>
      <c r="AQ200" s="98"/>
      <c r="AR200" s="93"/>
      <c r="AS200" s="90">
        <f t="shared" si="59"/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>
        <f t="shared" si="61"/>
        <v>0</v>
      </c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ref="BQ200:BQ235" si="64">BS200+BU200+BW200+BY200+CA200+CC200+CE200+CG200</f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>
        <f t="shared" si="63"/>
        <v>0</v>
      </c>
      <c r="CI200" s="51"/>
      <c r="CJ200" s="50"/>
      <c r="CK200" s="51"/>
      <c r="CL200" s="50"/>
      <c r="CM200" s="51"/>
      <c r="CN200" s="50"/>
      <c r="CO200" s="50"/>
      <c r="CP200" s="50"/>
      <c r="CQ200" s="51"/>
      <c r="CR200" s="50"/>
      <c r="CS200" s="51"/>
      <c r="CT200" s="52"/>
      <c r="CU200" s="53">
        <f t="shared" si="53"/>
        <v>0</v>
      </c>
      <c r="CV200" s="51"/>
      <c r="CW200" s="50"/>
      <c r="CX200" s="50"/>
      <c r="CY200" s="50"/>
      <c r="CZ200" s="51"/>
      <c r="DA200" s="50"/>
      <c r="DB200" s="51"/>
      <c r="DC200" s="50"/>
      <c r="DD200" s="51"/>
      <c r="DE200" s="52"/>
      <c r="DF200" s="53">
        <f t="shared" si="54"/>
        <v>0</v>
      </c>
      <c r="DG200" s="51"/>
      <c r="DH200" s="50"/>
      <c r="DI200" s="50"/>
      <c r="DJ200" s="50"/>
      <c r="DK200" s="51"/>
      <c r="DL200" s="52"/>
      <c r="DM200" s="53">
        <f t="shared" si="56"/>
        <v>0</v>
      </c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0"/>
      <c r="DY200" s="50"/>
      <c r="DZ200" s="51"/>
      <c r="EA200" s="50"/>
      <c r="EB200" s="51"/>
      <c r="EC200" s="52"/>
    </row>
    <row r="201" spans="2:133" ht="15" hidden="1" customHeight="1" x14ac:dyDescent="0.3">
      <c r="B201" s="37">
        <v>3073</v>
      </c>
      <c r="C201" s="30" t="s">
        <v>348</v>
      </c>
      <c r="D201" s="38">
        <v>2002</v>
      </c>
      <c r="E201" s="62">
        <f t="shared" si="55"/>
        <v>0</v>
      </c>
      <c r="F201" s="47"/>
      <c r="G201" s="47"/>
      <c r="H201" s="47"/>
      <c r="I201" s="47"/>
      <c r="J201" s="48">
        <f t="shared" si="60"/>
        <v>0</v>
      </c>
      <c r="K201" s="49"/>
      <c r="L201" s="50"/>
      <c r="M201" s="51"/>
      <c r="N201" s="50"/>
      <c r="O201" s="51"/>
      <c r="P201" s="52"/>
      <c r="Q201" s="48">
        <f t="shared" ref="Q201:Q264" si="65">S201</f>
        <v>0</v>
      </c>
      <c r="R201" s="49"/>
      <c r="S201" s="52"/>
      <c r="T201" s="48">
        <f t="shared" ref="T201:T264" si="66">V201+X201</f>
        <v>0</v>
      </c>
      <c r="U201" s="49"/>
      <c r="V201" s="50"/>
      <c r="W201" s="51"/>
      <c r="X201" s="52"/>
      <c r="Y201" s="53">
        <f t="shared" si="62"/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06"/>
      <c r="AM201" s="55"/>
      <c r="AN201" s="54"/>
      <c r="AO201" s="89"/>
      <c r="AP201" s="96">
        <f t="shared" ref="AP201:AP264" si="67">AR201</f>
        <v>0</v>
      </c>
      <c r="AQ201" s="98"/>
      <c r="AR201" s="93"/>
      <c r="AS201" s="90">
        <f t="shared" si="59"/>
        <v>0</v>
      </c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>
        <f t="shared" si="61"/>
        <v>0</v>
      </c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>
        <f t="shared" si="64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>
        <f t="shared" si="63"/>
        <v>0</v>
      </c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>
        <f t="shared" ref="CU201:CU264" si="68">CW201+CY201+DA201+DC201+DE201</f>
        <v>0</v>
      </c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>
        <f t="shared" ref="DF201:DF264" si="69">DH201+DJ201+DL201</f>
        <v>0</v>
      </c>
      <c r="DG201" s="51"/>
      <c r="DH201" s="50"/>
      <c r="DI201" s="51"/>
      <c r="DJ201" s="50"/>
      <c r="DK201" s="51"/>
      <c r="DL201" s="52"/>
      <c r="DM201" s="53">
        <f t="shared" si="56"/>
        <v>0</v>
      </c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</row>
    <row r="202" spans="2:133" ht="15" hidden="1" customHeight="1" x14ac:dyDescent="0.3">
      <c r="B202" s="37">
        <v>402</v>
      </c>
      <c r="C202" s="30" t="s">
        <v>58</v>
      </c>
      <c r="D202" s="39">
        <v>1998</v>
      </c>
      <c r="E202" s="62">
        <f t="shared" ref="E202:E265" si="70">J202+Q202+T202+Y202+AP202+AS202+BD202+BQ202+CH202+CU202+DF202+DM202</f>
        <v>0</v>
      </c>
      <c r="F202" s="47"/>
      <c r="G202" s="47"/>
      <c r="H202" s="47"/>
      <c r="I202" s="47"/>
      <c r="J202" s="48">
        <f t="shared" si="60"/>
        <v>0</v>
      </c>
      <c r="K202" s="49"/>
      <c r="L202" s="50"/>
      <c r="M202" s="51"/>
      <c r="N202" s="50"/>
      <c r="O202" s="51"/>
      <c r="P202" s="52"/>
      <c r="Q202" s="48">
        <f t="shared" si="65"/>
        <v>0</v>
      </c>
      <c r="R202" s="49"/>
      <c r="S202" s="52"/>
      <c r="T202" s="48">
        <f t="shared" si="66"/>
        <v>0</v>
      </c>
      <c r="U202" s="49"/>
      <c r="V202" s="50"/>
      <c r="W202" s="51"/>
      <c r="X202" s="52"/>
      <c r="Y202" s="53">
        <f t="shared" si="62"/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6"/>
      <c r="AM202" s="55"/>
      <c r="AN202" s="54"/>
      <c r="AO202" s="89"/>
      <c r="AP202" s="96">
        <f t="shared" si="67"/>
        <v>0</v>
      </c>
      <c r="AQ202" s="98"/>
      <c r="AR202" s="93"/>
      <c r="AS202" s="90">
        <f t="shared" si="59"/>
        <v>0</v>
      </c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>
        <f t="shared" si="61"/>
        <v>0</v>
      </c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64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>
        <f t="shared" si="63"/>
        <v>0</v>
      </c>
      <c r="CI202" s="51"/>
      <c r="CJ202" s="50"/>
      <c r="CK202" s="51"/>
      <c r="CL202" s="50"/>
      <c r="CM202" s="51"/>
      <c r="CN202" s="50"/>
      <c r="CO202" s="50"/>
      <c r="CP202" s="50"/>
      <c r="CQ202" s="51"/>
      <c r="CR202" s="50"/>
      <c r="CS202" s="51"/>
      <c r="CT202" s="52"/>
      <c r="CU202" s="53">
        <f t="shared" si="68"/>
        <v>0</v>
      </c>
      <c r="CV202" s="51"/>
      <c r="CW202" s="50"/>
      <c r="CX202" s="50"/>
      <c r="CY202" s="50"/>
      <c r="CZ202" s="51"/>
      <c r="DA202" s="50"/>
      <c r="DB202" s="51"/>
      <c r="DC202" s="50"/>
      <c r="DD202" s="51"/>
      <c r="DE202" s="52"/>
      <c r="DF202" s="53">
        <f t="shared" si="69"/>
        <v>0</v>
      </c>
      <c r="DG202" s="51"/>
      <c r="DH202" s="50"/>
      <c r="DI202" s="50"/>
      <c r="DJ202" s="50"/>
      <c r="DK202" s="51"/>
      <c r="DL202" s="52"/>
      <c r="DM202" s="53">
        <f t="shared" ref="DM202:DM265" si="71">DO202+DQ202+DS202+DU202+DW202+DY202+EA202+EC202</f>
        <v>0</v>
      </c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0"/>
      <c r="DY202" s="50"/>
      <c r="DZ202" s="51"/>
      <c r="EA202" s="50"/>
      <c r="EB202" s="51"/>
      <c r="EC202" s="52"/>
    </row>
    <row r="203" spans="2:133" ht="15" hidden="1" customHeight="1" x14ac:dyDescent="0.3">
      <c r="B203" s="37">
        <v>7422</v>
      </c>
      <c r="C203" s="30" t="s">
        <v>220</v>
      </c>
      <c r="D203" s="38">
        <v>2007</v>
      </c>
      <c r="E203" s="62">
        <f t="shared" si="70"/>
        <v>0</v>
      </c>
      <c r="F203" s="47"/>
      <c r="G203" s="47"/>
      <c r="H203" s="47"/>
      <c r="I203" s="47"/>
      <c r="J203" s="48">
        <f t="shared" si="60"/>
        <v>0</v>
      </c>
      <c r="K203" s="49"/>
      <c r="L203" s="50"/>
      <c r="M203" s="51"/>
      <c r="N203" s="50"/>
      <c r="O203" s="51"/>
      <c r="P203" s="52"/>
      <c r="Q203" s="48">
        <f t="shared" si="65"/>
        <v>0</v>
      </c>
      <c r="R203" s="49"/>
      <c r="S203" s="52"/>
      <c r="T203" s="48">
        <f t="shared" si="66"/>
        <v>0</v>
      </c>
      <c r="U203" s="49"/>
      <c r="V203" s="50"/>
      <c r="W203" s="51"/>
      <c r="X203" s="52"/>
      <c r="Y203" s="53">
        <f t="shared" si="62"/>
        <v>0</v>
      </c>
      <c r="Z203" s="54"/>
      <c r="AA203" s="55"/>
      <c r="AB203" s="54"/>
      <c r="AC203" s="55"/>
      <c r="AD203" s="54"/>
      <c r="AE203" s="55"/>
      <c r="AF203" s="54"/>
      <c r="AG203" s="55"/>
      <c r="AH203" s="54"/>
      <c r="AI203" s="55"/>
      <c r="AJ203" s="54"/>
      <c r="AK203" s="55"/>
      <c r="AL203" s="54"/>
      <c r="AM203" s="55"/>
      <c r="AN203" s="54"/>
      <c r="AO203" s="89"/>
      <c r="AP203" s="96">
        <f t="shared" si="67"/>
        <v>0</v>
      </c>
      <c r="AQ203" s="98"/>
      <c r="AR203" s="93"/>
      <c r="AS203" s="90">
        <f t="shared" si="59"/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 t="shared" si="61"/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64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 t="shared" si="63"/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 t="shared" si="68"/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 t="shared" si="69"/>
        <v>0</v>
      </c>
      <c r="DG203" s="51"/>
      <c r="DH203" s="50"/>
      <c r="DI203" s="51"/>
      <c r="DJ203" s="50"/>
      <c r="DK203" s="51"/>
      <c r="DL203" s="52"/>
      <c r="DM203" s="53">
        <f t="shared" si="71"/>
        <v>0</v>
      </c>
      <c r="DN203" s="51"/>
      <c r="DO203" s="50"/>
      <c r="DP203" s="51"/>
      <c r="DQ203" s="50"/>
      <c r="DR203" s="51"/>
      <c r="DS203" s="50"/>
      <c r="DT203" s="51"/>
      <c r="DU203" s="50"/>
      <c r="DV203" s="51"/>
      <c r="DW203" s="50"/>
      <c r="DX203" s="51"/>
      <c r="DY203" s="50"/>
      <c r="DZ203" s="51"/>
      <c r="EA203" s="50"/>
      <c r="EB203" s="51"/>
      <c r="EC203" s="52"/>
    </row>
    <row r="204" spans="2:133" ht="15" hidden="1" customHeight="1" x14ac:dyDescent="0.3">
      <c r="B204" s="37">
        <v>6010</v>
      </c>
      <c r="C204" s="30" t="s">
        <v>385</v>
      </c>
      <c r="D204" s="38">
        <v>2007</v>
      </c>
      <c r="E204" s="62">
        <f t="shared" si="70"/>
        <v>0</v>
      </c>
      <c r="F204" s="47"/>
      <c r="G204" s="47"/>
      <c r="H204" s="47"/>
      <c r="I204" s="47"/>
      <c r="J204" s="48">
        <f t="shared" si="60"/>
        <v>0</v>
      </c>
      <c r="K204" s="49"/>
      <c r="L204" s="50"/>
      <c r="M204" s="51"/>
      <c r="N204" s="50"/>
      <c r="O204" s="51"/>
      <c r="P204" s="52"/>
      <c r="Q204" s="48">
        <f t="shared" si="65"/>
        <v>0</v>
      </c>
      <c r="R204" s="49"/>
      <c r="S204" s="52"/>
      <c r="T204" s="48">
        <f t="shared" si="66"/>
        <v>0</v>
      </c>
      <c r="U204" s="49"/>
      <c r="V204" s="50"/>
      <c r="W204" s="51"/>
      <c r="X204" s="52"/>
      <c r="Y204" s="53">
        <f t="shared" si="62"/>
        <v>0</v>
      </c>
      <c r="Z204" s="106"/>
      <c r="AA204" s="55"/>
      <c r="AB204" s="54"/>
      <c r="AC204" s="55"/>
      <c r="AD204" s="54"/>
      <c r="AE204" s="55"/>
      <c r="AF204" s="54"/>
      <c r="AG204" s="55"/>
      <c r="AH204" s="54"/>
      <c r="AI204" s="55"/>
      <c r="AJ204" s="54"/>
      <c r="AK204" s="55"/>
      <c r="AL204" s="54"/>
      <c r="AM204" s="55"/>
      <c r="AN204" s="54"/>
      <c r="AO204" s="89"/>
      <c r="AP204" s="96">
        <f t="shared" si="67"/>
        <v>0</v>
      </c>
      <c r="AQ204" s="98"/>
      <c r="AR204" s="93"/>
      <c r="AS204" s="90">
        <f t="shared" si="59"/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 t="shared" si="61"/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64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 t="shared" si="63"/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 t="shared" si="68"/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 t="shared" si="69"/>
        <v>0</v>
      </c>
      <c r="DG204" s="51"/>
      <c r="DH204" s="50"/>
      <c r="DI204" s="51"/>
      <c r="DJ204" s="50"/>
      <c r="DK204" s="51"/>
      <c r="DL204" s="52"/>
      <c r="DM204" s="53">
        <f t="shared" si="71"/>
        <v>0</v>
      </c>
      <c r="DN204" s="51"/>
      <c r="DO204" s="50"/>
      <c r="DP204" s="51"/>
      <c r="DQ204" s="50"/>
      <c r="DR204" s="51"/>
      <c r="DS204" s="50"/>
      <c r="DT204" s="51"/>
      <c r="DU204" s="50"/>
      <c r="DV204" s="51"/>
      <c r="DW204" s="50"/>
      <c r="DX204" s="51"/>
      <c r="DY204" s="50"/>
      <c r="DZ204" s="51"/>
      <c r="EA204" s="50"/>
      <c r="EB204" s="51"/>
      <c r="EC204" s="52"/>
    </row>
    <row r="205" spans="2:133" ht="15" hidden="1" customHeight="1" x14ac:dyDescent="0.3">
      <c r="B205" s="37">
        <v>24</v>
      </c>
      <c r="C205" s="30" t="s">
        <v>367</v>
      </c>
      <c r="D205" s="38">
        <v>1991</v>
      </c>
      <c r="E205" s="62">
        <f t="shared" si="70"/>
        <v>0</v>
      </c>
      <c r="F205" s="47"/>
      <c r="G205" s="47"/>
      <c r="H205" s="47"/>
      <c r="I205" s="47"/>
      <c r="J205" s="48">
        <f t="shared" si="60"/>
        <v>0</v>
      </c>
      <c r="K205" s="49"/>
      <c r="L205" s="50"/>
      <c r="M205" s="51"/>
      <c r="N205" s="50"/>
      <c r="O205" s="51"/>
      <c r="P205" s="52"/>
      <c r="Q205" s="48">
        <f t="shared" si="65"/>
        <v>0</v>
      </c>
      <c r="R205" s="49"/>
      <c r="S205" s="52"/>
      <c r="T205" s="48">
        <f t="shared" si="66"/>
        <v>0</v>
      </c>
      <c r="U205" s="49"/>
      <c r="V205" s="50"/>
      <c r="W205" s="51"/>
      <c r="X205" s="52"/>
      <c r="Y205" s="53">
        <f t="shared" si="62"/>
        <v>0</v>
      </c>
      <c r="Z205" s="106"/>
      <c r="AA205" s="55"/>
      <c r="AB205" s="106"/>
      <c r="AC205" s="55"/>
      <c r="AD205" s="54"/>
      <c r="AE205" s="55"/>
      <c r="AF205" s="54"/>
      <c r="AG205" s="55"/>
      <c r="AH205" s="54"/>
      <c r="AI205" s="55"/>
      <c r="AJ205" s="54"/>
      <c r="AK205" s="55"/>
      <c r="AL205" s="54"/>
      <c r="AM205" s="55"/>
      <c r="AN205" s="54"/>
      <c r="AO205" s="89"/>
      <c r="AP205" s="96">
        <f t="shared" si="67"/>
        <v>0</v>
      </c>
      <c r="AQ205" s="98"/>
      <c r="AR205" s="93"/>
      <c r="AS205" s="90">
        <f t="shared" si="59"/>
        <v>0</v>
      </c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>
        <f t="shared" si="61"/>
        <v>0</v>
      </c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>
        <f t="shared" si="64"/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>
        <f t="shared" si="63"/>
        <v>0</v>
      </c>
      <c r="CI205" s="51"/>
      <c r="CJ205" s="50"/>
      <c r="CK205" s="51"/>
      <c r="CL205" s="50"/>
      <c r="CM205" s="51"/>
      <c r="CN205" s="50"/>
      <c r="CO205" s="50"/>
      <c r="CP205" s="50"/>
      <c r="CQ205" s="51"/>
      <c r="CR205" s="50"/>
      <c r="CS205" s="51"/>
      <c r="CT205" s="52"/>
      <c r="CU205" s="53">
        <f t="shared" si="68"/>
        <v>0</v>
      </c>
      <c r="CV205" s="51"/>
      <c r="CW205" s="50"/>
      <c r="CX205" s="50"/>
      <c r="CY205" s="50"/>
      <c r="CZ205" s="51"/>
      <c r="DA205" s="50"/>
      <c r="DB205" s="51"/>
      <c r="DC205" s="50"/>
      <c r="DD205" s="51"/>
      <c r="DE205" s="52"/>
      <c r="DF205" s="53">
        <f t="shared" si="69"/>
        <v>0</v>
      </c>
      <c r="DG205" s="51"/>
      <c r="DH205" s="50"/>
      <c r="DI205" s="50"/>
      <c r="DJ205" s="50"/>
      <c r="DK205" s="51"/>
      <c r="DL205" s="52"/>
      <c r="DM205" s="53">
        <f t="shared" si="71"/>
        <v>0</v>
      </c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0"/>
      <c r="DY205" s="50"/>
      <c r="DZ205" s="51"/>
      <c r="EA205" s="50"/>
      <c r="EB205" s="51"/>
      <c r="EC205" s="52"/>
    </row>
    <row r="206" spans="2:133" ht="15" hidden="1" customHeight="1" x14ac:dyDescent="0.3">
      <c r="B206" s="37">
        <v>3246</v>
      </c>
      <c r="C206" s="30" t="s">
        <v>114</v>
      </c>
      <c r="D206" s="39">
        <v>2003</v>
      </c>
      <c r="E206" s="62">
        <f t="shared" si="70"/>
        <v>0</v>
      </c>
      <c r="F206" s="62"/>
      <c r="G206" s="63"/>
      <c r="H206" s="62"/>
      <c r="I206" s="62"/>
      <c r="J206" s="48">
        <f t="shared" si="60"/>
        <v>0</v>
      </c>
      <c r="K206" s="49"/>
      <c r="L206" s="50"/>
      <c r="M206" s="51"/>
      <c r="N206" s="50"/>
      <c r="O206" s="51"/>
      <c r="P206" s="52"/>
      <c r="Q206" s="48">
        <f t="shared" si="65"/>
        <v>0</v>
      </c>
      <c r="R206" s="49"/>
      <c r="S206" s="52"/>
      <c r="T206" s="48">
        <f t="shared" si="66"/>
        <v>0</v>
      </c>
      <c r="U206" s="49"/>
      <c r="V206" s="50"/>
      <c r="W206" s="51"/>
      <c r="X206" s="52"/>
      <c r="Y206" s="53">
        <f t="shared" si="62"/>
        <v>0</v>
      </c>
      <c r="Z206" s="106"/>
      <c r="AA206" s="55"/>
      <c r="AB206" s="106"/>
      <c r="AC206" s="55"/>
      <c r="AD206" s="54"/>
      <c r="AE206" s="55"/>
      <c r="AF206" s="54"/>
      <c r="AG206" s="55"/>
      <c r="AH206" s="54"/>
      <c r="AI206" s="55"/>
      <c r="AJ206" s="54"/>
      <c r="AK206" s="55"/>
      <c r="AL206" s="54"/>
      <c r="AM206" s="55"/>
      <c r="AN206" s="54"/>
      <c r="AO206" s="89"/>
      <c r="AP206" s="96">
        <f t="shared" si="67"/>
        <v>0</v>
      </c>
      <c r="AQ206" s="98"/>
      <c r="AR206" s="93"/>
      <c r="AS206" s="90">
        <f t="shared" si="59"/>
        <v>0</v>
      </c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>
        <f t="shared" si="61"/>
        <v>0</v>
      </c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 t="shared" si="64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52"/>
      <c r="CH206" s="53">
        <f t="shared" si="63"/>
        <v>0</v>
      </c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52"/>
      <c r="CU206" s="53">
        <f t="shared" si="68"/>
        <v>0</v>
      </c>
      <c r="CV206" s="51"/>
      <c r="CW206" s="50"/>
      <c r="CX206" s="51"/>
      <c r="CY206" s="50"/>
      <c r="CZ206" s="51"/>
      <c r="DA206" s="50"/>
      <c r="DB206" s="51"/>
      <c r="DC206" s="50"/>
      <c r="DD206" s="51"/>
      <c r="DE206" s="52"/>
      <c r="DF206" s="53">
        <f t="shared" si="69"/>
        <v>0</v>
      </c>
      <c r="DG206" s="51"/>
      <c r="DH206" s="50"/>
      <c r="DI206" s="51"/>
      <c r="DJ206" s="50"/>
      <c r="DK206" s="51"/>
      <c r="DL206" s="52"/>
      <c r="DM206" s="53">
        <f t="shared" si="71"/>
        <v>0</v>
      </c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52"/>
    </row>
    <row r="207" spans="2:133" ht="15" hidden="1" customHeight="1" x14ac:dyDescent="0.3">
      <c r="B207" s="37">
        <v>7449</v>
      </c>
      <c r="C207" s="30" t="s">
        <v>261</v>
      </c>
      <c r="D207" s="38">
        <v>2009</v>
      </c>
      <c r="E207" s="62">
        <f t="shared" si="70"/>
        <v>0</v>
      </c>
      <c r="F207" s="47"/>
      <c r="G207" s="47"/>
      <c r="H207" s="47"/>
      <c r="I207" s="47"/>
      <c r="J207" s="48">
        <f t="shared" si="60"/>
        <v>0</v>
      </c>
      <c r="K207" s="49"/>
      <c r="L207" s="50"/>
      <c r="M207" s="51"/>
      <c r="N207" s="50"/>
      <c r="O207" s="51"/>
      <c r="P207" s="52"/>
      <c r="Q207" s="48">
        <f t="shared" si="65"/>
        <v>0</v>
      </c>
      <c r="R207" s="49"/>
      <c r="S207" s="52"/>
      <c r="T207" s="48">
        <f t="shared" si="66"/>
        <v>0</v>
      </c>
      <c r="U207" s="49"/>
      <c r="V207" s="50"/>
      <c r="W207" s="51"/>
      <c r="X207" s="52"/>
      <c r="Y207" s="53">
        <f t="shared" si="62"/>
        <v>0</v>
      </c>
      <c r="Z207" s="106"/>
      <c r="AA207" s="55"/>
      <c r="AB207" s="54"/>
      <c r="AC207" s="55"/>
      <c r="AD207" s="54"/>
      <c r="AE207" s="55"/>
      <c r="AF207" s="54"/>
      <c r="AG207" s="55"/>
      <c r="AH207" s="54"/>
      <c r="AI207" s="55"/>
      <c r="AJ207" s="54"/>
      <c r="AK207" s="55"/>
      <c r="AL207" s="106"/>
      <c r="AM207" s="55"/>
      <c r="AN207" s="54"/>
      <c r="AO207" s="89"/>
      <c r="AP207" s="96">
        <f t="shared" si="67"/>
        <v>0</v>
      </c>
      <c r="AQ207" s="98"/>
      <c r="AR207" s="93"/>
      <c r="AS207" s="90">
        <f t="shared" si="59"/>
        <v>0</v>
      </c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>
        <f t="shared" si="61"/>
        <v>0</v>
      </c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64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>
        <f t="shared" si="63"/>
        <v>0</v>
      </c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>
        <f t="shared" si="68"/>
        <v>0</v>
      </c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>
        <f t="shared" si="69"/>
        <v>0</v>
      </c>
      <c r="DG207" s="51"/>
      <c r="DH207" s="50"/>
      <c r="DI207" s="51"/>
      <c r="DJ207" s="50"/>
      <c r="DK207" s="51"/>
      <c r="DL207" s="52"/>
      <c r="DM207" s="53">
        <f t="shared" si="71"/>
        <v>0</v>
      </c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</row>
    <row r="208" spans="2:133" ht="15" hidden="1" customHeight="1" x14ac:dyDescent="0.3">
      <c r="B208" s="37">
        <v>6988</v>
      </c>
      <c r="C208" s="30" t="s">
        <v>53</v>
      </c>
      <c r="D208" s="39">
        <v>1987</v>
      </c>
      <c r="E208" s="62">
        <f t="shared" si="70"/>
        <v>0</v>
      </c>
      <c r="F208" s="47" t="s">
        <v>519</v>
      </c>
      <c r="G208" s="47"/>
      <c r="H208" s="47" t="s">
        <v>520</v>
      </c>
      <c r="I208" s="47" t="s">
        <v>521</v>
      </c>
      <c r="J208" s="48">
        <f t="shared" si="60"/>
        <v>0</v>
      </c>
      <c r="K208" s="49"/>
      <c r="L208" s="50"/>
      <c r="M208" s="51"/>
      <c r="N208" s="50"/>
      <c r="O208" s="51"/>
      <c r="P208" s="52"/>
      <c r="Q208" s="48">
        <f t="shared" si="65"/>
        <v>0</v>
      </c>
      <c r="R208" s="49"/>
      <c r="S208" s="52"/>
      <c r="T208" s="48">
        <f t="shared" si="66"/>
        <v>0</v>
      </c>
      <c r="U208" s="49"/>
      <c r="V208" s="50"/>
      <c r="W208" s="51"/>
      <c r="X208" s="52"/>
      <c r="Y208" s="53">
        <f>AA208+AC208+AE208+AG208+AI208+AK208+AO208</f>
        <v>0</v>
      </c>
      <c r="Z208" s="106"/>
      <c r="AA208" s="55"/>
      <c r="AB208" s="54"/>
      <c r="AC208" s="55"/>
      <c r="AD208" s="106"/>
      <c r="AE208" s="55"/>
      <c r="AF208" s="54"/>
      <c r="AG208" s="55"/>
      <c r="AH208" s="106"/>
      <c r="AI208" s="55"/>
      <c r="AJ208" s="54"/>
      <c r="AK208" s="55"/>
      <c r="AL208" s="14">
        <v>9</v>
      </c>
      <c r="AM208" s="14" t="s">
        <v>65</v>
      </c>
      <c r="AN208" s="54"/>
      <c r="AO208" s="89"/>
      <c r="AP208" s="96">
        <f t="shared" si="67"/>
        <v>0</v>
      </c>
      <c r="AQ208" s="98"/>
      <c r="AR208" s="93"/>
      <c r="AS208" s="90">
        <f t="shared" si="59"/>
        <v>0</v>
      </c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>
        <f t="shared" si="61"/>
        <v>0</v>
      </c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>
        <f t="shared" si="64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>
        <f t="shared" si="63"/>
        <v>0</v>
      </c>
      <c r="CI208" s="51"/>
      <c r="CJ208" s="50"/>
      <c r="CK208" s="51"/>
      <c r="CL208" s="50"/>
      <c r="CM208" s="51"/>
      <c r="CN208" s="50"/>
      <c r="CO208" s="50"/>
      <c r="CP208" s="50"/>
      <c r="CQ208" s="51"/>
      <c r="CR208" s="50"/>
      <c r="CS208" s="51"/>
      <c r="CT208" s="52"/>
      <c r="CU208" s="53">
        <f t="shared" si="68"/>
        <v>0</v>
      </c>
      <c r="CV208" s="51"/>
      <c r="CW208" s="50"/>
      <c r="CX208" s="50"/>
      <c r="CY208" s="50"/>
      <c r="CZ208" s="51"/>
      <c r="DA208" s="50"/>
      <c r="DB208" s="51"/>
      <c r="DC208" s="50"/>
      <c r="DD208" s="51"/>
      <c r="DE208" s="52"/>
      <c r="DF208" s="53">
        <f t="shared" si="69"/>
        <v>0</v>
      </c>
      <c r="DG208" s="51"/>
      <c r="DH208" s="50"/>
      <c r="DI208" s="50"/>
      <c r="DJ208" s="50"/>
      <c r="DK208" s="51"/>
      <c r="DL208" s="52"/>
      <c r="DM208" s="53">
        <f t="shared" si="71"/>
        <v>0</v>
      </c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0"/>
      <c r="DY208" s="50"/>
      <c r="DZ208" s="51"/>
      <c r="EA208" s="50"/>
      <c r="EB208" s="51"/>
      <c r="EC208" s="52"/>
    </row>
    <row r="209" spans="2:133" ht="15" hidden="1" customHeight="1" x14ac:dyDescent="0.3">
      <c r="B209" s="37">
        <v>6275</v>
      </c>
      <c r="C209" s="30" t="s">
        <v>178</v>
      </c>
      <c r="D209" s="38">
        <v>2007</v>
      </c>
      <c r="E209" s="62">
        <f t="shared" si="70"/>
        <v>0</v>
      </c>
      <c r="F209" s="47"/>
      <c r="G209" s="47"/>
      <c r="H209" s="47"/>
      <c r="I209" s="47"/>
      <c r="J209" s="48">
        <f t="shared" si="60"/>
        <v>0</v>
      </c>
      <c r="K209" s="49"/>
      <c r="L209" s="50"/>
      <c r="M209" s="51"/>
      <c r="N209" s="50"/>
      <c r="O209" s="51"/>
      <c r="P209" s="52"/>
      <c r="Q209" s="48">
        <f t="shared" si="65"/>
        <v>0</v>
      </c>
      <c r="R209" s="49"/>
      <c r="S209" s="52"/>
      <c r="T209" s="48">
        <f t="shared" si="66"/>
        <v>0</v>
      </c>
      <c r="U209" s="49"/>
      <c r="V209" s="50"/>
      <c r="W209" s="51"/>
      <c r="X209" s="52"/>
      <c r="Y209" s="53">
        <f t="shared" ref="Y209:Y240" si="72">AA209+AC209+AE209+AG209+AI209+AK209+AM209+AO209</f>
        <v>0</v>
      </c>
      <c r="Z209" s="54"/>
      <c r="AA209" s="55"/>
      <c r="AB209" s="54"/>
      <c r="AC209" s="55"/>
      <c r="AD209" s="106"/>
      <c r="AE209" s="55"/>
      <c r="AF209" s="54"/>
      <c r="AG209" s="55"/>
      <c r="AH209" s="106"/>
      <c r="AI209" s="55"/>
      <c r="AJ209" s="54"/>
      <c r="AK209" s="55"/>
      <c r="AL209" s="54"/>
      <c r="AM209" s="55"/>
      <c r="AN209" s="54"/>
      <c r="AO209" s="89"/>
      <c r="AP209" s="96">
        <f t="shared" si="67"/>
        <v>0</v>
      </c>
      <c r="AQ209" s="98"/>
      <c r="AR209" s="93"/>
      <c r="AS209" s="90">
        <f t="shared" si="59"/>
        <v>0</v>
      </c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>
        <f t="shared" si="61"/>
        <v>0</v>
      </c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>
        <f t="shared" si="64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>
        <f t="shared" si="63"/>
        <v>0</v>
      </c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>
        <f t="shared" si="68"/>
        <v>0</v>
      </c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>
        <f t="shared" si="69"/>
        <v>0</v>
      </c>
      <c r="DG209" s="51"/>
      <c r="DH209" s="50"/>
      <c r="DI209" s="51"/>
      <c r="DJ209" s="50"/>
      <c r="DK209" s="51"/>
      <c r="DL209" s="52"/>
      <c r="DM209" s="53">
        <f t="shared" si="71"/>
        <v>0</v>
      </c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52"/>
    </row>
    <row r="210" spans="2:133" ht="15" hidden="1" customHeight="1" x14ac:dyDescent="0.3">
      <c r="B210" s="37">
        <v>2786</v>
      </c>
      <c r="C210" s="30" t="s">
        <v>338</v>
      </c>
      <c r="D210" s="38">
        <v>2000</v>
      </c>
      <c r="E210" s="62">
        <f t="shared" si="70"/>
        <v>0</v>
      </c>
      <c r="F210" s="47"/>
      <c r="G210" s="47"/>
      <c r="H210" s="47"/>
      <c r="I210" s="47"/>
      <c r="J210" s="48">
        <f t="shared" si="60"/>
        <v>0</v>
      </c>
      <c r="K210" s="49"/>
      <c r="L210" s="50"/>
      <c r="M210" s="51"/>
      <c r="N210" s="50"/>
      <c r="O210" s="51"/>
      <c r="P210" s="52"/>
      <c r="Q210" s="48">
        <f t="shared" si="65"/>
        <v>0</v>
      </c>
      <c r="R210" s="49"/>
      <c r="S210" s="52"/>
      <c r="T210" s="48">
        <f t="shared" si="66"/>
        <v>0</v>
      </c>
      <c r="U210" s="49"/>
      <c r="V210" s="50"/>
      <c r="W210" s="51"/>
      <c r="X210" s="52"/>
      <c r="Y210" s="53">
        <f t="shared" si="72"/>
        <v>0</v>
      </c>
      <c r="Z210" s="54"/>
      <c r="AA210" s="55"/>
      <c r="AB210" s="54"/>
      <c r="AC210" s="55"/>
      <c r="AD210" s="54"/>
      <c r="AE210" s="55"/>
      <c r="AF210" s="54"/>
      <c r="AG210" s="55"/>
      <c r="AH210" s="54"/>
      <c r="AI210" s="55"/>
      <c r="AJ210" s="54"/>
      <c r="AK210" s="55"/>
      <c r="AL210" s="54"/>
      <c r="AM210" s="55"/>
      <c r="AN210" s="54"/>
      <c r="AO210" s="89"/>
      <c r="AP210" s="96">
        <f t="shared" si="67"/>
        <v>0</v>
      </c>
      <c r="AQ210" s="98"/>
      <c r="AR210" s="93"/>
      <c r="AS210" s="90">
        <f t="shared" si="59"/>
        <v>0</v>
      </c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>
        <f t="shared" si="61"/>
        <v>0</v>
      </c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3">
        <f t="shared" si="64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>
        <f t="shared" si="63"/>
        <v>0</v>
      </c>
      <c r="CI210" s="51"/>
      <c r="CJ210" s="50"/>
      <c r="CK210" s="51"/>
      <c r="CL210" s="50"/>
      <c r="CM210" s="51"/>
      <c r="CN210" s="50"/>
      <c r="CO210" s="50"/>
      <c r="CP210" s="50"/>
      <c r="CQ210" s="51"/>
      <c r="CR210" s="50"/>
      <c r="CS210" s="51"/>
      <c r="CT210" s="52"/>
      <c r="CU210" s="53">
        <f t="shared" si="68"/>
        <v>0</v>
      </c>
      <c r="CV210" s="51"/>
      <c r="CW210" s="50"/>
      <c r="CX210" s="50"/>
      <c r="CY210" s="50"/>
      <c r="CZ210" s="51"/>
      <c r="DA210" s="50"/>
      <c r="DB210" s="51"/>
      <c r="DC210" s="50"/>
      <c r="DD210" s="51"/>
      <c r="DE210" s="52"/>
      <c r="DF210" s="53">
        <f t="shared" si="69"/>
        <v>0</v>
      </c>
      <c r="DG210" s="51"/>
      <c r="DH210" s="50"/>
      <c r="DI210" s="50"/>
      <c r="DJ210" s="50"/>
      <c r="DK210" s="51"/>
      <c r="DL210" s="52"/>
      <c r="DM210" s="53">
        <f t="shared" si="71"/>
        <v>0</v>
      </c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0"/>
      <c r="DY210" s="50"/>
      <c r="DZ210" s="51"/>
      <c r="EA210" s="50"/>
      <c r="EB210" s="51"/>
      <c r="EC210" s="52"/>
    </row>
    <row r="211" spans="2:133" ht="15" hidden="1" customHeight="1" x14ac:dyDescent="0.3">
      <c r="B211" s="37">
        <v>6595</v>
      </c>
      <c r="C211" s="30" t="s">
        <v>274</v>
      </c>
      <c r="D211" s="38">
        <v>2009</v>
      </c>
      <c r="E211" s="62">
        <f t="shared" si="70"/>
        <v>0</v>
      </c>
      <c r="F211" s="47"/>
      <c r="G211" s="47"/>
      <c r="H211" s="47"/>
      <c r="I211" s="47"/>
      <c r="J211" s="48">
        <f t="shared" si="60"/>
        <v>0</v>
      </c>
      <c r="K211" s="49"/>
      <c r="L211" s="50"/>
      <c r="M211" s="51"/>
      <c r="N211" s="50"/>
      <c r="O211" s="51"/>
      <c r="P211" s="52"/>
      <c r="Q211" s="48">
        <f t="shared" si="65"/>
        <v>0</v>
      </c>
      <c r="R211" s="49"/>
      <c r="S211" s="52"/>
      <c r="T211" s="48">
        <f t="shared" si="66"/>
        <v>0</v>
      </c>
      <c r="U211" s="49"/>
      <c r="V211" s="50"/>
      <c r="W211" s="51"/>
      <c r="X211" s="52"/>
      <c r="Y211" s="53">
        <f t="shared" si="72"/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9"/>
      <c r="AP211" s="96">
        <f t="shared" si="67"/>
        <v>0</v>
      </c>
      <c r="AQ211" s="98"/>
      <c r="AR211" s="93"/>
      <c r="AS211" s="90">
        <f t="shared" si="59"/>
        <v>0</v>
      </c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 t="shared" si="61"/>
        <v>0</v>
      </c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64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>
        <f t="shared" si="63"/>
        <v>0</v>
      </c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>
        <f t="shared" si="68"/>
        <v>0</v>
      </c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>
        <f t="shared" si="69"/>
        <v>0</v>
      </c>
      <c r="DG211" s="51"/>
      <c r="DH211" s="50"/>
      <c r="DI211" s="51"/>
      <c r="DJ211" s="50"/>
      <c r="DK211" s="51"/>
      <c r="DL211" s="52"/>
      <c r="DM211" s="53">
        <f t="shared" si="71"/>
        <v>0</v>
      </c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</row>
    <row r="212" spans="2:133" ht="15" hidden="1" customHeight="1" x14ac:dyDescent="0.3">
      <c r="B212" s="37">
        <v>6416</v>
      </c>
      <c r="C212" s="30" t="s">
        <v>390</v>
      </c>
      <c r="D212" s="38">
        <v>2007</v>
      </c>
      <c r="E212" s="62">
        <f t="shared" si="70"/>
        <v>0</v>
      </c>
      <c r="F212" s="47"/>
      <c r="G212" s="47"/>
      <c r="H212" s="47"/>
      <c r="I212" s="47"/>
      <c r="J212" s="48">
        <f t="shared" si="60"/>
        <v>0</v>
      </c>
      <c r="K212" s="49"/>
      <c r="L212" s="50"/>
      <c r="M212" s="51"/>
      <c r="N212" s="50"/>
      <c r="O212" s="51"/>
      <c r="P212" s="52"/>
      <c r="Q212" s="48">
        <f t="shared" si="65"/>
        <v>0</v>
      </c>
      <c r="R212" s="49"/>
      <c r="S212" s="52"/>
      <c r="T212" s="48">
        <f t="shared" si="66"/>
        <v>0</v>
      </c>
      <c r="U212" s="49"/>
      <c r="V212" s="50"/>
      <c r="W212" s="51"/>
      <c r="X212" s="52"/>
      <c r="Y212" s="53">
        <f t="shared" si="72"/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54"/>
      <c r="AK212" s="55"/>
      <c r="AL212" s="54"/>
      <c r="AM212" s="55"/>
      <c r="AN212" s="54"/>
      <c r="AO212" s="89"/>
      <c r="AP212" s="96">
        <f t="shared" si="67"/>
        <v>0</v>
      </c>
      <c r="AQ212" s="98"/>
      <c r="AR212" s="93"/>
      <c r="AS212" s="90">
        <f t="shared" si="59"/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>
        <f t="shared" si="61"/>
        <v>0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3">
        <f t="shared" si="64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>
        <f t="shared" si="63"/>
        <v>0</v>
      </c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>
        <f t="shared" si="68"/>
        <v>0</v>
      </c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53">
        <f t="shared" si="69"/>
        <v>0</v>
      </c>
      <c r="DG212" s="51"/>
      <c r="DH212" s="50"/>
      <c r="DI212" s="51"/>
      <c r="DJ212" s="50"/>
      <c r="DK212" s="51"/>
      <c r="DL212" s="52"/>
      <c r="DM212" s="53">
        <f t="shared" si="71"/>
        <v>0</v>
      </c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</row>
    <row r="213" spans="2:133" ht="15" hidden="1" customHeight="1" x14ac:dyDescent="0.3">
      <c r="B213" s="37">
        <v>5230</v>
      </c>
      <c r="C213" s="30" t="s">
        <v>329</v>
      </c>
      <c r="D213" s="38">
        <v>2006</v>
      </c>
      <c r="E213" s="62">
        <f t="shared" si="70"/>
        <v>0</v>
      </c>
      <c r="F213" s="62"/>
      <c r="G213" s="63"/>
      <c r="H213" s="62"/>
      <c r="I213" s="62"/>
      <c r="J213" s="48">
        <f t="shared" si="60"/>
        <v>0</v>
      </c>
      <c r="K213" s="49"/>
      <c r="L213" s="50"/>
      <c r="M213" s="51"/>
      <c r="N213" s="50"/>
      <c r="O213" s="51"/>
      <c r="P213" s="52"/>
      <c r="Q213" s="48">
        <f t="shared" si="65"/>
        <v>0</v>
      </c>
      <c r="R213" s="49"/>
      <c r="S213" s="52"/>
      <c r="T213" s="48">
        <f t="shared" si="66"/>
        <v>0</v>
      </c>
      <c r="U213" s="49"/>
      <c r="V213" s="50"/>
      <c r="W213" s="51"/>
      <c r="X213" s="52"/>
      <c r="Y213" s="53">
        <f t="shared" si="72"/>
        <v>0</v>
      </c>
      <c r="Z213" s="54"/>
      <c r="AA213" s="55"/>
      <c r="AB213" s="54"/>
      <c r="AC213" s="55"/>
      <c r="AD213" s="54"/>
      <c r="AE213" s="55"/>
      <c r="AF213" s="54"/>
      <c r="AG213" s="55"/>
      <c r="AH213" s="54"/>
      <c r="AI213" s="55"/>
      <c r="AJ213" s="54"/>
      <c r="AK213" s="55"/>
      <c r="AL213" s="54"/>
      <c r="AM213" s="55"/>
      <c r="AN213" s="54"/>
      <c r="AO213" s="89"/>
      <c r="AP213" s="96">
        <f t="shared" si="67"/>
        <v>0</v>
      </c>
      <c r="AQ213" s="98"/>
      <c r="AR213" s="93"/>
      <c r="AS213" s="90">
        <f t="shared" si="59"/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>
        <f t="shared" si="61"/>
        <v>0</v>
      </c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64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 t="shared" si="63"/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 t="shared" si="68"/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>
        <f t="shared" si="69"/>
        <v>0</v>
      </c>
      <c r="DG213" s="51"/>
      <c r="DH213" s="50"/>
      <c r="DI213" s="51"/>
      <c r="DJ213" s="50"/>
      <c r="DK213" s="51"/>
      <c r="DL213" s="52"/>
      <c r="DM213" s="53">
        <f t="shared" si="71"/>
        <v>0</v>
      </c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</row>
    <row r="214" spans="2:133" ht="15" hidden="1" customHeight="1" x14ac:dyDescent="0.3">
      <c r="B214" s="37">
        <v>1841</v>
      </c>
      <c r="C214" s="40" t="s">
        <v>150</v>
      </c>
      <c r="D214" s="41">
        <v>2000</v>
      </c>
      <c r="E214" s="62">
        <f t="shared" si="70"/>
        <v>0</v>
      </c>
      <c r="F214" s="47"/>
      <c r="G214" s="47"/>
      <c r="H214" s="47"/>
      <c r="I214" s="47"/>
      <c r="J214" s="48">
        <f t="shared" si="60"/>
        <v>0</v>
      </c>
      <c r="K214" s="49"/>
      <c r="L214" s="50"/>
      <c r="M214" s="51"/>
      <c r="N214" s="50"/>
      <c r="O214" s="51"/>
      <c r="P214" s="52"/>
      <c r="Q214" s="48">
        <f t="shared" si="65"/>
        <v>0</v>
      </c>
      <c r="R214" s="49"/>
      <c r="S214" s="52"/>
      <c r="T214" s="48">
        <f t="shared" si="66"/>
        <v>0</v>
      </c>
      <c r="U214" s="49"/>
      <c r="V214" s="50"/>
      <c r="W214" s="51"/>
      <c r="X214" s="52"/>
      <c r="Y214" s="53">
        <f t="shared" si="72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9"/>
      <c r="AP214" s="96">
        <f t="shared" si="67"/>
        <v>0</v>
      </c>
      <c r="AQ214" s="98"/>
      <c r="AR214" s="93"/>
      <c r="AS214" s="90">
        <f t="shared" si="59"/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 t="shared" si="61"/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64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 t="shared" si="63"/>
        <v>0</v>
      </c>
      <c r="CI214" s="51"/>
      <c r="CJ214" s="50"/>
      <c r="CK214" s="51"/>
      <c r="CL214" s="50"/>
      <c r="CM214" s="51"/>
      <c r="CN214" s="50"/>
      <c r="CO214" s="50"/>
      <c r="CP214" s="50"/>
      <c r="CQ214" s="51"/>
      <c r="CR214" s="50"/>
      <c r="CS214" s="51"/>
      <c r="CT214" s="52"/>
      <c r="CU214" s="53">
        <f t="shared" si="68"/>
        <v>0</v>
      </c>
      <c r="CV214" s="51"/>
      <c r="CW214" s="50"/>
      <c r="CX214" s="50"/>
      <c r="CY214" s="50"/>
      <c r="CZ214" s="51"/>
      <c r="DA214" s="50"/>
      <c r="DB214" s="51"/>
      <c r="DC214" s="50"/>
      <c r="DD214" s="51"/>
      <c r="DE214" s="52"/>
      <c r="DF214" s="53">
        <f t="shared" si="69"/>
        <v>0</v>
      </c>
      <c r="DG214" s="51"/>
      <c r="DH214" s="50"/>
      <c r="DI214" s="50"/>
      <c r="DJ214" s="50"/>
      <c r="DK214" s="51"/>
      <c r="DL214" s="52"/>
      <c r="DM214" s="53">
        <f t="shared" si="71"/>
        <v>0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0"/>
      <c r="DY214" s="50"/>
      <c r="DZ214" s="51"/>
      <c r="EA214" s="50"/>
      <c r="EB214" s="51"/>
      <c r="EC214" s="52"/>
    </row>
    <row r="215" spans="2:133" ht="15" hidden="1" customHeight="1" x14ac:dyDescent="0.3">
      <c r="B215" s="37">
        <v>7125</v>
      </c>
      <c r="C215" s="30" t="s">
        <v>268</v>
      </c>
      <c r="D215" s="38">
        <v>2009</v>
      </c>
      <c r="E215" s="62">
        <f t="shared" si="70"/>
        <v>0</v>
      </c>
      <c r="F215" s="47"/>
      <c r="G215" s="47"/>
      <c r="H215" s="47"/>
      <c r="I215" s="47"/>
      <c r="J215" s="48">
        <f t="shared" si="60"/>
        <v>0</v>
      </c>
      <c r="K215" s="49"/>
      <c r="L215" s="50"/>
      <c r="M215" s="51"/>
      <c r="N215" s="50"/>
      <c r="O215" s="51"/>
      <c r="P215" s="52"/>
      <c r="Q215" s="48">
        <f t="shared" si="65"/>
        <v>0</v>
      </c>
      <c r="R215" s="49"/>
      <c r="S215" s="52"/>
      <c r="T215" s="48">
        <f t="shared" si="66"/>
        <v>0</v>
      </c>
      <c r="U215" s="49"/>
      <c r="V215" s="50"/>
      <c r="W215" s="51"/>
      <c r="X215" s="52"/>
      <c r="Y215" s="53">
        <f t="shared" si="72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9"/>
      <c r="AP215" s="96">
        <f t="shared" si="67"/>
        <v>0</v>
      </c>
      <c r="AQ215" s="98"/>
      <c r="AR215" s="93"/>
      <c r="AS215" s="90">
        <f t="shared" si="59"/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 t="shared" si="61"/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64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 t="shared" si="63"/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 t="shared" si="68"/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 t="shared" si="69"/>
        <v>0</v>
      </c>
      <c r="DG215" s="51"/>
      <c r="DH215" s="50"/>
      <c r="DI215" s="51"/>
      <c r="DJ215" s="50"/>
      <c r="DK215" s="51"/>
      <c r="DL215" s="52"/>
      <c r="DM215" s="53">
        <f t="shared" si="71"/>
        <v>0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/>
      <c r="EA215" s="50"/>
      <c r="EB215" s="51"/>
      <c r="EC215" s="52"/>
    </row>
    <row r="216" spans="2:133" ht="15" hidden="1" customHeight="1" x14ac:dyDescent="0.3">
      <c r="B216" s="37">
        <v>4009</v>
      </c>
      <c r="C216" s="30" t="s">
        <v>299</v>
      </c>
      <c r="D216" s="38">
        <v>2001</v>
      </c>
      <c r="E216" s="62">
        <f t="shared" si="70"/>
        <v>0</v>
      </c>
      <c r="F216" s="47"/>
      <c r="G216" s="47"/>
      <c r="H216" s="47"/>
      <c r="I216" s="47"/>
      <c r="J216" s="48">
        <f t="shared" si="60"/>
        <v>0</v>
      </c>
      <c r="K216" s="49"/>
      <c r="L216" s="50"/>
      <c r="M216" s="51"/>
      <c r="N216" s="50"/>
      <c r="O216" s="51"/>
      <c r="P216" s="52"/>
      <c r="Q216" s="48">
        <f t="shared" si="65"/>
        <v>0</v>
      </c>
      <c r="R216" s="49"/>
      <c r="S216" s="52"/>
      <c r="T216" s="48">
        <f t="shared" si="66"/>
        <v>0</v>
      </c>
      <c r="U216" s="49"/>
      <c r="V216" s="50"/>
      <c r="W216" s="51"/>
      <c r="X216" s="52"/>
      <c r="Y216" s="53">
        <f t="shared" si="72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9"/>
      <c r="AP216" s="96">
        <f t="shared" si="67"/>
        <v>0</v>
      </c>
      <c r="AQ216" s="98"/>
      <c r="AR216" s="93"/>
      <c r="AS216" s="90">
        <f t="shared" si="59"/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 t="shared" si="61"/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64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 t="shared" si="63"/>
        <v>0</v>
      </c>
      <c r="CI216" s="51"/>
      <c r="CJ216" s="50"/>
      <c r="CK216" s="51"/>
      <c r="CL216" s="50"/>
      <c r="CM216" s="51"/>
      <c r="CN216" s="50"/>
      <c r="CO216" s="50"/>
      <c r="CP216" s="50"/>
      <c r="CQ216" s="51"/>
      <c r="CR216" s="50"/>
      <c r="CS216" s="51"/>
      <c r="CT216" s="52"/>
      <c r="CU216" s="53">
        <f t="shared" si="68"/>
        <v>0</v>
      </c>
      <c r="CV216" s="51"/>
      <c r="CW216" s="50"/>
      <c r="CX216" s="50"/>
      <c r="CY216" s="50"/>
      <c r="CZ216" s="51"/>
      <c r="DA216" s="50"/>
      <c r="DB216" s="51"/>
      <c r="DC216" s="50"/>
      <c r="DD216" s="51"/>
      <c r="DE216" s="52"/>
      <c r="DF216" s="53">
        <f t="shared" si="69"/>
        <v>0</v>
      </c>
      <c r="DG216" s="51"/>
      <c r="DH216" s="50"/>
      <c r="DI216" s="50"/>
      <c r="DJ216" s="50"/>
      <c r="DK216" s="51"/>
      <c r="DL216" s="52"/>
      <c r="DM216" s="53">
        <f t="shared" si="71"/>
        <v>0</v>
      </c>
      <c r="DN216" s="51"/>
      <c r="DO216" s="50"/>
      <c r="DP216" s="51"/>
      <c r="DQ216" s="50"/>
      <c r="DR216" s="51"/>
      <c r="DS216" s="50"/>
      <c r="DT216" s="51"/>
      <c r="DU216" s="50"/>
      <c r="DV216" s="51"/>
      <c r="DW216" s="50"/>
      <c r="DX216" s="50"/>
      <c r="DY216" s="50"/>
      <c r="DZ216" s="51"/>
      <c r="EA216" s="50"/>
      <c r="EB216" s="51"/>
      <c r="EC216" s="52"/>
    </row>
    <row r="217" spans="2:133" ht="15" hidden="1" customHeight="1" x14ac:dyDescent="0.3">
      <c r="B217" s="37">
        <v>6830</v>
      </c>
      <c r="C217" s="30" t="s">
        <v>299</v>
      </c>
      <c r="D217" s="38">
        <v>2008</v>
      </c>
      <c r="E217" s="62">
        <f t="shared" si="70"/>
        <v>0</v>
      </c>
      <c r="F217" s="47"/>
      <c r="G217" s="47"/>
      <c r="H217" s="47"/>
      <c r="I217" s="47"/>
      <c r="J217" s="48">
        <f t="shared" si="60"/>
        <v>0</v>
      </c>
      <c r="K217" s="49"/>
      <c r="L217" s="50"/>
      <c r="M217" s="51"/>
      <c r="N217" s="50"/>
      <c r="O217" s="51"/>
      <c r="P217" s="52"/>
      <c r="Q217" s="48">
        <f t="shared" si="65"/>
        <v>0</v>
      </c>
      <c r="R217" s="49"/>
      <c r="S217" s="52"/>
      <c r="T217" s="48">
        <f t="shared" si="66"/>
        <v>0</v>
      </c>
      <c r="U217" s="49"/>
      <c r="V217" s="50"/>
      <c r="W217" s="51"/>
      <c r="X217" s="52"/>
      <c r="Y217" s="53">
        <f t="shared" si="72"/>
        <v>0</v>
      </c>
      <c r="Z217" s="54"/>
      <c r="AA217" s="55"/>
      <c r="AB217" s="54"/>
      <c r="AC217" s="55"/>
      <c r="AD217" s="54"/>
      <c r="AE217" s="55"/>
      <c r="AF217" s="54"/>
      <c r="AG217" s="55"/>
      <c r="AH217" s="54"/>
      <c r="AI217" s="55"/>
      <c r="AJ217" s="54"/>
      <c r="AK217" s="55"/>
      <c r="AL217" s="54"/>
      <c r="AM217" s="55"/>
      <c r="AN217" s="54"/>
      <c r="AO217" s="89"/>
      <c r="AP217" s="96">
        <f t="shared" si="67"/>
        <v>0</v>
      </c>
      <c r="AQ217" s="98"/>
      <c r="AR217" s="93"/>
      <c r="AS217" s="90">
        <f t="shared" si="59"/>
        <v>0</v>
      </c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>
        <f t="shared" si="61"/>
        <v>0</v>
      </c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64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>
        <f t="shared" si="63"/>
        <v>0</v>
      </c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>
        <f t="shared" si="68"/>
        <v>0</v>
      </c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>
        <f t="shared" si="69"/>
        <v>0</v>
      </c>
      <c r="DG217" s="51"/>
      <c r="DH217" s="50"/>
      <c r="DI217" s="51"/>
      <c r="DJ217" s="50"/>
      <c r="DK217" s="51"/>
      <c r="DL217" s="52"/>
      <c r="DM217" s="53">
        <f t="shared" si="71"/>
        <v>0</v>
      </c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</row>
    <row r="218" spans="2:133" ht="15" hidden="1" customHeight="1" x14ac:dyDescent="0.3">
      <c r="B218" s="37">
        <v>7339</v>
      </c>
      <c r="C218" s="30" t="s">
        <v>260</v>
      </c>
      <c r="D218" s="38">
        <v>2009</v>
      </c>
      <c r="E218" s="62">
        <f t="shared" si="70"/>
        <v>0</v>
      </c>
      <c r="F218" s="47"/>
      <c r="G218" s="47"/>
      <c r="H218" s="47"/>
      <c r="I218" s="47"/>
      <c r="J218" s="48">
        <f t="shared" si="60"/>
        <v>0</v>
      </c>
      <c r="K218" s="49"/>
      <c r="L218" s="50"/>
      <c r="M218" s="51"/>
      <c r="N218" s="50"/>
      <c r="O218" s="51"/>
      <c r="P218" s="52"/>
      <c r="Q218" s="48">
        <f t="shared" si="65"/>
        <v>0</v>
      </c>
      <c r="R218" s="49"/>
      <c r="S218" s="52"/>
      <c r="T218" s="48">
        <f t="shared" si="66"/>
        <v>0</v>
      </c>
      <c r="U218" s="49"/>
      <c r="V218" s="50"/>
      <c r="W218" s="51"/>
      <c r="X218" s="52"/>
      <c r="Y218" s="53">
        <f t="shared" si="72"/>
        <v>0</v>
      </c>
      <c r="Z218" s="54"/>
      <c r="AA218" s="55"/>
      <c r="AB218" s="54"/>
      <c r="AC218" s="55"/>
      <c r="AD218" s="54"/>
      <c r="AE218" s="55"/>
      <c r="AF218" s="54"/>
      <c r="AG218" s="55"/>
      <c r="AH218" s="54"/>
      <c r="AI218" s="55"/>
      <c r="AJ218" s="54"/>
      <c r="AK218" s="55"/>
      <c r="AL218" s="54"/>
      <c r="AM218" s="55"/>
      <c r="AN218" s="54"/>
      <c r="AO218" s="89"/>
      <c r="AP218" s="96">
        <f t="shared" si="67"/>
        <v>0</v>
      </c>
      <c r="AQ218" s="98"/>
      <c r="AR218" s="93"/>
      <c r="AS218" s="90">
        <f t="shared" si="59"/>
        <v>0</v>
      </c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>
        <f t="shared" si="61"/>
        <v>0</v>
      </c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>
        <f t="shared" si="64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>
        <f t="shared" si="63"/>
        <v>0</v>
      </c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>
        <f t="shared" si="68"/>
        <v>0</v>
      </c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>
        <f t="shared" si="69"/>
        <v>0</v>
      </c>
      <c r="DG218" s="51"/>
      <c r="DH218" s="50"/>
      <c r="DI218" s="51"/>
      <c r="DJ218" s="50"/>
      <c r="DK218" s="51"/>
      <c r="DL218" s="52"/>
      <c r="DM218" s="53">
        <f t="shared" si="71"/>
        <v>0</v>
      </c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</row>
    <row r="219" spans="2:133" ht="15" hidden="1" customHeight="1" x14ac:dyDescent="0.3">
      <c r="B219" s="37">
        <v>6024</v>
      </c>
      <c r="C219" s="30" t="s">
        <v>307</v>
      </c>
      <c r="D219" s="38">
        <v>2006</v>
      </c>
      <c r="E219" s="62">
        <f t="shared" si="70"/>
        <v>0</v>
      </c>
      <c r="F219" s="47"/>
      <c r="G219" s="47"/>
      <c r="H219" s="47"/>
      <c r="I219" s="47"/>
      <c r="J219" s="48">
        <f t="shared" si="60"/>
        <v>0</v>
      </c>
      <c r="K219" s="49"/>
      <c r="L219" s="50"/>
      <c r="M219" s="51"/>
      <c r="N219" s="50"/>
      <c r="O219" s="51"/>
      <c r="P219" s="52"/>
      <c r="Q219" s="48">
        <f t="shared" si="65"/>
        <v>0</v>
      </c>
      <c r="R219" s="49"/>
      <c r="S219" s="52"/>
      <c r="T219" s="48">
        <f t="shared" si="66"/>
        <v>0</v>
      </c>
      <c r="U219" s="49"/>
      <c r="V219" s="50"/>
      <c r="W219" s="51"/>
      <c r="X219" s="52"/>
      <c r="Y219" s="53">
        <f t="shared" si="72"/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9"/>
      <c r="AP219" s="96">
        <f t="shared" si="67"/>
        <v>0</v>
      </c>
      <c r="AQ219" s="98"/>
      <c r="AR219" s="93"/>
      <c r="AS219" s="90">
        <f t="shared" si="59"/>
        <v>0</v>
      </c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>
        <f t="shared" si="61"/>
        <v>0</v>
      </c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64"/>
        <v>0</v>
      </c>
      <c r="BR219" s="51"/>
      <c r="BS219" s="50"/>
      <c r="BT219" s="51"/>
      <c r="BU219" s="50"/>
      <c r="BV219" s="51"/>
      <c r="BW219" s="50"/>
      <c r="BX219" s="51"/>
      <c r="BY219" s="50"/>
      <c r="BZ219" s="51"/>
      <c r="CA219" s="50"/>
      <c r="CB219" s="51"/>
      <c r="CC219" s="50"/>
      <c r="CD219" s="51"/>
      <c r="CE219" s="50"/>
      <c r="CF219" s="51"/>
      <c r="CG219" s="52"/>
      <c r="CH219" s="53">
        <f t="shared" si="63"/>
        <v>0</v>
      </c>
      <c r="CI219" s="51"/>
      <c r="CJ219" s="50"/>
      <c r="CK219" s="51"/>
      <c r="CL219" s="50"/>
      <c r="CM219" s="51"/>
      <c r="CN219" s="50"/>
      <c r="CO219" s="51"/>
      <c r="CP219" s="50"/>
      <c r="CQ219" s="51"/>
      <c r="CR219" s="50"/>
      <c r="CS219" s="51"/>
      <c r="CT219" s="52"/>
      <c r="CU219" s="53">
        <f t="shared" si="68"/>
        <v>0</v>
      </c>
      <c r="CV219" s="51"/>
      <c r="CW219" s="50"/>
      <c r="CX219" s="51"/>
      <c r="CY219" s="50"/>
      <c r="CZ219" s="51"/>
      <c r="DA219" s="50"/>
      <c r="DB219" s="51"/>
      <c r="DC219" s="50"/>
      <c r="DD219" s="51"/>
      <c r="DE219" s="52"/>
      <c r="DF219" s="53">
        <f t="shared" si="69"/>
        <v>0</v>
      </c>
      <c r="DG219" s="51"/>
      <c r="DH219" s="50"/>
      <c r="DI219" s="51"/>
      <c r="DJ219" s="50"/>
      <c r="DK219" s="51"/>
      <c r="DL219" s="52"/>
      <c r="DM219" s="53">
        <f t="shared" si="71"/>
        <v>0</v>
      </c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1"/>
      <c r="DY219" s="50"/>
      <c r="DZ219" s="51"/>
      <c r="EA219" s="50"/>
      <c r="EB219" s="51"/>
      <c r="EC219" s="52"/>
    </row>
    <row r="220" spans="2:133" ht="15" hidden="1" customHeight="1" x14ac:dyDescent="0.3">
      <c r="B220" s="37">
        <v>6795</v>
      </c>
      <c r="C220" s="30" t="s">
        <v>125</v>
      </c>
      <c r="D220" s="38">
        <v>2007</v>
      </c>
      <c r="E220" s="62">
        <f t="shared" si="70"/>
        <v>0</v>
      </c>
      <c r="F220" s="47"/>
      <c r="G220" s="47"/>
      <c r="H220" s="47"/>
      <c r="I220" s="47"/>
      <c r="J220" s="48">
        <f t="shared" si="60"/>
        <v>0</v>
      </c>
      <c r="K220" s="49"/>
      <c r="L220" s="50"/>
      <c r="M220" s="51"/>
      <c r="N220" s="50"/>
      <c r="O220" s="51"/>
      <c r="P220" s="52"/>
      <c r="Q220" s="48">
        <f t="shared" si="65"/>
        <v>0</v>
      </c>
      <c r="R220" s="49"/>
      <c r="S220" s="52"/>
      <c r="T220" s="48">
        <f t="shared" si="66"/>
        <v>0</v>
      </c>
      <c r="U220" s="49"/>
      <c r="V220" s="50"/>
      <c r="W220" s="51"/>
      <c r="X220" s="52"/>
      <c r="Y220" s="53">
        <f t="shared" si="72"/>
        <v>0</v>
      </c>
      <c r="Z220" s="54"/>
      <c r="AA220" s="55"/>
      <c r="AB220" s="54"/>
      <c r="AC220" s="55"/>
      <c r="AD220" s="54"/>
      <c r="AE220" s="55"/>
      <c r="AF220" s="54"/>
      <c r="AG220" s="55"/>
      <c r="AH220" s="54"/>
      <c r="AI220" s="55"/>
      <c r="AJ220" s="54"/>
      <c r="AK220" s="55"/>
      <c r="AL220" s="54"/>
      <c r="AM220" s="55"/>
      <c r="AN220" s="54"/>
      <c r="AO220" s="89"/>
      <c r="AP220" s="96">
        <f t="shared" si="67"/>
        <v>0</v>
      </c>
      <c r="AQ220" s="98"/>
      <c r="AR220" s="93"/>
      <c r="AS220" s="90">
        <f t="shared" si="59"/>
        <v>0</v>
      </c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>
        <f t="shared" si="61"/>
        <v>0</v>
      </c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>
        <f t="shared" si="64"/>
        <v>0</v>
      </c>
      <c r="BR220" s="51"/>
      <c r="BS220" s="50"/>
      <c r="BT220" s="51"/>
      <c r="BU220" s="50"/>
      <c r="BV220" s="51"/>
      <c r="BW220" s="50"/>
      <c r="BX220" s="51"/>
      <c r="BY220" s="50"/>
      <c r="BZ220" s="51"/>
      <c r="CA220" s="50"/>
      <c r="CB220" s="51"/>
      <c r="CC220" s="50"/>
      <c r="CD220" s="51"/>
      <c r="CE220" s="50"/>
      <c r="CF220" s="51"/>
      <c r="CG220" s="52"/>
      <c r="CH220" s="53">
        <f t="shared" si="63"/>
        <v>0</v>
      </c>
      <c r="CI220" s="51"/>
      <c r="CJ220" s="50"/>
      <c r="CK220" s="51"/>
      <c r="CL220" s="50"/>
      <c r="CM220" s="51"/>
      <c r="CN220" s="50"/>
      <c r="CO220" s="51"/>
      <c r="CP220" s="50"/>
      <c r="CQ220" s="51"/>
      <c r="CR220" s="50"/>
      <c r="CS220" s="51"/>
      <c r="CT220" s="52"/>
      <c r="CU220" s="53">
        <f t="shared" si="68"/>
        <v>0</v>
      </c>
      <c r="CV220" s="51"/>
      <c r="CW220" s="50"/>
      <c r="CX220" s="51"/>
      <c r="CY220" s="50"/>
      <c r="CZ220" s="51"/>
      <c r="DA220" s="50"/>
      <c r="DB220" s="51"/>
      <c r="DC220" s="50"/>
      <c r="DD220" s="51"/>
      <c r="DE220" s="52"/>
      <c r="DF220" s="53">
        <f t="shared" si="69"/>
        <v>0</v>
      </c>
      <c r="DG220" s="51"/>
      <c r="DH220" s="50"/>
      <c r="DI220" s="51"/>
      <c r="DJ220" s="50"/>
      <c r="DK220" s="51"/>
      <c r="DL220" s="52"/>
      <c r="DM220" s="53">
        <f t="shared" si="71"/>
        <v>0</v>
      </c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1"/>
      <c r="DY220" s="50"/>
      <c r="DZ220" s="51"/>
      <c r="EA220" s="50"/>
      <c r="EB220" s="51"/>
      <c r="EC220" s="52"/>
    </row>
    <row r="221" spans="2:133" ht="15" hidden="1" customHeight="1" x14ac:dyDescent="0.3">
      <c r="B221" s="37">
        <v>3127</v>
      </c>
      <c r="C221" s="30" t="s">
        <v>344</v>
      </c>
      <c r="D221" s="38">
        <v>2002</v>
      </c>
      <c r="E221" s="62">
        <f t="shared" si="70"/>
        <v>0</v>
      </c>
      <c r="F221" s="47"/>
      <c r="G221" s="47"/>
      <c r="H221" s="47"/>
      <c r="I221" s="47"/>
      <c r="J221" s="48">
        <f t="shared" si="60"/>
        <v>0</v>
      </c>
      <c r="K221" s="49"/>
      <c r="L221" s="50"/>
      <c r="M221" s="51"/>
      <c r="N221" s="50"/>
      <c r="O221" s="51"/>
      <c r="P221" s="52"/>
      <c r="Q221" s="48">
        <f t="shared" si="65"/>
        <v>0</v>
      </c>
      <c r="R221" s="49"/>
      <c r="S221" s="52"/>
      <c r="T221" s="48">
        <f t="shared" si="66"/>
        <v>0</v>
      </c>
      <c r="U221" s="49"/>
      <c r="V221" s="50"/>
      <c r="W221" s="51"/>
      <c r="X221" s="52"/>
      <c r="Y221" s="53">
        <f t="shared" si="72"/>
        <v>0</v>
      </c>
      <c r="Z221" s="54"/>
      <c r="AA221" s="55"/>
      <c r="AB221" s="54"/>
      <c r="AC221" s="55"/>
      <c r="AD221" s="54"/>
      <c r="AE221" s="55"/>
      <c r="AF221" s="54"/>
      <c r="AG221" s="55"/>
      <c r="AH221" s="54"/>
      <c r="AI221" s="55"/>
      <c r="AJ221" s="54"/>
      <c r="AK221" s="55"/>
      <c r="AL221" s="54"/>
      <c r="AM221" s="55"/>
      <c r="AN221" s="54"/>
      <c r="AO221" s="89"/>
      <c r="AP221" s="96">
        <f t="shared" si="67"/>
        <v>0</v>
      </c>
      <c r="AQ221" s="98"/>
      <c r="AR221" s="93"/>
      <c r="AS221" s="90">
        <f t="shared" si="59"/>
        <v>0</v>
      </c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>
        <f t="shared" si="61"/>
        <v>0</v>
      </c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64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>
        <f t="shared" si="63"/>
        <v>0</v>
      </c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>
        <f t="shared" si="68"/>
        <v>0</v>
      </c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>
        <f t="shared" si="69"/>
        <v>0</v>
      </c>
      <c r="DG221" s="51"/>
      <c r="DH221" s="50"/>
      <c r="DI221" s="51"/>
      <c r="DJ221" s="50"/>
      <c r="DK221" s="51"/>
      <c r="DL221" s="52"/>
      <c r="DM221" s="53">
        <f t="shared" si="71"/>
        <v>0</v>
      </c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</row>
    <row r="222" spans="2:133" ht="15" hidden="1" customHeight="1" x14ac:dyDescent="0.3">
      <c r="B222" s="37">
        <v>3445</v>
      </c>
      <c r="C222" s="30" t="s">
        <v>117</v>
      </c>
      <c r="D222" s="39">
        <v>2000</v>
      </c>
      <c r="E222" s="62">
        <f t="shared" si="70"/>
        <v>0</v>
      </c>
      <c r="F222" s="47"/>
      <c r="G222" s="47"/>
      <c r="H222" s="47"/>
      <c r="I222" s="47"/>
      <c r="J222" s="48">
        <f t="shared" si="60"/>
        <v>0</v>
      </c>
      <c r="K222" s="49"/>
      <c r="L222" s="50"/>
      <c r="M222" s="51"/>
      <c r="N222" s="50"/>
      <c r="O222" s="51"/>
      <c r="P222" s="52"/>
      <c r="Q222" s="48">
        <f t="shared" si="65"/>
        <v>0</v>
      </c>
      <c r="R222" s="49"/>
      <c r="S222" s="52"/>
      <c r="T222" s="48">
        <f t="shared" si="66"/>
        <v>0</v>
      </c>
      <c r="U222" s="49"/>
      <c r="V222" s="50"/>
      <c r="W222" s="51"/>
      <c r="X222" s="52"/>
      <c r="Y222" s="53">
        <f t="shared" si="72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6"/>
      <c r="AM222" s="55"/>
      <c r="AN222" s="54"/>
      <c r="AO222" s="89"/>
      <c r="AP222" s="96">
        <f t="shared" si="67"/>
        <v>0</v>
      </c>
      <c r="AQ222" s="98"/>
      <c r="AR222" s="93"/>
      <c r="AS222" s="90">
        <f t="shared" si="59"/>
        <v>0</v>
      </c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>
        <f t="shared" si="61"/>
        <v>0</v>
      </c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22"/>
      <c r="BQ222" s="13">
        <f t="shared" si="64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109"/>
      <c r="CH222" s="53">
        <f t="shared" si="63"/>
        <v>0</v>
      </c>
      <c r="CI222" s="51"/>
      <c r="CJ222" s="50"/>
      <c r="CK222" s="51"/>
      <c r="CL222" s="50"/>
      <c r="CM222" s="51"/>
      <c r="CN222" s="50"/>
      <c r="CO222" s="50"/>
      <c r="CP222" s="50"/>
      <c r="CQ222" s="51"/>
      <c r="CR222" s="50"/>
      <c r="CS222" s="51"/>
      <c r="CT222" s="109"/>
      <c r="CU222" s="53">
        <f t="shared" si="68"/>
        <v>0</v>
      </c>
      <c r="CV222" s="51"/>
      <c r="CW222" s="50"/>
      <c r="CX222" s="50"/>
      <c r="CY222" s="50"/>
      <c r="CZ222" s="51"/>
      <c r="DA222" s="50"/>
      <c r="DB222" s="51"/>
      <c r="DC222" s="50"/>
      <c r="DD222" s="51"/>
      <c r="DE222" s="109"/>
      <c r="DF222" s="53">
        <f t="shared" si="69"/>
        <v>0</v>
      </c>
      <c r="DG222" s="51"/>
      <c r="DH222" s="50"/>
      <c r="DI222" s="50"/>
      <c r="DJ222" s="50"/>
      <c r="DK222" s="51"/>
      <c r="DL222" s="109"/>
      <c r="DM222" s="53">
        <f t="shared" si="71"/>
        <v>0</v>
      </c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0"/>
      <c r="DY222" s="50"/>
      <c r="DZ222" s="51"/>
      <c r="EA222" s="50"/>
      <c r="EB222" s="51"/>
      <c r="EC222" s="109"/>
    </row>
    <row r="223" spans="2:133" ht="15" hidden="1" customHeight="1" x14ac:dyDescent="0.3">
      <c r="B223" s="37">
        <v>6018</v>
      </c>
      <c r="C223" s="30" t="s">
        <v>304</v>
      </c>
      <c r="D223" s="38">
        <v>2006</v>
      </c>
      <c r="E223" s="62">
        <f t="shared" si="70"/>
        <v>0</v>
      </c>
      <c r="F223" s="47"/>
      <c r="G223" s="47"/>
      <c r="H223" s="47"/>
      <c r="I223" s="47"/>
      <c r="J223" s="48">
        <f t="shared" si="60"/>
        <v>0</v>
      </c>
      <c r="K223" s="49"/>
      <c r="L223" s="50"/>
      <c r="M223" s="51"/>
      <c r="N223" s="50"/>
      <c r="O223" s="51"/>
      <c r="P223" s="52"/>
      <c r="Q223" s="48">
        <f t="shared" si="65"/>
        <v>0</v>
      </c>
      <c r="R223" s="49"/>
      <c r="S223" s="52"/>
      <c r="T223" s="48">
        <f t="shared" si="66"/>
        <v>0</v>
      </c>
      <c r="U223" s="49"/>
      <c r="V223" s="50"/>
      <c r="W223" s="51"/>
      <c r="X223" s="52"/>
      <c r="Y223" s="53">
        <f t="shared" si="72"/>
        <v>0</v>
      </c>
      <c r="Z223" s="54"/>
      <c r="AA223" s="55"/>
      <c r="AB223" s="54"/>
      <c r="AC223" s="55"/>
      <c r="AD223" s="54"/>
      <c r="AE223" s="55"/>
      <c r="AF223" s="54"/>
      <c r="AG223" s="55"/>
      <c r="AH223" s="54"/>
      <c r="AI223" s="55"/>
      <c r="AJ223" s="54"/>
      <c r="AK223" s="55"/>
      <c r="AL223" s="106"/>
      <c r="AM223" s="55"/>
      <c r="AN223" s="54"/>
      <c r="AO223" s="89"/>
      <c r="AP223" s="96">
        <f t="shared" si="67"/>
        <v>0</v>
      </c>
      <c r="AQ223" s="98"/>
      <c r="AR223" s="93"/>
      <c r="AS223" s="90">
        <f t="shared" si="59"/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 t="shared" si="61"/>
        <v>0</v>
      </c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64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 t="shared" si="63"/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 t="shared" si="68"/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>
        <f t="shared" si="69"/>
        <v>0</v>
      </c>
      <c r="DG223" s="51"/>
      <c r="DH223" s="50"/>
      <c r="DI223" s="51"/>
      <c r="DJ223" s="50"/>
      <c r="DK223" s="51"/>
      <c r="DL223" s="52"/>
      <c r="DM223" s="53">
        <f t="shared" si="71"/>
        <v>0</v>
      </c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</row>
    <row r="224" spans="2:133" ht="15" hidden="1" customHeight="1" x14ac:dyDescent="0.3">
      <c r="B224" s="37">
        <v>4116</v>
      </c>
      <c r="C224" s="30" t="s">
        <v>336</v>
      </c>
      <c r="D224" s="38">
        <v>2004</v>
      </c>
      <c r="E224" s="62">
        <f t="shared" si="70"/>
        <v>0</v>
      </c>
      <c r="F224" s="47"/>
      <c r="G224" s="47"/>
      <c r="H224" s="47"/>
      <c r="I224" s="47"/>
      <c r="J224" s="48">
        <f t="shared" si="60"/>
        <v>0</v>
      </c>
      <c r="K224" s="49"/>
      <c r="L224" s="50"/>
      <c r="M224" s="51"/>
      <c r="N224" s="50"/>
      <c r="O224" s="51"/>
      <c r="P224" s="52"/>
      <c r="Q224" s="48">
        <f t="shared" si="65"/>
        <v>0</v>
      </c>
      <c r="R224" s="49"/>
      <c r="S224" s="52"/>
      <c r="T224" s="48">
        <f t="shared" si="66"/>
        <v>0</v>
      </c>
      <c r="U224" s="49"/>
      <c r="V224" s="50"/>
      <c r="W224" s="51"/>
      <c r="X224" s="52"/>
      <c r="Y224" s="53">
        <f t="shared" si="72"/>
        <v>0</v>
      </c>
      <c r="Z224" s="54"/>
      <c r="AA224" s="55"/>
      <c r="AB224" s="54"/>
      <c r="AC224" s="55"/>
      <c r="AD224" s="54"/>
      <c r="AE224" s="55"/>
      <c r="AF224" s="54"/>
      <c r="AG224" s="55"/>
      <c r="AH224" s="54"/>
      <c r="AI224" s="55"/>
      <c r="AJ224" s="54"/>
      <c r="AK224" s="55"/>
      <c r="AL224" s="54"/>
      <c r="AM224" s="55"/>
      <c r="AN224" s="54"/>
      <c r="AO224" s="89"/>
      <c r="AP224" s="96">
        <f t="shared" si="67"/>
        <v>0</v>
      </c>
      <c r="AQ224" s="98"/>
      <c r="AR224" s="93"/>
      <c r="AS224" s="90">
        <f t="shared" si="59"/>
        <v>0</v>
      </c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>
        <f t="shared" si="61"/>
        <v>0</v>
      </c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>
        <f t="shared" si="64"/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>
        <f t="shared" si="63"/>
        <v>0</v>
      </c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>
        <f t="shared" si="68"/>
        <v>0</v>
      </c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>
        <f t="shared" si="69"/>
        <v>0</v>
      </c>
      <c r="DG224" s="51"/>
      <c r="DH224" s="50"/>
      <c r="DI224" s="51"/>
      <c r="DJ224" s="50"/>
      <c r="DK224" s="51"/>
      <c r="DL224" s="52"/>
      <c r="DM224" s="53">
        <f t="shared" si="71"/>
        <v>0</v>
      </c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</row>
    <row r="225" spans="2:133" ht="15" hidden="1" customHeight="1" x14ac:dyDescent="0.3">
      <c r="B225" s="37">
        <v>7294</v>
      </c>
      <c r="C225" s="30" t="s">
        <v>396</v>
      </c>
      <c r="D225" s="38">
        <v>2007</v>
      </c>
      <c r="E225" s="62">
        <f t="shared" si="70"/>
        <v>0</v>
      </c>
      <c r="F225" s="47"/>
      <c r="G225" s="47"/>
      <c r="H225" s="47"/>
      <c r="I225" s="47"/>
      <c r="J225" s="48">
        <f t="shared" si="60"/>
        <v>0</v>
      </c>
      <c r="K225" s="49"/>
      <c r="L225" s="50"/>
      <c r="M225" s="51"/>
      <c r="N225" s="50"/>
      <c r="O225" s="51"/>
      <c r="P225" s="52"/>
      <c r="Q225" s="48">
        <f t="shared" si="65"/>
        <v>0</v>
      </c>
      <c r="R225" s="49"/>
      <c r="S225" s="52"/>
      <c r="T225" s="48">
        <f t="shared" si="66"/>
        <v>0</v>
      </c>
      <c r="U225" s="49"/>
      <c r="V225" s="50"/>
      <c r="W225" s="51"/>
      <c r="X225" s="52"/>
      <c r="Y225" s="53">
        <f t="shared" si="72"/>
        <v>0</v>
      </c>
      <c r="Z225" s="54"/>
      <c r="AA225" s="55"/>
      <c r="AB225" s="54"/>
      <c r="AC225" s="55"/>
      <c r="AD225" s="54"/>
      <c r="AE225" s="55"/>
      <c r="AF225" s="106"/>
      <c r="AG225" s="55"/>
      <c r="AH225" s="54"/>
      <c r="AI225" s="55"/>
      <c r="AJ225" s="54"/>
      <c r="AK225" s="55"/>
      <c r="AL225" s="54"/>
      <c r="AM225" s="55"/>
      <c r="AN225" s="54"/>
      <c r="AO225" s="89"/>
      <c r="AP225" s="96">
        <f t="shared" si="67"/>
        <v>0</v>
      </c>
      <c r="AQ225" s="98"/>
      <c r="AR225" s="93"/>
      <c r="AS225" s="90">
        <f t="shared" si="59"/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 t="shared" si="61"/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64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 t="shared" si="63"/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 t="shared" si="68"/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 t="shared" si="69"/>
        <v>0</v>
      </c>
      <c r="DG225" s="51"/>
      <c r="DH225" s="50"/>
      <c r="DI225" s="51"/>
      <c r="DJ225" s="50"/>
      <c r="DK225" s="51"/>
      <c r="DL225" s="52"/>
      <c r="DM225" s="53">
        <f t="shared" si="71"/>
        <v>0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51"/>
      <c r="DY225" s="50"/>
      <c r="DZ225" s="51"/>
      <c r="EA225" s="50"/>
      <c r="EB225" s="51"/>
      <c r="EC225" s="52"/>
    </row>
    <row r="226" spans="2:133" ht="15" hidden="1" customHeight="1" x14ac:dyDescent="0.3">
      <c r="B226" s="37">
        <v>6934</v>
      </c>
      <c r="C226" s="30" t="s">
        <v>350</v>
      </c>
      <c r="D226" s="38">
        <v>2007</v>
      </c>
      <c r="E226" s="62">
        <f t="shared" si="70"/>
        <v>0</v>
      </c>
      <c r="F226" s="47"/>
      <c r="G226" s="47"/>
      <c r="H226" s="47"/>
      <c r="I226" s="47"/>
      <c r="J226" s="48">
        <f t="shared" si="60"/>
        <v>0</v>
      </c>
      <c r="K226" s="49"/>
      <c r="L226" s="50"/>
      <c r="M226" s="51"/>
      <c r="N226" s="50"/>
      <c r="O226" s="51"/>
      <c r="P226" s="52"/>
      <c r="Q226" s="48">
        <f t="shared" si="65"/>
        <v>0</v>
      </c>
      <c r="R226" s="49"/>
      <c r="S226" s="52"/>
      <c r="T226" s="48">
        <f t="shared" si="66"/>
        <v>0</v>
      </c>
      <c r="U226" s="49"/>
      <c r="V226" s="50"/>
      <c r="W226" s="51"/>
      <c r="X226" s="52"/>
      <c r="Y226" s="53">
        <f t="shared" si="72"/>
        <v>0</v>
      </c>
      <c r="Z226" s="54"/>
      <c r="AA226" s="55"/>
      <c r="AB226" s="54"/>
      <c r="AC226" s="55"/>
      <c r="AD226" s="54"/>
      <c r="AE226" s="55"/>
      <c r="AF226" s="106"/>
      <c r="AG226" s="55"/>
      <c r="AH226" s="54"/>
      <c r="AI226" s="55"/>
      <c r="AJ226" s="54"/>
      <c r="AK226" s="55"/>
      <c r="AL226" s="54"/>
      <c r="AM226" s="55"/>
      <c r="AN226" s="54"/>
      <c r="AO226" s="89"/>
      <c r="AP226" s="96">
        <f t="shared" si="67"/>
        <v>0</v>
      </c>
      <c r="AQ226" s="98"/>
      <c r="AR226" s="93"/>
      <c r="AS226" s="90">
        <f t="shared" si="59"/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>
        <f t="shared" si="61"/>
        <v>0</v>
      </c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64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>
        <f t="shared" si="63"/>
        <v>0</v>
      </c>
      <c r="CI226" s="51"/>
      <c r="CJ226" s="50"/>
      <c r="CK226" s="51"/>
      <c r="CL226" s="50"/>
      <c r="CM226" s="51"/>
      <c r="CN226" s="50"/>
      <c r="CO226" s="51"/>
      <c r="CP226" s="50"/>
      <c r="CQ226" s="51"/>
      <c r="CR226" s="50"/>
      <c r="CS226" s="51"/>
      <c r="CT226" s="52"/>
      <c r="CU226" s="53">
        <f t="shared" si="68"/>
        <v>0</v>
      </c>
      <c r="CV226" s="51"/>
      <c r="CW226" s="50"/>
      <c r="CX226" s="51"/>
      <c r="CY226" s="50"/>
      <c r="CZ226" s="51"/>
      <c r="DA226" s="50"/>
      <c r="DB226" s="51"/>
      <c r="DC226" s="50"/>
      <c r="DD226" s="51"/>
      <c r="DE226" s="52"/>
      <c r="DF226" s="53">
        <f t="shared" si="69"/>
        <v>0</v>
      </c>
      <c r="DG226" s="51"/>
      <c r="DH226" s="50"/>
      <c r="DI226" s="51"/>
      <c r="DJ226" s="50"/>
      <c r="DK226" s="51"/>
      <c r="DL226" s="52"/>
      <c r="DM226" s="53">
        <f t="shared" si="71"/>
        <v>0</v>
      </c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1"/>
      <c r="DY226" s="50"/>
      <c r="DZ226" s="51"/>
      <c r="EA226" s="50"/>
      <c r="EB226" s="51"/>
      <c r="EC226" s="52"/>
    </row>
    <row r="227" spans="2:133" ht="15" hidden="1" customHeight="1" x14ac:dyDescent="0.3">
      <c r="B227" s="37">
        <v>4412</v>
      </c>
      <c r="C227" s="30" t="s">
        <v>122</v>
      </c>
      <c r="D227" s="38">
        <v>2005</v>
      </c>
      <c r="E227" s="62">
        <f t="shared" si="70"/>
        <v>0</v>
      </c>
      <c r="F227" s="47"/>
      <c r="G227" s="47"/>
      <c r="H227" s="47"/>
      <c r="I227" s="47"/>
      <c r="J227" s="48">
        <f t="shared" si="60"/>
        <v>0</v>
      </c>
      <c r="K227" s="49"/>
      <c r="L227" s="50"/>
      <c r="M227" s="51"/>
      <c r="N227" s="50"/>
      <c r="O227" s="51"/>
      <c r="P227" s="52"/>
      <c r="Q227" s="48">
        <f t="shared" si="65"/>
        <v>0</v>
      </c>
      <c r="R227" s="49"/>
      <c r="S227" s="52"/>
      <c r="T227" s="48">
        <f t="shared" si="66"/>
        <v>0</v>
      </c>
      <c r="U227" s="49"/>
      <c r="V227" s="50"/>
      <c r="W227" s="51"/>
      <c r="X227" s="52"/>
      <c r="Y227" s="53">
        <f t="shared" si="72"/>
        <v>0</v>
      </c>
      <c r="Z227" s="54"/>
      <c r="AA227" s="55"/>
      <c r="AB227" s="54"/>
      <c r="AC227" s="55"/>
      <c r="AD227" s="54"/>
      <c r="AE227" s="55"/>
      <c r="AF227" s="54"/>
      <c r="AG227" s="55"/>
      <c r="AH227" s="54"/>
      <c r="AI227" s="55"/>
      <c r="AJ227" s="54"/>
      <c r="AK227" s="55"/>
      <c r="AL227" s="54"/>
      <c r="AM227" s="55"/>
      <c r="AN227" s="54"/>
      <c r="AO227" s="89"/>
      <c r="AP227" s="96">
        <f t="shared" si="67"/>
        <v>0</v>
      </c>
      <c r="AQ227" s="98"/>
      <c r="AR227" s="93"/>
      <c r="AS227" s="90">
        <f t="shared" si="59"/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>
        <f t="shared" si="61"/>
        <v>0</v>
      </c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64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>
        <f t="shared" si="63"/>
        <v>0</v>
      </c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>
        <f t="shared" si="68"/>
        <v>0</v>
      </c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>
        <f t="shared" si="69"/>
        <v>0</v>
      </c>
      <c r="DG227" s="51"/>
      <c r="DH227" s="50"/>
      <c r="DI227" s="51"/>
      <c r="DJ227" s="50"/>
      <c r="DK227" s="51"/>
      <c r="DL227" s="52"/>
      <c r="DM227" s="53">
        <f t="shared" si="71"/>
        <v>0</v>
      </c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</row>
    <row r="228" spans="2:133" ht="15" hidden="1" customHeight="1" x14ac:dyDescent="0.3">
      <c r="B228" s="37">
        <v>3887</v>
      </c>
      <c r="C228" s="30" t="s">
        <v>83</v>
      </c>
      <c r="D228" s="39">
        <v>2004</v>
      </c>
      <c r="E228" s="62">
        <f t="shared" si="70"/>
        <v>0</v>
      </c>
      <c r="F228" s="47"/>
      <c r="G228" s="47"/>
      <c r="H228" s="47"/>
      <c r="I228" s="47"/>
      <c r="J228" s="48">
        <f t="shared" si="60"/>
        <v>0</v>
      </c>
      <c r="K228" s="49"/>
      <c r="L228" s="50"/>
      <c r="M228" s="51"/>
      <c r="N228" s="50"/>
      <c r="O228" s="51"/>
      <c r="P228" s="52"/>
      <c r="Q228" s="48">
        <f t="shared" si="65"/>
        <v>0</v>
      </c>
      <c r="R228" s="49"/>
      <c r="S228" s="52"/>
      <c r="T228" s="48">
        <f t="shared" si="66"/>
        <v>0</v>
      </c>
      <c r="U228" s="49"/>
      <c r="V228" s="50"/>
      <c r="W228" s="51"/>
      <c r="X228" s="52"/>
      <c r="Y228" s="53">
        <f t="shared" si="72"/>
        <v>0</v>
      </c>
      <c r="Z228" s="54"/>
      <c r="AA228" s="55"/>
      <c r="AB228" s="54"/>
      <c r="AC228" s="55"/>
      <c r="AD228" s="54"/>
      <c r="AE228" s="55"/>
      <c r="AF228" s="54"/>
      <c r="AG228" s="55"/>
      <c r="AH228" s="54"/>
      <c r="AI228" s="55"/>
      <c r="AJ228" s="54"/>
      <c r="AK228" s="55"/>
      <c r="AL228" s="54"/>
      <c r="AM228" s="55"/>
      <c r="AN228" s="54"/>
      <c r="AO228" s="89"/>
      <c r="AP228" s="96">
        <f t="shared" si="67"/>
        <v>0</v>
      </c>
      <c r="AQ228" s="98"/>
      <c r="AR228" s="93"/>
      <c r="AS228" s="90">
        <f t="shared" si="59"/>
        <v>0</v>
      </c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>
        <f t="shared" si="61"/>
        <v>0</v>
      </c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64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>
        <f t="shared" si="63"/>
        <v>0</v>
      </c>
      <c r="CI228" s="51"/>
      <c r="CJ228" s="50"/>
      <c r="CK228" s="51"/>
      <c r="CL228" s="50"/>
      <c r="CM228" s="51"/>
      <c r="CN228" s="50"/>
      <c r="CO228" s="51"/>
      <c r="CP228" s="50"/>
      <c r="CQ228" s="51"/>
      <c r="CR228" s="50"/>
      <c r="CS228" s="51"/>
      <c r="CT228" s="52"/>
      <c r="CU228" s="53">
        <f t="shared" si="68"/>
        <v>0</v>
      </c>
      <c r="CV228" s="51"/>
      <c r="CW228" s="50"/>
      <c r="CX228" s="51"/>
      <c r="CY228" s="50"/>
      <c r="CZ228" s="51"/>
      <c r="DA228" s="50"/>
      <c r="DB228" s="51"/>
      <c r="DC228" s="50"/>
      <c r="DD228" s="51"/>
      <c r="DE228" s="52"/>
      <c r="DF228" s="53">
        <f t="shared" si="69"/>
        <v>0</v>
      </c>
      <c r="DG228" s="51"/>
      <c r="DH228" s="50"/>
      <c r="DI228" s="51"/>
      <c r="DJ228" s="50"/>
      <c r="DK228" s="51"/>
      <c r="DL228" s="52"/>
      <c r="DM228" s="53">
        <f t="shared" si="71"/>
        <v>0</v>
      </c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1"/>
      <c r="DY228" s="50"/>
      <c r="DZ228" s="51"/>
      <c r="EA228" s="50"/>
      <c r="EB228" s="51"/>
      <c r="EC228" s="52"/>
    </row>
    <row r="229" spans="2:133" ht="15" hidden="1" customHeight="1" x14ac:dyDescent="0.3">
      <c r="B229" s="37">
        <v>7113</v>
      </c>
      <c r="C229" s="30" t="s">
        <v>257</v>
      </c>
      <c r="D229" s="38">
        <v>2009</v>
      </c>
      <c r="E229" s="62">
        <f t="shared" si="70"/>
        <v>0</v>
      </c>
      <c r="F229" s="47"/>
      <c r="G229" s="63"/>
      <c r="H229" s="83"/>
      <c r="I229" s="62"/>
      <c r="J229" s="48">
        <f t="shared" si="60"/>
        <v>0</v>
      </c>
      <c r="K229" s="49"/>
      <c r="L229" s="50"/>
      <c r="M229" s="51"/>
      <c r="N229" s="50"/>
      <c r="O229" s="51"/>
      <c r="P229" s="52"/>
      <c r="Q229" s="48">
        <f t="shared" si="65"/>
        <v>0</v>
      </c>
      <c r="R229" s="49"/>
      <c r="S229" s="52"/>
      <c r="T229" s="48">
        <f t="shared" si="66"/>
        <v>0</v>
      </c>
      <c r="U229" s="49"/>
      <c r="V229" s="50"/>
      <c r="W229" s="51"/>
      <c r="X229" s="52"/>
      <c r="Y229" s="53">
        <f t="shared" si="72"/>
        <v>0</v>
      </c>
      <c r="Z229" s="54"/>
      <c r="AA229" s="55"/>
      <c r="AB229" s="54"/>
      <c r="AC229" s="55"/>
      <c r="AD229" s="54"/>
      <c r="AE229" s="55"/>
      <c r="AF229" s="54"/>
      <c r="AG229" s="55"/>
      <c r="AH229" s="54"/>
      <c r="AI229" s="55"/>
      <c r="AJ229" s="54"/>
      <c r="AK229" s="55"/>
      <c r="AL229" s="54"/>
      <c r="AM229" s="55"/>
      <c r="AN229" s="54"/>
      <c r="AO229" s="89"/>
      <c r="AP229" s="96">
        <f t="shared" si="67"/>
        <v>0</v>
      </c>
      <c r="AQ229" s="98"/>
      <c r="AR229" s="93"/>
      <c r="AS229" s="90">
        <f t="shared" si="59"/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>
        <f t="shared" si="61"/>
        <v>0</v>
      </c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64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>
        <f t="shared" si="63"/>
        <v>0</v>
      </c>
      <c r="CI229" s="51"/>
      <c r="CJ229" s="50"/>
      <c r="CK229" s="51"/>
      <c r="CL229" s="50"/>
      <c r="CM229" s="51"/>
      <c r="CN229" s="50"/>
      <c r="CO229" s="51"/>
      <c r="CP229" s="50"/>
      <c r="CQ229" s="51"/>
      <c r="CR229" s="50"/>
      <c r="CS229" s="51"/>
      <c r="CT229" s="52"/>
      <c r="CU229" s="53">
        <f t="shared" si="68"/>
        <v>0</v>
      </c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>
        <f t="shared" si="69"/>
        <v>0</v>
      </c>
      <c r="DG229" s="51"/>
      <c r="DH229" s="50"/>
      <c r="DI229" s="51"/>
      <c r="DJ229" s="50"/>
      <c r="DK229" s="51"/>
      <c r="DL229" s="52"/>
      <c r="DM229" s="53">
        <f t="shared" si="71"/>
        <v>0</v>
      </c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1"/>
      <c r="DY229" s="50"/>
      <c r="DZ229" s="51"/>
      <c r="EA229" s="50"/>
      <c r="EB229" s="51"/>
      <c r="EC229" s="52"/>
    </row>
    <row r="230" spans="2:133" ht="15" hidden="1" customHeight="1" x14ac:dyDescent="0.3">
      <c r="B230" s="37">
        <v>5351</v>
      </c>
      <c r="C230" s="30" t="s">
        <v>134</v>
      </c>
      <c r="D230" s="38">
        <v>2006</v>
      </c>
      <c r="E230" s="62">
        <f t="shared" si="70"/>
        <v>0</v>
      </c>
      <c r="F230" s="47"/>
      <c r="G230" s="47"/>
      <c r="H230" s="47"/>
      <c r="I230" s="47"/>
      <c r="J230" s="48">
        <f t="shared" si="60"/>
        <v>0</v>
      </c>
      <c r="K230" s="49"/>
      <c r="L230" s="50"/>
      <c r="M230" s="51"/>
      <c r="N230" s="50"/>
      <c r="O230" s="51"/>
      <c r="P230" s="52"/>
      <c r="Q230" s="48">
        <f t="shared" si="65"/>
        <v>0</v>
      </c>
      <c r="R230" s="49"/>
      <c r="S230" s="52"/>
      <c r="T230" s="48">
        <f t="shared" si="66"/>
        <v>0</v>
      </c>
      <c r="U230" s="49"/>
      <c r="V230" s="50"/>
      <c r="W230" s="51"/>
      <c r="X230" s="52"/>
      <c r="Y230" s="53">
        <f t="shared" si="72"/>
        <v>0</v>
      </c>
      <c r="Z230" s="54"/>
      <c r="AA230" s="55"/>
      <c r="AB230" s="54"/>
      <c r="AC230" s="55"/>
      <c r="AD230" s="54"/>
      <c r="AE230" s="55"/>
      <c r="AF230" s="54"/>
      <c r="AG230" s="55"/>
      <c r="AH230" s="54"/>
      <c r="AI230" s="55"/>
      <c r="AJ230" s="54"/>
      <c r="AK230" s="55"/>
      <c r="AL230" s="54"/>
      <c r="AM230" s="55"/>
      <c r="AN230" s="54"/>
      <c r="AO230" s="89"/>
      <c r="AP230" s="96">
        <f t="shared" si="67"/>
        <v>0</v>
      </c>
      <c r="AQ230" s="98"/>
      <c r="AR230" s="93"/>
      <c r="AS230" s="90">
        <f t="shared" si="59"/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 t="shared" si="61"/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64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 t="shared" si="63"/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 t="shared" si="68"/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 t="shared" si="69"/>
        <v>0</v>
      </c>
      <c r="DG230" s="51"/>
      <c r="DH230" s="50"/>
      <c r="DI230" s="51"/>
      <c r="DJ230" s="50"/>
      <c r="DK230" s="51"/>
      <c r="DL230" s="52"/>
      <c r="DM230" s="53">
        <f t="shared" si="71"/>
        <v>0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51"/>
      <c r="DY230" s="50"/>
      <c r="DZ230" s="51"/>
      <c r="EA230" s="50"/>
      <c r="EB230" s="51"/>
      <c r="EC230" s="52"/>
    </row>
    <row r="231" spans="2:133" ht="15" hidden="1" customHeight="1" x14ac:dyDescent="0.3">
      <c r="B231" s="37">
        <v>7097</v>
      </c>
      <c r="C231" s="30" t="s">
        <v>273</v>
      </c>
      <c r="D231" s="38">
        <v>2010</v>
      </c>
      <c r="E231" s="62">
        <f t="shared" si="70"/>
        <v>0</v>
      </c>
      <c r="F231" s="47"/>
      <c r="G231" s="47"/>
      <c r="H231" s="47"/>
      <c r="I231" s="47"/>
      <c r="J231" s="48">
        <f t="shared" si="60"/>
        <v>0</v>
      </c>
      <c r="K231" s="49"/>
      <c r="L231" s="50"/>
      <c r="M231" s="51"/>
      <c r="N231" s="50"/>
      <c r="O231" s="51"/>
      <c r="P231" s="52"/>
      <c r="Q231" s="48">
        <f t="shared" si="65"/>
        <v>0</v>
      </c>
      <c r="R231" s="49"/>
      <c r="S231" s="52"/>
      <c r="T231" s="48">
        <f t="shared" si="66"/>
        <v>0</v>
      </c>
      <c r="U231" s="49"/>
      <c r="V231" s="50"/>
      <c r="W231" s="51"/>
      <c r="X231" s="52"/>
      <c r="Y231" s="53">
        <f t="shared" si="72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54"/>
      <c r="AM231" s="55"/>
      <c r="AN231" s="54"/>
      <c r="AO231" s="89"/>
      <c r="AP231" s="96">
        <f t="shared" si="67"/>
        <v>0</v>
      </c>
      <c r="AQ231" s="98"/>
      <c r="AR231" s="93"/>
      <c r="AS231" s="90">
        <f t="shared" si="59"/>
        <v>0</v>
      </c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>
        <f t="shared" si="61"/>
        <v>0</v>
      </c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>
        <f t="shared" si="64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>
        <f t="shared" si="63"/>
        <v>0</v>
      </c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>
        <f t="shared" si="68"/>
        <v>0</v>
      </c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>
        <f t="shared" si="69"/>
        <v>0</v>
      </c>
      <c r="DG231" s="51"/>
      <c r="DH231" s="50"/>
      <c r="DI231" s="51"/>
      <c r="DJ231" s="50"/>
      <c r="DK231" s="51"/>
      <c r="DL231" s="52"/>
      <c r="DM231" s="53">
        <f t="shared" si="71"/>
        <v>0</v>
      </c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52"/>
    </row>
    <row r="232" spans="2:133" ht="15" hidden="1" customHeight="1" x14ac:dyDescent="0.3">
      <c r="B232" s="37">
        <v>7389</v>
      </c>
      <c r="C232" s="30" t="s">
        <v>187</v>
      </c>
      <c r="D232" s="38">
        <v>2008</v>
      </c>
      <c r="E232" s="62">
        <f t="shared" si="70"/>
        <v>0</v>
      </c>
      <c r="F232" s="47"/>
      <c r="G232" s="47"/>
      <c r="H232" s="47"/>
      <c r="I232" s="47"/>
      <c r="J232" s="48">
        <f t="shared" si="60"/>
        <v>0</v>
      </c>
      <c r="K232" s="49"/>
      <c r="L232" s="50"/>
      <c r="M232" s="51"/>
      <c r="N232" s="50"/>
      <c r="O232" s="51"/>
      <c r="P232" s="52"/>
      <c r="Q232" s="48">
        <f t="shared" si="65"/>
        <v>0</v>
      </c>
      <c r="R232" s="49"/>
      <c r="S232" s="52"/>
      <c r="T232" s="48">
        <f t="shared" si="66"/>
        <v>0</v>
      </c>
      <c r="U232" s="49"/>
      <c r="V232" s="50"/>
      <c r="W232" s="51"/>
      <c r="X232" s="52"/>
      <c r="Y232" s="53">
        <f t="shared" si="72"/>
        <v>0</v>
      </c>
      <c r="Z232" s="54"/>
      <c r="AA232" s="55"/>
      <c r="AB232" s="54"/>
      <c r="AC232" s="55"/>
      <c r="AD232" s="54"/>
      <c r="AE232" s="55"/>
      <c r="AF232" s="54"/>
      <c r="AG232" s="55"/>
      <c r="AH232" s="54"/>
      <c r="AI232" s="55"/>
      <c r="AJ232" s="54"/>
      <c r="AK232" s="55"/>
      <c r="AL232" s="54"/>
      <c r="AM232" s="55"/>
      <c r="AN232" s="54"/>
      <c r="AO232" s="89"/>
      <c r="AP232" s="96">
        <f t="shared" si="67"/>
        <v>0</v>
      </c>
      <c r="AQ232" s="98"/>
      <c r="AR232" s="93"/>
      <c r="AS232" s="90">
        <f t="shared" si="59"/>
        <v>0</v>
      </c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>
        <f t="shared" si="61"/>
        <v>0</v>
      </c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3">
        <f t="shared" si="64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>
        <f t="shared" si="63"/>
        <v>0</v>
      </c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>
        <f t="shared" si="68"/>
        <v>0</v>
      </c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53">
        <f t="shared" si="69"/>
        <v>0</v>
      </c>
      <c r="DG232" s="51"/>
      <c r="DH232" s="50"/>
      <c r="DI232" s="51"/>
      <c r="DJ232" s="50"/>
      <c r="DK232" s="51"/>
      <c r="DL232" s="52"/>
      <c r="DM232" s="53">
        <f t="shared" si="71"/>
        <v>0</v>
      </c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52"/>
    </row>
    <row r="233" spans="2:133" ht="15" hidden="1" customHeight="1" x14ac:dyDescent="0.3">
      <c r="B233" s="37">
        <v>7377</v>
      </c>
      <c r="C233" s="30" t="s">
        <v>291</v>
      </c>
      <c r="D233" s="38">
        <v>2009</v>
      </c>
      <c r="E233" s="62">
        <f t="shared" si="70"/>
        <v>0</v>
      </c>
      <c r="F233" s="47"/>
      <c r="G233" s="47"/>
      <c r="H233" s="47"/>
      <c r="I233" s="47"/>
      <c r="J233" s="48">
        <f t="shared" si="60"/>
        <v>0</v>
      </c>
      <c r="K233" s="49"/>
      <c r="L233" s="50"/>
      <c r="M233" s="51"/>
      <c r="N233" s="50"/>
      <c r="O233" s="51"/>
      <c r="P233" s="52"/>
      <c r="Q233" s="48">
        <f t="shared" si="65"/>
        <v>0</v>
      </c>
      <c r="R233" s="49"/>
      <c r="S233" s="52"/>
      <c r="T233" s="48">
        <f t="shared" si="66"/>
        <v>0</v>
      </c>
      <c r="U233" s="49"/>
      <c r="V233" s="50"/>
      <c r="W233" s="51"/>
      <c r="X233" s="52"/>
      <c r="Y233" s="53">
        <f t="shared" si="72"/>
        <v>0</v>
      </c>
      <c r="Z233" s="54"/>
      <c r="AA233" s="55"/>
      <c r="AB233" s="54"/>
      <c r="AC233" s="55"/>
      <c r="AD233" s="54"/>
      <c r="AE233" s="55"/>
      <c r="AF233" s="54"/>
      <c r="AG233" s="55"/>
      <c r="AH233" s="106"/>
      <c r="AI233" s="55"/>
      <c r="AJ233" s="54"/>
      <c r="AK233" s="55"/>
      <c r="AL233" s="54"/>
      <c r="AM233" s="55"/>
      <c r="AN233" s="54"/>
      <c r="AO233" s="89"/>
      <c r="AP233" s="96">
        <f t="shared" si="67"/>
        <v>0</v>
      </c>
      <c r="AQ233" s="98"/>
      <c r="AR233" s="93"/>
      <c r="AS233" s="90">
        <f t="shared" ref="AS233:AS296" si="73">AU233+AW233+AY233+BA233+BC233</f>
        <v>0</v>
      </c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>
        <f t="shared" si="61"/>
        <v>0</v>
      </c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64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>
        <f t="shared" si="63"/>
        <v>0</v>
      </c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>
        <f t="shared" si="68"/>
        <v>0</v>
      </c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>
        <f t="shared" si="69"/>
        <v>0</v>
      </c>
      <c r="DG233" s="51"/>
      <c r="DH233" s="50"/>
      <c r="DI233" s="51"/>
      <c r="DJ233" s="50"/>
      <c r="DK233" s="51"/>
      <c r="DL233" s="52"/>
      <c r="DM233" s="53">
        <f t="shared" si="71"/>
        <v>0</v>
      </c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</row>
    <row r="234" spans="2:133" ht="15" hidden="1" customHeight="1" x14ac:dyDescent="0.3">
      <c r="B234" s="37">
        <v>6347</v>
      </c>
      <c r="C234" s="30" t="s">
        <v>242</v>
      </c>
      <c r="D234" s="38">
        <v>2009</v>
      </c>
      <c r="E234" s="62">
        <f t="shared" si="70"/>
        <v>0</v>
      </c>
      <c r="F234" s="47"/>
      <c r="G234" s="47"/>
      <c r="H234" s="47"/>
      <c r="I234" s="47"/>
      <c r="J234" s="48">
        <f t="shared" ref="J234:J297" si="74">L234+N234+P234</f>
        <v>0</v>
      </c>
      <c r="K234" s="49"/>
      <c r="L234" s="50"/>
      <c r="M234" s="51"/>
      <c r="N234" s="50"/>
      <c r="O234" s="51"/>
      <c r="P234" s="52"/>
      <c r="Q234" s="48">
        <f t="shared" si="65"/>
        <v>0</v>
      </c>
      <c r="R234" s="49"/>
      <c r="S234" s="52"/>
      <c r="T234" s="48">
        <f t="shared" si="66"/>
        <v>0</v>
      </c>
      <c r="U234" s="49"/>
      <c r="V234" s="50"/>
      <c r="W234" s="51"/>
      <c r="X234" s="52"/>
      <c r="Y234" s="53">
        <f t="shared" si="72"/>
        <v>0</v>
      </c>
      <c r="Z234" s="54"/>
      <c r="AA234" s="55"/>
      <c r="AB234" s="54"/>
      <c r="AC234" s="55"/>
      <c r="AD234" s="54"/>
      <c r="AE234" s="55"/>
      <c r="AF234" s="54"/>
      <c r="AG234" s="55"/>
      <c r="AH234" s="54"/>
      <c r="AI234" s="55"/>
      <c r="AJ234" s="54"/>
      <c r="AK234" s="55"/>
      <c r="AL234" s="106"/>
      <c r="AM234" s="55"/>
      <c r="AN234" s="54"/>
      <c r="AO234" s="89"/>
      <c r="AP234" s="96">
        <f t="shared" si="67"/>
        <v>0</v>
      </c>
      <c r="AQ234" s="98"/>
      <c r="AR234" s="93"/>
      <c r="AS234" s="90">
        <f t="shared" si="73"/>
        <v>0</v>
      </c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>
        <f t="shared" si="61"/>
        <v>0</v>
      </c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>
        <f t="shared" si="64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52"/>
      <c r="CH234" s="53">
        <f t="shared" si="63"/>
        <v>0</v>
      </c>
      <c r="CI234" s="51"/>
      <c r="CJ234" s="50"/>
      <c r="CK234" s="51"/>
      <c r="CL234" s="50"/>
      <c r="CM234" s="51"/>
      <c r="CN234" s="50"/>
      <c r="CO234" s="51"/>
      <c r="CP234" s="50"/>
      <c r="CQ234" s="51"/>
      <c r="CR234" s="50"/>
      <c r="CS234" s="51"/>
      <c r="CT234" s="52"/>
      <c r="CU234" s="53">
        <f t="shared" si="68"/>
        <v>0</v>
      </c>
      <c r="CV234" s="51"/>
      <c r="CW234" s="50"/>
      <c r="CX234" s="51"/>
      <c r="CY234" s="50"/>
      <c r="CZ234" s="51"/>
      <c r="DA234" s="50"/>
      <c r="DB234" s="51"/>
      <c r="DC234" s="50"/>
      <c r="DD234" s="51"/>
      <c r="DE234" s="52"/>
      <c r="DF234" s="53">
        <f t="shared" si="69"/>
        <v>0</v>
      </c>
      <c r="DG234" s="51"/>
      <c r="DH234" s="50"/>
      <c r="DI234" s="51"/>
      <c r="DJ234" s="50"/>
      <c r="DK234" s="51"/>
      <c r="DL234" s="52"/>
      <c r="DM234" s="53">
        <f t="shared" si="71"/>
        <v>0</v>
      </c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1"/>
      <c r="DY234" s="50"/>
      <c r="DZ234" s="51"/>
      <c r="EA234" s="50"/>
      <c r="EB234" s="51"/>
      <c r="EC234" s="52"/>
    </row>
    <row r="235" spans="2:133" ht="15" hidden="1" customHeight="1" x14ac:dyDescent="0.3">
      <c r="B235" s="37">
        <v>7118</v>
      </c>
      <c r="C235" s="30" t="s">
        <v>269</v>
      </c>
      <c r="D235" s="38">
        <v>2009</v>
      </c>
      <c r="E235" s="62">
        <f t="shared" si="70"/>
        <v>0</v>
      </c>
      <c r="F235" s="47"/>
      <c r="G235" s="47"/>
      <c r="H235" s="47"/>
      <c r="I235" s="47"/>
      <c r="J235" s="48">
        <f t="shared" si="74"/>
        <v>0</v>
      </c>
      <c r="K235" s="49"/>
      <c r="L235" s="50"/>
      <c r="M235" s="51"/>
      <c r="N235" s="50"/>
      <c r="O235" s="51"/>
      <c r="P235" s="52"/>
      <c r="Q235" s="48">
        <f t="shared" si="65"/>
        <v>0</v>
      </c>
      <c r="R235" s="49"/>
      <c r="S235" s="52"/>
      <c r="T235" s="48">
        <f t="shared" si="66"/>
        <v>0</v>
      </c>
      <c r="U235" s="49"/>
      <c r="V235" s="50"/>
      <c r="W235" s="51"/>
      <c r="X235" s="52"/>
      <c r="Y235" s="53">
        <f t="shared" si="72"/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6"/>
      <c r="AM235" s="55"/>
      <c r="AN235" s="54"/>
      <c r="AO235" s="89"/>
      <c r="AP235" s="96">
        <f t="shared" si="67"/>
        <v>0</v>
      </c>
      <c r="AQ235" s="98"/>
      <c r="AR235" s="93"/>
      <c r="AS235" s="90">
        <f t="shared" si="73"/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>
        <f t="shared" si="61"/>
        <v>0</v>
      </c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64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>
        <f t="shared" si="63"/>
        <v>0</v>
      </c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>
        <f t="shared" si="68"/>
        <v>0</v>
      </c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>
        <f t="shared" si="69"/>
        <v>0</v>
      </c>
      <c r="DG235" s="51"/>
      <c r="DH235" s="50"/>
      <c r="DI235" s="51"/>
      <c r="DJ235" s="50"/>
      <c r="DK235" s="51"/>
      <c r="DL235" s="52"/>
      <c r="DM235" s="53">
        <f t="shared" si="71"/>
        <v>0</v>
      </c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</row>
    <row r="236" spans="2:133" ht="15" hidden="1" customHeight="1" x14ac:dyDescent="0.3">
      <c r="B236" s="37">
        <v>6386</v>
      </c>
      <c r="C236" s="30" t="s">
        <v>585</v>
      </c>
      <c r="D236" s="38">
        <v>2006</v>
      </c>
      <c r="E236" s="62">
        <f t="shared" si="70"/>
        <v>0</v>
      </c>
      <c r="F236" s="47" t="s">
        <v>519</v>
      </c>
      <c r="G236" s="47"/>
      <c r="H236" s="47" t="s">
        <v>520</v>
      </c>
      <c r="I236" s="47" t="s">
        <v>521</v>
      </c>
      <c r="J236" s="48">
        <f t="shared" si="74"/>
        <v>0</v>
      </c>
      <c r="K236" s="49"/>
      <c r="L236" s="50"/>
      <c r="M236" s="51"/>
      <c r="N236" s="50"/>
      <c r="O236" s="51"/>
      <c r="P236" s="52"/>
      <c r="Q236" s="48">
        <f t="shared" si="65"/>
        <v>0</v>
      </c>
      <c r="R236" s="49"/>
      <c r="S236" s="52"/>
      <c r="T236" s="48">
        <f t="shared" si="66"/>
        <v>0</v>
      </c>
      <c r="U236" s="49"/>
      <c r="V236" s="50"/>
      <c r="W236" s="51"/>
      <c r="X236" s="52"/>
      <c r="Y236" s="53">
        <f t="shared" si="72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9"/>
      <c r="AP236" s="96">
        <f t="shared" si="67"/>
        <v>0</v>
      </c>
      <c r="AQ236" s="98"/>
      <c r="AR236" s="93"/>
      <c r="AS236" s="90">
        <f t="shared" si="73"/>
        <v>0</v>
      </c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>
        <f t="shared" si="61"/>
        <v>0</v>
      </c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>
        <f>BS236+BU236+BW236+BY236+CA236+CC236+CE236</f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18">
        <v>8</v>
      </c>
      <c r="CG236" s="110" t="s">
        <v>65</v>
      </c>
      <c r="CH236" s="53">
        <f t="shared" si="63"/>
        <v>0</v>
      </c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109"/>
      <c r="CU236" s="53">
        <f t="shared" si="68"/>
        <v>0</v>
      </c>
      <c r="CV236" s="51"/>
      <c r="CW236" s="50"/>
      <c r="CX236" s="51"/>
      <c r="CY236" s="50"/>
      <c r="CZ236" s="51"/>
      <c r="DA236" s="50"/>
      <c r="DB236" s="51"/>
      <c r="DC236" s="50"/>
      <c r="DD236" s="51"/>
      <c r="DE236" s="109"/>
      <c r="DF236" s="53">
        <f t="shared" si="69"/>
        <v>0</v>
      </c>
      <c r="DG236" s="51"/>
      <c r="DH236" s="50"/>
      <c r="DI236" s="51"/>
      <c r="DJ236" s="50"/>
      <c r="DK236" s="51"/>
      <c r="DL236" s="109"/>
      <c r="DM236" s="53">
        <f t="shared" si="71"/>
        <v>0</v>
      </c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109"/>
    </row>
    <row r="237" spans="2:133" ht="15" hidden="1" customHeight="1" x14ac:dyDescent="0.3">
      <c r="B237" s="37">
        <v>6757</v>
      </c>
      <c r="C237" s="30" t="s">
        <v>252</v>
      </c>
      <c r="D237" s="38">
        <v>2009</v>
      </c>
      <c r="E237" s="62">
        <f t="shared" si="70"/>
        <v>0</v>
      </c>
      <c r="F237" s="47"/>
      <c r="G237" s="47"/>
      <c r="H237" s="47"/>
      <c r="I237" s="47"/>
      <c r="J237" s="48">
        <f t="shared" si="74"/>
        <v>0</v>
      </c>
      <c r="K237" s="49"/>
      <c r="L237" s="50"/>
      <c r="M237" s="51"/>
      <c r="N237" s="50"/>
      <c r="O237" s="51"/>
      <c r="P237" s="52"/>
      <c r="Q237" s="48">
        <f t="shared" si="65"/>
        <v>0</v>
      </c>
      <c r="R237" s="49"/>
      <c r="S237" s="52"/>
      <c r="T237" s="48">
        <f t="shared" si="66"/>
        <v>0</v>
      </c>
      <c r="U237" s="49"/>
      <c r="V237" s="50"/>
      <c r="W237" s="51"/>
      <c r="X237" s="52"/>
      <c r="Y237" s="53">
        <f t="shared" si="72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54"/>
      <c r="AM237" s="106"/>
      <c r="AN237" s="54"/>
      <c r="AO237" s="89"/>
      <c r="AP237" s="96">
        <f t="shared" si="67"/>
        <v>0</v>
      </c>
      <c r="AQ237" s="98"/>
      <c r="AR237" s="93"/>
      <c r="AS237" s="90">
        <f t="shared" si="73"/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 t="shared" si="61"/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ref="BQ237:BQ300" si="75">BS237+BU237+BW237+BY237+CA237+CC237+CE237+CG237</f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 t="shared" si="63"/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 t="shared" si="68"/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 t="shared" si="69"/>
        <v>0</v>
      </c>
      <c r="DG237" s="51"/>
      <c r="DH237" s="50"/>
      <c r="DI237" s="51"/>
      <c r="DJ237" s="50"/>
      <c r="DK237" s="51"/>
      <c r="DL237" s="52"/>
      <c r="DM237" s="53">
        <f t="shared" si="71"/>
        <v>0</v>
      </c>
      <c r="DN237" s="51"/>
      <c r="DO237" s="50"/>
      <c r="DP237" s="51"/>
      <c r="DQ237" s="50"/>
      <c r="DR237" s="51"/>
      <c r="DS237" s="50"/>
      <c r="DT237" s="51"/>
      <c r="DU237" s="50"/>
      <c r="DV237" s="51"/>
      <c r="DW237" s="50"/>
      <c r="DX237" s="51"/>
      <c r="DY237" s="50"/>
      <c r="DZ237" s="51"/>
      <c r="EA237" s="50"/>
      <c r="EB237" s="51"/>
      <c r="EC237" s="52"/>
    </row>
    <row r="238" spans="2:133" ht="15" hidden="1" customHeight="1" x14ac:dyDescent="0.3">
      <c r="B238" s="37">
        <v>6277</v>
      </c>
      <c r="C238" s="30" t="s">
        <v>314</v>
      </c>
      <c r="D238" s="38">
        <v>2007</v>
      </c>
      <c r="E238" s="62">
        <f t="shared" si="70"/>
        <v>0</v>
      </c>
      <c r="F238" s="47"/>
      <c r="G238" s="63"/>
      <c r="H238" s="83"/>
      <c r="I238" s="62"/>
      <c r="J238" s="48">
        <f t="shared" si="74"/>
        <v>0</v>
      </c>
      <c r="K238" s="49"/>
      <c r="L238" s="50"/>
      <c r="M238" s="51"/>
      <c r="N238" s="50"/>
      <c r="O238" s="51"/>
      <c r="P238" s="52"/>
      <c r="Q238" s="48">
        <f t="shared" si="65"/>
        <v>0</v>
      </c>
      <c r="R238" s="49"/>
      <c r="S238" s="52"/>
      <c r="T238" s="48">
        <f t="shared" si="66"/>
        <v>0</v>
      </c>
      <c r="U238" s="49"/>
      <c r="V238" s="50"/>
      <c r="W238" s="51"/>
      <c r="X238" s="52"/>
      <c r="Y238" s="53">
        <f t="shared" si="72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9"/>
      <c r="AP238" s="96">
        <f t="shared" si="67"/>
        <v>0</v>
      </c>
      <c r="AQ238" s="98"/>
      <c r="AR238" s="93"/>
      <c r="AS238" s="90">
        <f t="shared" si="73"/>
        <v>0</v>
      </c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>
        <f t="shared" si="61"/>
        <v>0</v>
      </c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75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>
        <f t="shared" si="63"/>
        <v>0</v>
      </c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>
        <f t="shared" si="68"/>
        <v>0</v>
      </c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>
        <f t="shared" si="69"/>
        <v>0</v>
      </c>
      <c r="DG238" s="51"/>
      <c r="DH238" s="50"/>
      <c r="DI238" s="51"/>
      <c r="DJ238" s="50"/>
      <c r="DK238" s="51"/>
      <c r="DL238" s="52"/>
      <c r="DM238" s="53">
        <f t="shared" si="71"/>
        <v>0</v>
      </c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</row>
    <row r="239" spans="2:133" ht="15" hidden="1" customHeight="1" x14ac:dyDescent="0.3">
      <c r="B239" s="37">
        <v>47</v>
      </c>
      <c r="C239" s="30" t="s">
        <v>80</v>
      </c>
      <c r="D239" s="39">
        <v>1989</v>
      </c>
      <c r="E239" s="62">
        <f t="shared" si="70"/>
        <v>0</v>
      </c>
      <c r="F239" s="47"/>
      <c r="G239" s="47"/>
      <c r="H239" s="47"/>
      <c r="I239" s="47"/>
      <c r="J239" s="48">
        <f t="shared" si="74"/>
        <v>0</v>
      </c>
      <c r="K239" s="49"/>
      <c r="L239" s="50"/>
      <c r="M239" s="51"/>
      <c r="N239" s="50"/>
      <c r="O239" s="51"/>
      <c r="P239" s="52"/>
      <c r="Q239" s="48">
        <f t="shared" si="65"/>
        <v>0</v>
      </c>
      <c r="R239" s="49"/>
      <c r="S239" s="52"/>
      <c r="T239" s="48">
        <f t="shared" si="66"/>
        <v>0</v>
      </c>
      <c r="U239" s="49"/>
      <c r="V239" s="50"/>
      <c r="W239" s="51"/>
      <c r="X239" s="52"/>
      <c r="Y239" s="53">
        <f t="shared" si="72"/>
        <v>0</v>
      </c>
      <c r="Z239" s="54"/>
      <c r="AA239" s="55"/>
      <c r="AB239" s="54"/>
      <c r="AC239" s="55"/>
      <c r="AD239" s="54"/>
      <c r="AE239" s="55"/>
      <c r="AF239" s="54"/>
      <c r="AG239" s="55"/>
      <c r="AH239" s="106"/>
      <c r="AI239" s="55"/>
      <c r="AJ239" s="54"/>
      <c r="AK239" s="55"/>
      <c r="AL239" s="54"/>
      <c r="AM239" s="55"/>
      <c r="AN239" s="54"/>
      <c r="AO239" s="89"/>
      <c r="AP239" s="96">
        <f t="shared" si="67"/>
        <v>0</v>
      </c>
      <c r="AQ239" s="98"/>
      <c r="AR239" s="93"/>
      <c r="AS239" s="90">
        <f t="shared" si="73"/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 t="shared" ref="BD239:BD302" si="76">BF239+BH239+BJ239+BL239+BN239+BP239</f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75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 t="shared" si="63"/>
        <v>0</v>
      </c>
      <c r="CI239" s="51"/>
      <c r="CJ239" s="50"/>
      <c r="CK239" s="51"/>
      <c r="CL239" s="50"/>
      <c r="CM239" s="51"/>
      <c r="CN239" s="50"/>
      <c r="CO239" s="50"/>
      <c r="CP239" s="50"/>
      <c r="CQ239" s="51"/>
      <c r="CR239" s="50"/>
      <c r="CS239" s="51"/>
      <c r="CT239" s="52"/>
      <c r="CU239" s="53">
        <f t="shared" si="68"/>
        <v>0</v>
      </c>
      <c r="CV239" s="51"/>
      <c r="CW239" s="50"/>
      <c r="CX239" s="50"/>
      <c r="CY239" s="50"/>
      <c r="CZ239" s="51"/>
      <c r="DA239" s="50"/>
      <c r="DB239" s="51"/>
      <c r="DC239" s="50"/>
      <c r="DD239" s="51"/>
      <c r="DE239" s="52"/>
      <c r="DF239" s="53">
        <f t="shared" si="69"/>
        <v>0</v>
      </c>
      <c r="DG239" s="51"/>
      <c r="DH239" s="50"/>
      <c r="DI239" s="50"/>
      <c r="DJ239" s="50"/>
      <c r="DK239" s="51"/>
      <c r="DL239" s="52"/>
      <c r="DM239" s="53">
        <f t="shared" si="71"/>
        <v>0</v>
      </c>
      <c r="DN239" s="51"/>
      <c r="DO239" s="50"/>
      <c r="DP239" s="51"/>
      <c r="DQ239" s="50"/>
      <c r="DR239" s="51"/>
      <c r="DS239" s="50"/>
      <c r="DT239" s="51"/>
      <c r="DU239" s="50"/>
      <c r="DV239" s="51"/>
      <c r="DW239" s="50"/>
      <c r="DX239" s="50"/>
      <c r="DY239" s="50"/>
      <c r="DZ239" s="51"/>
      <c r="EA239" s="50"/>
      <c r="EB239" s="51"/>
      <c r="EC239" s="52"/>
    </row>
    <row r="240" spans="2:133" ht="15" hidden="1" customHeight="1" x14ac:dyDescent="0.3">
      <c r="B240" s="37">
        <v>6409</v>
      </c>
      <c r="C240" s="30" t="s">
        <v>391</v>
      </c>
      <c r="D240" s="38">
        <v>2007</v>
      </c>
      <c r="E240" s="62">
        <f t="shared" si="70"/>
        <v>0</v>
      </c>
      <c r="F240" s="47"/>
      <c r="G240" s="47"/>
      <c r="H240" s="47"/>
      <c r="I240" s="47"/>
      <c r="J240" s="48">
        <f t="shared" si="74"/>
        <v>0</v>
      </c>
      <c r="K240" s="49"/>
      <c r="L240" s="50"/>
      <c r="M240" s="51"/>
      <c r="N240" s="50"/>
      <c r="O240" s="51"/>
      <c r="P240" s="52"/>
      <c r="Q240" s="48">
        <f t="shared" si="65"/>
        <v>0</v>
      </c>
      <c r="R240" s="49"/>
      <c r="S240" s="52"/>
      <c r="T240" s="48">
        <f t="shared" si="66"/>
        <v>0</v>
      </c>
      <c r="U240" s="49"/>
      <c r="V240" s="50"/>
      <c r="W240" s="51"/>
      <c r="X240" s="52"/>
      <c r="Y240" s="53">
        <f t="shared" si="72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9"/>
      <c r="AP240" s="96">
        <f t="shared" si="67"/>
        <v>0</v>
      </c>
      <c r="AQ240" s="98"/>
      <c r="AR240" s="93"/>
      <c r="AS240" s="90">
        <f t="shared" si="73"/>
        <v>0</v>
      </c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>
        <f t="shared" si="76"/>
        <v>0</v>
      </c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>
        <f t="shared" si="75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>
        <f t="shared" si="63"/>
        <v>0</v>
      </c>
      <c r="CI240" s="51"/>
      <c r="CJ240" s="50"/>
      <c r="CK240" s="51"/>
      <c r="CL240" s="50"/>
      <c r="CM240" s="51"/>
      <c r="CN240" s="50"/>
      <c r="CO240" s="51"/>
      <c r="CP240" s="50"/>
      <c r="CQ240" s="51"/>
      <c r="CR240" s="50"/>
      <c r="CS240" s="51"/>
      <c r="CT240" s="52"/>
      <c r="CU240" s="53">
        <f t="shared" si="68"/>
        <v>0</v>
      </c>
      <c r="CV240" s="51"/>
      <c r="CW240" s="50"/>
      <c r="CX240" s="51"/>
      <c r="CY240" s="50"/>
      <c r="CZ240" s="51"/>
      <c r="DA240" s="50"/>
      <c r="DB240" s="51"/>
      <c r="DC240" s="50"/>
      <c r="DD240" s="51"/>
      <c r="DE240" s="52"/>
      <c r="DF240" s="53">
        <f t="shared" si="69"/>
        <v>0</v>
      </c>
      <c r="DG240" s="51"/>
      <c r="DH240" s="50"/>
      <c r="DI240" s="51"/>
      <c r="DJ240" s="50"/>
      <c r="DK240" s="51"/>
      <c r="DL240" s="52"/>
      <c r="DM240" s="53">
        <f t="shared" si="71"/>
        <v>0</v>
      </c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1"/>
      <c r="DY240" s="50"/>
      <c r="DZ240" s="51"/>
      <c r="EA240" s="50"/>
      <c r="EB240" s="51"/>
      <c r="EC240" s="52"/>
    </row>
    <row r="241" spans="2:133" ht="15" hidden="1" customHeight="1" x14ac:dyDescent="0.3">
      <c r="B241" s="37">
        <v>3233</v>
      </c>
      <c r="C241" s="30" t="s">
        <v>106</v>
      </c>
      <c r="D241" s="39">
        <v>2002</v>
      </c>
      <c r="E241" s="62">
        <f t="shared" si="70"/>
        <v>0</v>
      </c>
      <c r="F241" s="47"/>
      <c r="G241" s="47"/>
      <c r="H241" s="47"/>
      <c r="I241" s="47"/>
      <c r="J241" s="48">
        <f t="shared" si="74"/>
        <v>0</v>
      </c>
      <c r="K241" s="49"/>
      <c r="L241" s="50"/>
      <c r="M241" s="51"/>
      <c r="N241" s="50"/>
      <c r="O241" s="51"/>
      <c r="P241" s="52"/>
      <c r="Q241" s="48">
        <f t="shared" si="65"/>
        <v>0</v>
      </c>
      <c r="R241" s="49"/>
      <c r="S241" s="52"/>
      <c r="T241" s="48">
        <f t="shared" si="66"/>
        <v>0</v>
      </c>
      <c r="U241" s="49"/>
      <c r="V241" s="50"/>
      <c r="W241" s="51"/>
      <c r="X241" s="52"/>
      <c r="Y241" s="53">
        <f t="shared" ref="Y241:Y272" si="77">AA241+AC241+AE241+AG241+AI241+AK241+AM241+AO241</f>
        <v>0</v>
      </c>
      <c r="Z241" s="54"/>
      <c r="AA241" s="55"/>
      <c r="AB241" s="54"/>
      <c r="AC241" s="55"/>
      <c r="AD241" s="54"/>
      <c r="AE241" s="55"/>
      <c r="AF241" s="54"/>
      <c r="AG241" s="55"/>
      <c r="AH241" s="54"/>
      <c r="AI241" s="55"/>
      <c r="AJ241" s="54"/>
      <c r="AK241" s="55"/>
      <c r="AL241" s="106"/>
      <c r="AM241" s="55"/>
      <c r="AN241" s="54"/>
      <c r="AO241" s="89"/>
      <c r="AP241" s="96">
        <f t="shared" si="67"/>
        <v>0</v>
      </c>
      <c r="AQ241" s="98"/>
      <c r="AR241" s="93"/>
      <c r="AS241" s="90">
        <f t="shared" si="73"/>
        <v>0</v>
      </c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>
        <f t="shared" si="76"/>
        <v>0</v>
      </c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75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>
        <f t="shared" si="63"/>
        <v>0</v>
      </c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>
        <f t="shared" si="68"/>
        <v>0</v>
      </c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>
        <f t="shared" si="69"/>
        <v>0</v>
      </c>
      <c r="DG241" s="51"/>
      <c r="DH241" s="50"/>
      <c r="DI241" s="51"/>
      <c r="DJ241" s="50"/>
      <c r="DK241" s="51"/>
      <c r="DL241" s="52"/>
      <c r="DM241" s="53">
        <f t="shared" si="71"/>
        <v>0</v>
      </c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</row>
    <row r="242" spans="2:133" ht="15" hidden="1" customHeight="1" x14ac:dyDescent="0.3">
      <c r="B242" s="37">
        <v>7326</v>
      </c>
      <c r="C242" s="30" t="s">
        <v>253</v>
      </c>
      <c r="D242" s="38">
        <v>2009</v>
      </c>
      <c r="E242" s="62">
        <f t="shared" si="70"/>
        <v>0</v>
      </c>
      <c r="F242" s="47"/>
      <c r="G242" s="47"/>
      <c r="H242" s="47"/>
      <c r="I242" s="47"/>
      <c r="J242" s="48">
        <f t="shared" si="74"/>
        <v>0</v>
      </c>
      <c r="K242" s="49"/>
      <c r="L242" s="50"/>
      <c r="M242" s="51"/>
      <c r="N242" s="50"/>
      <c r="O242" s="51"/>
      <c r="P242" s="52"/>
      <c r="Q242" s="48">
        <f t="shared" si="65"/>
        <v>0</v>
      </c>
      <c r="R242" s="49"/>
      <c r="S242" s="52"/>
      <c r="T242" s="48">
        <f t="shared" si="66"/>
        <v>0</v>
      </c>
      <c r="U242" s="49"/>
      <c r="V242" s="50"/>
      <c r="W242" s="51"/>
      <c r="X242" s="52"/>
      <c r="Y242" s="53">
        <f t="shared" si="77"/>
        <v>0</v>
      </c>
      <c r="Z242" s="54"/>
      <c r="AA242" s="55"/>
      <c r="AB242" s="54"/>
      <c r="AC242" s="55"/>
      <c r="AD242" s="54"/>
      <c r="AE242" s="55"/>
      <c r="AF242" s="54"/>
      <c r="AG242" s="55"/>
      <c r="AH242" s="54"/>
      <c r="AI242" s="55"/>
      <c r="AJ242" s="54"/>
      <c r="AK242" s="55"/>
      <c r="AL242" s="106"/>
      <c r="AM242" s="55"/>
      <c r="AN242" s="54"/>
      <c r="AO242" s="89"/>
      <c r="AP242" s="96">
        <f t="shared" si="67"/>
        <v>0</v>
      </c>
      <c r="AQ242" s="98"/>
      <c r="AR242" s="93"/>
      <c r="AS242" s="90">
        <f t="shared" si="73"/>
        <v>0</v>
      </c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>
        <f t="shared" si="76"/>
        <v>0</v>
      </c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75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>
        <f t="shared" si="63"/>
        <v>0</v>
      </c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>
        <f t="shared" si="68"/>
        <v>0</v>
      </c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>
        <f t="shared" si="69"/>
        <v>0</v>
      </c>
      <c r="DG242" s="51"/>
      <c r="DH242" s="50"/>
      <c r="DI242" s="51"/>
      <c r="DJ242" s="50"/>
      <c r="DK242" s="51"/>
      <c r="DL242" s="52"/>
      <c r="DM242" s="53">
        <f t="shared" si="71"/>
        <v>0</v>
      </c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0"/>
      <c r="EB242" s="51"/>
      <c r="EC242" s="52"/>
    </row>
    <row r="243" spans="2:133" ht="15" hidden="1" customHeight="1" x14ac:dyDescent="0.3">
      <c r="B243" s="37">
        <v>611</v>
      </c>
      <c r="C243" s="30" t="s">
        <v>371</v>
      </c>
      <c r="D243" s="38">
        <v>1994</v>
      </c>
      <c r="E243" s="62">
        <f t="shared" si="70"/>
        <v>0</v>
      </c>
      <c r="F243" s="47"/>
      <c r="G243" s="47"/>
      <c r="H243" s="47"/>
      <c r="I243" s="47"/>
      <c r="J243" s="48">
        <f t="shared" si="74"/>
        <v>0</v>
      </c>
      <c r="K243" s="49"/>
      <c r="L243" s="50"/>
      <c r="M243" s="51"/>
      <c r="N243" s="50"/>
      <c r="O243" s="51"/>
      <c r="P243" s="52"/>
      <c r="Q243" s="48">
        <f t="shared" si="65"/>
        <v>0</v>
      </c>
      <c r="R243" s="49"/>
      <c r="S243" s="52"/>
      <c r="T243" s="48">
        <f t="shared" si="66"/>
        <v>0</v>
      </c>
      <c r="U243" s="49"/>
      <c r="V243" s="50"/>
      <c r="W243" s="51"/>
      <c r="X243" s="52"/>
      <c r="Y243" s="53">
        <f t="shared" si="77"/>
        <v>0</v>
      </c>
      <c r="Z243" s="54"/>
      <c r="AA243" s="55"/>
      <c r="AB243" s="54"/>
      <c r="AC243" s="55"/>
      <c r="AD243" s="54"/>
      <c r="AE243" s="55"/>
      <c r="AF243" s="54"/>
      <c r="AG243" s="55"/>
      <c r="AH243" s="54"/>
      <c r="AI243" s="55"/>
      <c r="AJ243" s="54"/>
      <c r="AK243" s="55"/>
      <c r="AL243" s="54"/>
      <c r="AM243" s="55"/>
      <c r="AN243" s="54"/>
      <c r="AO243" s="89"/>
      <c r="AP243" s="96">
        <f t="shared" si="67"/>
        <v>0</v>
      </c>
      <c r="AQ243" s="98"/>
      <c r="AR243" s="93"/>
      <c r="AS243" s="90">
        <f t="shared" si="73"/>
        <v>0</v>
      </c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>
        <f t="shared" si="76"/>
        <v>0</v>
      </c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75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>
        <f t="shared" si="63"/>
        <v>0</v>
      </c>
      <c r="CI243" s="51"/>
      <c r="CJ243" s="50"/>
      <c r="CK243" s="51"/>
      <c r="CL243" s="50"/>
      <c r="CM243" s="51"/>
      <c r="CN243" s="50"/>
      <c r="CO243" s="50"/>
      <c r="CP243" s="50"/>
      <c r="CQ243" s="51"/>
      <c r="CR243" s="50"/>
      <c r="CS243" s="51"/>
      <c r="CT243" s="52"/>
      <c r="CU243" s="53">
        <f t="shared" si="68"/>
        <v>0</v>
      </c>
      <c r="CV243" s="51"/>
      <c r="CW243" s="50"/>
      <c r="CX243" s="50"/>
      <c r="CY243" s="50"/>
      <c r="CZ243" s="51"/>
      <c r="DA243" s="50"/>
      <c r="DB243" s="51"/>
      <c r="DC243" s="50"/>
      <c r="DD243" s="51"/>
      <c r="DE243" s="52"/>
      <c r="DF243" s="53">
        <f t="shared" si="69"/>
        <v>0</v>
      </c>
      <c r="DG243" s="51"/>
      <c r="DH243" s="50"/>
      <c r="DI243" s="50"/>
      <c r="DJ243" s="50"/>
      <c r="DK243" s="51"/>
      <c r="DL243" s="52"/>
      <c r="DM243" s="53">
        <f t="shared" si="71"/>
        <v>0</v>
      </c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0"/>
      <c r="DY243" s="50"/>
      <c r="DZ243" s="51"/>
      <c r="EA243" s="50"/>
      <c r="EB243" s="51"/>
      <c r="EC243" s="52"/>
    </row>
    <row r="244" spans="2:133" ht="15" hidden="1" customHeight="1" x14ac:dyDescent="0.3">
      <c r="B244" s="37">
        <v>6542</v>
      </c>
      <c r="C244" s="30" t="s">
        <v>401</v>
      </c>
      <c r="D244" s="38">
        <v>2006</v>
      </c>
      <c r="E244" s="62">
        <f t="shared" si="70"/>
        <v>0</v>
      </c>
      <c r="F244" s="47"/>
      <c r="G244" s="47"/>
      <c r="H244" s="47"/>
      <c r="I244" s="47"/>
      <c r="J244" s="48">
        <f t="shared" si="74"/>
        <v>0</v>
      </c>
      <c r="K244" s="49"/>
      <c r="L244" s="50"/>
      <c r="M244" s="51"/>
      <c r="N244" s="50"/>
      <c r="O244" s="51"/>
      <c r="P244" s="52"/>
      <c r="Q244" s="48">
        <f t="shared" si="65"/>
        <v>0</v>
      </c>
      <c r="R244" s="49"/>
      <c r="S244" s="52"/>
      <c r="T244" s="48">
        <f t="shared" si="66"/>
        <v>0</v>
      </c>
      <c r="U244" s="49"/>
      <c r="V244" s="50"/>
      <c r="W244" s="51"/>
      <c r="X244" s="52"/>
      <c r="Y244" s="53">
        <f t="shared" si="77"/>
        <v>0</v>
      </c>
      <c r="Z244" s="54"/>
      <c r="AA244" s="55"/>
      <c r="AB244" s="54"/>
      <c r="AC244" s="55"/>
      <c r="AD244" s="54"/>
      <c r="AE244" s="55"/>
      <c r="AF244" s="54"/>
      <c r="AG244" s="55"/>
      <c r="AH244" s="54"/>
      <c r="AI244" s="55"/>
      <c r="AJ244" s="54"/>
      <c r="AK244" s="55"/>
      <c r="AL244" s="54"/>
      <c r="AM244" s="55"/>
      <c r="AN244" s="54"/>
      <c r="AO244" s="89"/>
      <c r="AP244" s="96">
        <f t="shared" si="67"/>
        <v>0</v>
      </c>
      <c r="AQ244" s="98"/>
      <c r="AR244" s="93"/>
      <c r="AS244" s="90">
        <f t="shared" si="73"/>
        <v>0</v>
      </c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>
        <f t="shared" si="76"/>
        <v>0</v>
      </c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>
        <f t="shared" si="75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>
        <f t="shared" si="63"/>
        <v>0</v>
      </c>
      <c r="CI244" s="51"/>
      <c r="CJ244" s="50"/>
      <c r="CK244" s="51"/>
      <c r="CL244" s="50"/>
      <c r="CM244" s="51"/>
      <c r="CN244" s="50"/>
      <c r="CO244" s="51"/>
      <c r="CP244" s="50"/>
      <c r="CQ244" s="51"/>
      <c r="CR244" s="50"/>
      <c r="CS244" s="51"/>
      <c r="CT244" s="52"/>
      <c r="CU244" s="53">
        <f t="shared" si="68"/>
        <v>0</v>
      </c>
      <c r="CV244" s="51"/>
      <c r="CW244" s="50"/>
      <c r="CX244" s="51"/>
      <c r="CY244" s="50"/>
      <c r="CZ244" s="51"/>
      <c r="DA244" s="50"/>
      <c r="DB244" s="51"/>
      <c r="DC244" s="50"/>
      <c r="DD244" s="51"/>
      <c r="DE244" s="52"/>
      <c r="DF244" s="53">
        <f t="shared" si="69"/>
        <v>0</v>
      </c>
      <c r="DG244" s="51"/>
      <c r="DH244" s="50"/>
      <c r="DI244" s="51"/>
      <c r="DJ244" s="50"/>
      <c r="DK244" s="51"/>
      <c r="DL244" s="52"/>
      <c r="DM244" s="53">
        <f t="shared" si="71"/>
        <v>0</v>
      </c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1"/>
      <c r="DY244" s="50"/>
      <c r="DZ244" s="51"/>
      <c r="EA244" s="50"/>
      <c r="EB244" s="51"/>
      <c r="EC244" s="52"/>
    </row>
    <row r="245" spans="2:133" ht="15" hidden="1" customHeight="1" x14ac:dyDescent="0.3">
      <c r="B245" s="37">
        <v>6836</v>
      </c>
      <c r="C245" s="30" t="s">
        <v>204</v>
      </c>
      <c r="D245" s="38">
        <v>2008</v>
      </c>
      <c r="E245" s="62">
        <f t="shared" si="70"/>
        <v>0</v>
      </c>
      <c r="F245" s="47"/>
      <c r="G245" s="47"/>
      <c r="H245" s="47"/>
      <c r="I245" s="47"/>
      <c r="J245" s="48">
        <f t="shared" si="74"/>
        <v>0</v>
      </c>
      <c r="K245" s="49"/>
      <c r="L245" s="50"/>
      <c r="M245" s="51"/>
      <c r="N245" s="50"/>
      <c r="O245" s="51"/>
      <c r="P245" s="52"/>
      <c r="Q245" s="48">
        <f t="shared" si="65"/>
        <v>0</v>
      </c>
      <c r="R245" s="49"/>
      <c r="S245" s="52"/>
      <c r="T245" s="48">
        <f t="shared" si="66"/>
        <v>0</v>
      </c>
      <c r="U245" s="49"/>
      <c r="V245" s="50"/>
      <c r="W245" s="51"/>
      <c r="X245" s="52"/>
      <c r="Y245" s="53">
        <f t="shared" si="77"/>
        <v>0</v>
      </c>
      <c r="Z245" s="54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06"/>
      <c r="AM245" s="55"/>
      <c r="AN245" s="54"/>
      <c r="AO245" s="89"/>
      <c r="AP245" s="96">
        <f t="shared" si="67"/>
        <v>0</v>
      </c>
      <c r="AQ245" s="98"/>
      <c r="AR245" s="93"/>
      <c r="AS245" s="90">
        <f t="shared" si="73"/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 t="shared" si="76"/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75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 t="shared" si="63"/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 t="shared" si="68"/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 t="shared" si="69"/>
        <v>0</v>
      </c>
      <c r="DG245" s="51"/>
      <c r="DH245" s="50"/>
      <c r="DI245" s="51"/>
      <c r="DJ245" s="50"/>
      <c r="DK245" s="51"/>
      <c r="DL245" s="52"/>
      <c r="DM245" s="53">
        <f t="shared" si="71"/>
        <v>0</v>
      </c>
      <c r="DN245" s="51"/>
      <c r="DO245" s="50"/>
      <c r="DP245" s="51"/>
      <c r="DQ245" s="50"/>
      <c r="DR245" s="51"/>
      <c r="DS245" s="50"/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</row>
    <row r="246" spans="2:133" ht="15" hidden="1" customHeight="1" x14ac:dyDescent="0.3">
      <c r="B246" s="37">
        <v>9104</v>
      </c>
      <c r="C246" s="30" t="s">
        <v>334</v>
      </c>
      <c r="D246" s="38">
        <v>2006</v>
      </c>
      <c r="E246" s="62">
        <f t="shared" si="70"/>
        <v>0</v>
      </c>
      <c r="F246" s="47"/>
      <c r="G246" s="47"/>
      <c r="H246" s="47"/>
      <c r="I246" s="47"/>
      <c r="J246" s="48">
        <f t="shared" si="74"/>
        <v>0</v>
      </c>
      <c r="K246" s="49"/>
      <c r="L246" s="50"/>
      <c r="M246" s="51"/>
      <c r="N246" s="50"/>
      <c r="O246" s="51"/>
      <c r="P246" s="52"/>
      <c r="Q246" s="48">
        <f t="shared" si="65"/>
        <v>0</v>
      </c>
      <c r="R246" s="49"/>
      <c r="S246" s="52"/>
      <c r="T246" s="48">
        <f t="shared" si="66"/>
        <v>0</v>
      </c>
      <c r="U246" s="49"/>
      <c r="V246" s="50"/>
      <c r="W246" s="51"/>
      <c r="X246" s="52"/>
      <c r="Y246" s="53">
        <f t="shared" si="77"/>
        <v>0</v>
      </c>
      <c r="Z246" s="54"/>
      <c r="AA246" s="55"/>
      <c r="AB246" s="54"/>
      <c r="AC246" s="55"/>
      <c r="AD246" s="54"/>
      <c r="AE246" s="55"/>
      <c r="AF246" s="54"/>
      <c r="AG246" s="55"/>
      <c r="AH246" s="54"/>
      <c r="AI246" s="55"/>
      <c r="AJ246" s="54"/>
      <c r="AK246" s="55"/>
      <c r="AL246" s="106"/>
      <c r="AM246" s="55"/>
      <c r="AN246" s="54"/>
      <c r="AO246" s="89"/>
      <c r="AP246" s="96">
        <f t="shared" si="67"/>
        <v>0</v>
      </c>
      <c r="AQ246" s="98"/>
      <c r="AR246" s="93"/>
      <c r="AS246" s="90">
        <f t="shared" si="73"/>
        <v>0</v>
      </c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>
        <f t="shared" si="76"/>
        <v>0</v>
      </c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>
        <f t="shared" si="75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>
        <f t="shared" si="63"/>
        <v>0</v>
      </c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>
        <f t="shared" si="68"/>
        <v>0</v>
      </c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>
        <f t="shared" si="69"/>
        <v>0</v>
      </c>
      <c r="DG246" s="51"/>
      <c r="DH246" s="50"/>
      <c r="DI246" s="51"/>
      <c r="DJ246" s="50"/>
      <c r="DK246" s="51"/>
      <c r="DL246" s="52"/>
      <c r="DM246" s="53">
        <f t="shared" si="71"/>
        <v>0</v>
      </c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0"/>
      <c r="EB246" s="51"/>
      <c r="EC246" s="52"/>
    </row>
    <row r="247" spans="2:133" ht="15" hidden="1" customHeight="1" x14ac:dyDescent="0.3">
      <c r="B247" s="37">
        <v>3763</v>
      </c>
      <c r="C247" s="30" t="s">
        <v>376</v>
      </c>
      <c r="D247" s="38">
        <v>1971</v>
      </c>
      <c r="E247" s="62">
        <f t="shared" si="70"/>
        <v>0</v>
      </c>
      <c r="F247" s="47"/>
      <c r="G247" s="47"/>
      <c r="H247" s="47"/>
      <c r="I247" s="47"/>
      <c r="J247" s="48">
        <f t="shared" si="74"/>
        <v>0</v>
      </c>
      <c r="K247" s="49"/>
      <c r="L247" s="50"/>
      <c r="M247" s="51"/>
      <c r="N247" s="50"/>
      <c r="O247" s="51"/>
      <c r="P247" s="52"/>
      <c r="Q247" s="48">
        <f t="shared" si="65"/>
        <v>0</v>
      </c>
      <c r="R247" s="49"/>
      <c r="S247" s="52"/>
      <c r="T247" s="48">
        <f t="shared" si="66"/>
        <v>0</v>
      </c>
      <c r="U247" s="49"/>
      <c r="V247" s="50"/>
      <c r="W247" s="51"/>
      <c r="X247" s="52"/>
      <c r="Y247" s="53">
        <f t="shared" si="77"/>
        <v>0</v>
      </c>
      <c r="Z247" s="54"/>
      <c r="AA247" s="55"/>
      <c r="AB247" s="54"/>
      <c r="AC247" s="55"/>
      <c r="AD247" s="54"/>
      <c r="AE247" s="55"/>
      <c r="AF247" s="54"/>
      <c r="AG247" s="55"/>
      <c r="AH247" s="54"/>
      <c r="AI247" s="55"/>
      <c r="AJ247" s="54"/>
      <c r="AK247" s="55"/>
      <c r="AL247" s="54"/>
      <c r="AM247" s="55"/>
      <c r="AN247" s="54"/>
      <c r="AO247" s="89"/>
      <c r="AP247" s="96">
        <f t="shared" si="67"/>
        <v>0</v>
      </c>
      <c r="AQ247" s="98"/>
      <c r="AR247" s="93"/>
      <c r="AS247" s="90">
        <f t="shared" si="73"/>
        <v>0</v>
      </c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>
        <f t="shared" si="76"/>
        <v>0</v>
      </c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75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>
        <f t="shared" ref="CH247:CH310" si="78">CJ247+CL247+CN247+CP247+CR247+CT247</f>
        <v>0</v>
      </c>
      <c r="CI247" s="51"/>
      <c r="CJ247" s="50"/>
      <c r="CK247" s="51"/>
      <c r="CL247" s="50"/>
      <c r="CM247" s="51"/>
      <c r="CN247" s="50"/>
      <c r="CO247" s="50"/>
      <c r="CP247" s="50"/>
      <c r="CQ247" s="51"/>
      <c r="CR247" s="50"/>
      <c r="CS247" s="51"/>
      <c r="CT247" s="52"/>
      <c r="CU247" s="53">
        <f t="shared" si="68"/>
        <v>0</v>
      </c>
      <c r="CV247" s="51"/>
      <c r="CW247" s="50"/>
      <c r="CX247" s="50"/>
      <c r="CY247" s="50"/>
      <c r="CZ247" s="51"/>
      <c r="DA247" s="50"/>
      <c r="DB247" s="51"/>
      <c r="DC247" s="50"/>
      <c r="DD247" s="51"/>
      <c r="DE247" s="52"/>
      <c r="DF247" s="53">
        <f t="shared" si="69"/>
        <v>0</v>
      </c>
      <c r="DG247" s="51"/>
      <c r="DH247" s="50"/>
      <c r="DI247" s="50"/>
      <c r="DJ247" s="50"/>
      <c r="DK247" s="51"/>
      <c r="DL247" s="52"/>
      <c r="DM247" s="53">
        <f t="shared" si="71"/>
        <v>0</v>
      </c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0"/>
      <c r="DY247" s="50"/>
      <c r="DZ247" s="51"/>
      <c r="EA247" s="50"/>
      <c r="EB247" s="51"/>
      <c r="EC247" s="52"/>
    </row>
    <row r="248" spans="2:133" ht="15" hidden="1" customHeight="1" x14ac:dyDescent="0.3">
      <c r="B248" s="37">
        <v>7308</v>
      </c>
      <c r="C248" s="30" t="s">
        <v>280</v>
      </c>
      <c r="D248" s="38">
        <v>2009</v>
      </c>
      <c r="E248" s="62">
        <f t="shared" si="70"/>
        <v>0</v>
      </c>
      <c r="F248" s="47"/>
      <c r="G248" s="47"/>
      <c r="H248" s="47"/>
      <c r="I248" s="47"/>
      <c r="J248" s="48">
        <f t="shared" si="74"/>
        <v>0</v>
      </c>
      <c r="K248" s="49"/>
      <c r="L248" s="50"/>
      <c r="M248" s="51"/>
      <c r="N248" s="50"/>
      <c r="O248" s="51"/>
      <c r="P248" s="52"/>
      <c r="Q248" s="48">
        <f t="shared" si="65"/>
        <v>0</v>
      </c>
      <c r="R248" s="49"/>
      <c r="S248" s="52"/>
      <c r="T248" s="48">
        <f t="shared" si="66"/>
        <v>0</v>
      </c>
      <c r="U248" s="49"/>
      <c r="V248" s="50"/>
      <c r="W248" s="51"/>
      <c r="X248" s="52"/>
      <c r="Y248" s="53">
        <f t="shared" si="77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54"/>
      <c r="AM248" s="55"/>
      <c r="AN248" s="54"/>
      <c r="AO248" s="89"/>
      <c r="AP248" s="96">
        <f t="shared" si="67"/>
        <v>0</v>
      </c>
      <c r="AQ248" s="98"/>
      <c r="AR248" s="93"/>
      <c r="AS248" s="90">
        <f t="shared" si="73"/>
        <v>0</v>
      </c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>
        <f t="shared" si="76"/>
        <v>0</v>
      </c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75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>
        <f t="shared" si="78"/>
        <v>0</v>
      </c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>
        <f t="shared" si="68"/>
        <v>0</v>
      </c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>
        <f t="shared" si="69"/>
        <v>0</v>
      </c>
      <c r="DG248" s="51"/>
      <c r="DH248" s="50"/>
      <c r="DI248" s="51"/>
      <c r="DJ248" s="50"/>
      <c r="DK248" s="51"/>
      <c r="DL248" s="52"/>
      <c r="DM248" s="53">
        <f t="shared" si="71"/>
        <v>0</v>
      </c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</row>
    <row r="249" spans="2:133" ht="15" hidden="1" customHeight="1" x14ac:dyDescent="0.3">
      <c r="B249" s="37">
        <v>4167</v>
      </c>
      <c r="C249" s="30" t="s">
        <v>21</v>
      </c>
      <c r="D249" s="39">
        <v>2004</v>
      </c>
      <c r="E249" s="62">
        <f t="shared" si="70"/>
        <v>0</v>
      </c>
      <c r="F249" s="47"/>
      <c r="G249" s="47"/>
      <c r="H249" s="47"/>
      <c r="I249" s="47"/>
      <c r="J249" s="48">
        <f t="shared" si="74"/>
        <v>0</v>
      </c>
      <c r="K249" s="49"/>
      <c r="L249" s="50"/>
      <c r="M249" s="51"/>
      <c r="N249" s="50"/>
      <c r="O249" s="51"/>
      <c r="P249" s="52"/>
      <c r="Q249" s="48">
        <f t="shared" si="65"/>
        <v>0</v>
      </c>
      <c r="R249" s="49"/>
      <c r="S249" s="52"/>
      <c r="T249" s="48">
        <f t="shared" si="66"/>
        <v>0</v>
      </c>
      <c r="U249" s="49"/>
      <c r="V249" s="50"/>
      <c r="W249" s="51"/>
      <c r="X249" s="52"/>
      <c r="Y249" s="53">
        <f t="shared" si="77"/>
        <v>0</v>
      </c>
      <c r="Z249" s="54"/>
      <c r="AA249" s="55"/>
      <c r="AB249" s="54"/>
      <c r="AC249" s="55"/>
      <c r="AD249" s="54"/>
      <c r="AE249" s="55"/>
      <c r="AF249" s="54"/>
      <c r="AG249" s="55"/>
      <c r="AH249" s="54"/>
      <c r="AI249" s="55"/>
      <c r="AJ249" s="54"/>
      <c r="AK249" s="55"/>
      <c r="AL249" s="54"/>
      <c r="AM249" s="55"/>
      <c r="AN249" s="54"/>
      <c r="AO249" s="89"/>
      <c r="AP249" s="96">
        <f t="shared" si="67"/>
        <v>0</v>
      </c>
      <c r="AQ249" s="98"/>
      <c r="AR249" s="93"/>
      <c r="AS249" s="90">
        <f t="shared" si="73"/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 t="shared" si="76"/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75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 t="shared" si="78"/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 t="shared" si="68"/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 t="shared" si="69"/>
        <v>0</v>
      </c>
      <c r="DG249" s="51"/>
      <c r="DH249" s="50"/>
      <c r="DI249" s="51"/>
      <c r="DJ249" s="50"/>
      <c r="DK249" s="51"/>
      <c r="DL249" s="52"/>
      <c r="DM249" s="53">
        <f t="shared" si="71"/>
        <v>0</v>
      </c>
      <c r="DN249" s="51"/>
      <c r="DO249" s="50"/>
      <c r="DP249" s="51"/>
      <c r="DQ249" s="50"/>
      <c r="DR249" s="51"/>
      <c r="DS249" s="50"/>
      <c r="DT249" s="51"/>
      <c r="DU249" s="50"/>
      <c r="DV249" s="51"/>
      <c r="DW249" s="50"/>
      <c r="DX249" s="51"/>
      <c r="DY249" s="50"/>
      <c r="DZ249" s="51"/>
      <c r="EA249" s="50"/>
      <c r="EB249" s="51"/>
      <c r="EC249" s="52"/>
    </row>
    <row r="250" spans="2:133" ht="15" hidden="1" customHeight="1" x14ac:dyDescent="0.3">
      <c r="B250" s="37">
        <v>7327</v>
      </c>
      <c r="C250" s="30" t="s">
        <v>265</v>
      </c>
      <c r="D250" s="38">
        <v>2009</v>
      </c>
      <c r="E250" s="62">
        <f t="shared" si="70"/>
        <v>0</v>
      </c>
      <c r="F250" s="47"/>
      <c r="G250" s="47"/>
      <c r="H250" s="47"/>
      <c r="I250" s="47"/>
      <c r="J250" s="48">
        <f t="shared" si="74"/>
        <v>0</v>
      </c>
      <c r="K250" s="49"/>
      <c r="L250" s="50"/>
      <c r="M250" s="51"/>
      <c r="N250" s="50"/>
      <c r="O250" s="51"/>
      <c r="P250" s="52"/>
      <c r="Q250" s="48">
        <f t="shared" si="65"/>
        <v>0</v>
      </c>
      <c r="R250" s="49"/>
      <c r="S250" s="52"/>
      <c r="T250" s="48">
        <f t="shared" si="66"/>
        <v>0</v>
      </c>
      <c r="U250" s="49"/>
      <c r="V250" s="50"/>
      <c r="W250" s="51"/>
      <c r="X250" s="52"/>
      <c r="Y250" s="53">
        <f t="shared" si="77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54"/>
      <c r="AM250" s="55"/>
      <c r="AN250" s="54"/>
      <c r="AO250" s="89"/>
      <c r="AP250" s="96">
        <f t="shared" si="67"/>
        <v>0</v>
      </c>
      <c r="AQ250" s="98"/>
      <c r="AR250" s="93"/>
      <c r="AS250" s="90">
        <f t="shared" si="73"/>
        <v>0</v>
      </c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>
        <f t="shared" si="76"/>
        <v>0</v>
      </c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75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>
        <f t="shared" si="78"/>
        <v>0</v>
      </c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>
        <f t="shared" si="68"/>
        <v>0</v>
      </c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>
        <f t="shared" si="69"/>
        <v>0</v>
      </c>
      <c r="DG250" s="51"/>
      <c r="DH250" s="50"/>
      <c r="DI250" s="51"/>
      <c r="DJ250" s="50"/>
      <c r="DK250" s="51"/>
      <c r="DL250" s="52"/>
      <c r="DM250" s="53">
        <f t="shared" si="71"/>
        <v>0</v>
      </c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1"/>
      <c r="DY250" s="50"/>
      <c r="DZ250" s="51"/>
      <c r="EA250" s="50"/>
      <c r="EB250" s="51"/>
      <c r="EC250" s="52"/>
    </row>
    <row r="251" spans="2:133" ht="15" hidden="1" customHeight="1" x14ac:dyDescent="0.3">
      <c r="B251" s="37">
        <v>5984</v>
      </c>
      <c r="C251" s="30" t="s">
        <v>313</v>
      </c>
      <c r="D251" s="38">
        <v>2006</v>
      </c>
      <c r="E251" s="62">
        <f t="shared" si="70"/>
        <v>0</v>
      </c>
      <c r="F251" s="47"/>
      <c r="G251" s="47"/>
      <c r="H251" s="47"/>
      <c r="I251" s="47"/>
      <c r="J251" s="48">
        <f t="shared" si="74"/>
        <v>0</v>
      </c>
      <c r="K251" s="49"/>
      <c r="L251" s="50"/>
      <c r="M251" s="51"/>
      <c r="N251" s="50"/>
      <c r="O251" s="51"/>
      <c r="P251" s="52"/>
      <c r="Q251" s="48">
        <f t="shared" si="65"/>
        <v>0</v>
      </c>
      <c r="R251" s="49"/>
      <c r="S251" s="52"/>
      <c r="T251" s="48">
        <f t="shared" si="66"/>
        <v>0</v>
      </c>
      <c r="U251" s="49"/>
      <c r="V251" s="50"/>
      <c r="W251" s="51"/>
      <c r="X251" s="52"/>
      <c r="Y251" s="53">
        <f t="shared" si="77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54"/>
      <c r="AM251" s="55"/>
      <c r="AN251" s="54"/>
      <c r="AO251" s="89"/>
      <c r="AP251" s="96">
        <f t="shared" si="67"/>
        <v>0</v>
      </c>
      <c r="AQ251" s="98"/>
      <c r="AR251" s="93"/>
      <c r="AS251" s="90">
        <f t="shared" si="73"/>
        <v>0</v>
      </c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>
        <f t="shared" si="76"/>
        <v>0</v>
      </c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75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>
        <f t="shared" si="78"/>
        <v>0</v>
      </c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>
        <f t="shared" si="68"/>
        <v>0</v>
      </c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>
        <f t="shared" si="69"/>
        <v>0</v>
      </c>
      <c r="DG251" s="51"/>
      <c r="DH251" s="50"/>
      <c r="DI251" s="51"/>
      <c r="DJ251" s="50"/>
      <c r="DK251" s="51"/>
      <c r="DL251" s="52"/>
      <c r="DM251" s="53">
        <f t="shared" si="71"/>
        <v>0</v>
      </c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</row>
    <row r="252" spans="2:133" ht="15" hidden="1" customHeight="1" x14ac:dyDescent="0.3">
      <c r="B252" s="37">
        <v>7349</v>
      </c>
      <c r="C252" s="30" t="s">
        <v>282</v>
      </c>
      <c r="D252" s="38">
        <v>2009</v>
      </c>
      <c r="E252" s="62">
        <f t="shared" si="70"/>
        <v>0</v>
      </c>
      <c r="F252" s="47"/>
      <c r="G252" s="47"/>
      <c r="H252" s="47"/>
      <c r="I252" s="47"/>
      <c r="J252" s="48">
        <f t="shared" si="74"/>
        <v>0</v>
      </c>
      <c r="K252" s="49"/>
      <c r="L252" s="50"/>
      <c r="M252" s="51"/>
      <c r="N252" s="50"/>
      <c r="O252" s="51"/>
      <c r="P252" s="52"/>
      <c r="Q252" s="48">
        <f t="shared" si="65"/>
        <v>0</v>
      </c>
      <c r="R252" s="49"/>
      <c r="S252" s="52"/>
      <c r="T252" s="48">
        <f t="shared" si="66"/>
        <v>0</v>
      </c>
      <c r="U252" s="49"/>
      <c r="V252" s="50"/>
      <c r="W252" s="51"/>
      <c r="X252" s="52"/>
      <c r="Y252" s="53">
        <f t="shared" si="77"/>
        <v>0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54"/>
      <c r="AM252" s="55"/>
      <c r="AN252" s="54"/>
      <c r="AO252" s="89"/>
      <c r="AP252" s="96">
        <f t="shared" si="67"/>
        <v>0</v>
      </c>
      <c r="AQ252" s="98"/>
      <c r="AR252" s="93"/>
      <c r="AS252" s="90">
        <f t="shared" si="73"/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>
        <f t="shared" si="76"/>
        <v>0</v>
      </c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 t="shared" si="75"/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51"/>
      <c r="CG252" s="52"/>
      <c r="CH252" s="53">
        <f t="shared" si="78"/>
        <v>0</v>
      </c>
      <c r="CI252" s="51"/>
      <c r="CJ252" s="50"/>
      <c r="CK252" s="51"/>
      <c r="CL252" s="50"/>
      <c r="CM252" s="51"/>
      <c r="CN252" s="50"/>
      <c r="CO252" s="51"/>
      <c r="CP252" s="50"/>
      <c r="CQ252" s="51"/>
      <c r="CR252" s="50"/>
      <c r="CS252" s="51"/>
      <c r="CT252" s="52"/>
      <c r="CU252" s="53">
        <f t="shared" si="68"/>
        <v>0</v>
      </c>
      <c r="CV252" s="51"/>
      <c r="CW252" s="50"/>
      <c r="CX252" s="51"/>
      <c r="CY252" s="50"/>
      <c r="CZ252" s="51"/>
      <c r="DA252" s="50"/>
      <c r="DB252" s="51"/>
      <c r="DC252" s="50"/>
      <c r="DD252" s="51"/>
      <c r="DE252" s="52"/>
      <c r="DF252" s="53">
        <f t="shared" si="69"/>
        <v>0</v>
      </c>
      <c r="DG252" s="51"/>
      <c r="DH252" s="50"/>
      <c r="DI252" s="51"/>
      <c r="DJ252" s="50"/>
      <c r="DK252" s="51"/>
      <c r="DL252" s="52"/>
      <c r="DM252" s="53">
        <f t="shared" si="71"/>
        <v>0</v>
      </c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1"/>
      <c r="DY252" s="50"/>
      <c r="DZ252" s="51"/>
      <c r="EA252" s="50"/>
      <c r="EB252" s="51"/>
      <c r="EC252" s="52"/>
    </row>
    <row r="253" spans="2:133" ht="15" hidden="1" customHeight="1" x14ac:dyDescent="0.3">
      <c r="B253" s="37">
        <v>6418</v>
      </c>
      <c r="C253" s="30" t="s">
        <v>392</v>
      </c>
      <c r="D253" s="38">
        <v>2007</v>
      </c>
      <c r="E253" s="62">
        <f t="shared" si="70"/>
        <v>0</v>
      </c>
      <c r="F253" s="47"/>
      <c r="G253" s="47"/>
      <c r="H253" s="47"/>
      <c r="I253" s="47"/>
      <c r="J253" s="48">
        <f t="shared" si="74"/>
        <v>0</v>
      </c>
      <c r="K253" s="49"/>
      <c r="L253" s="50"/>
      <c r="M253" s="51"/>
      <c r="N253" s="50"/>
      <c r="O253" s="51"/>
      <c r="P253" s="52"/>
      <c r="Q253" s="48">
        <f t="shared" si="65"/>
        <v>0</v>
      </c>
      <c r="R253" s="49"/>
      <c r="S253" s="52"/>
      <c r="T253" s="48">
        <f t="shared" si="66"/>
        <v>0</v>
      </c>
      <c r="U253" s="49"/>
      <c r="V253" s="50"/>
      <c r="W253" s="51"/>
      <c r="X253" s="52"/>
      <c r="Y253" s="53">
        <f t="shared" si="77"/>
        <v>0</v>
      </c>
      <c r="Z253" s="54"/>
      <c r="AA253" s="55"/>
      <c r="AB253" s="54"/>
      <c r="AC253" s="55"/>
      <c r="AD253" s="54"/>
      <c r="AE253" s="55"/>
      <c r="AF253" s="54"/>
      <c r="AG253" s="55"/>
      <c r="AH253" s="106"/>
      <c r="AI253" s="55"/>
      <c r="AJ253" s="54"/>
      <c r="AK253" s="55"/>
      <c r="AL253" s="106"/>
      <c r="AM253" s="55"/>
      <c r="AN253" s="54"/>
      <c r="AO253" s="89"/>
      <c r="AP253" s="96">
        <f t="shared" si="67"/>
        <v>0</v>
      </c>
      <c r="AQ253" s="98"/>
      <c r="AR253" s="93"/>
      <c r="AS253" s="90">
        <f t="shared" si="73"/>
        <v>0</v>
      </c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>
        <f t="shared" si="76"/>
        <v>0</v>
      </c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si="75"/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>
        <f t="shared" si="78"/>
        <v>0</v>
      </c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>
        <f t="shared" si="68"/>
        <v>0</v>
      </c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>
        <f t="shared" si="69"/>
        <v>0</v>
      </c>
      <c r="DG253" s="51"/>
      <c r="DH253" s="50"/>
      <c r="DI253" s="51"/>
      <c r="DJ253" s="50"/>
      <c r="DK253" s="51"/>
      <c r="DL253" s="52"/>
      <c r="DM253" s="53">
        <f t="shared" si="71"/>
        <v>0</v>
      </c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</row>
    <row r="254" spans="2:133" ht="15" hidden="1" customHeight="1" x14ac:dyDescent="0.3">
      <c r="B254" s="37">
        <v>5731</v>
      </c>
      <c r="C254" s="30" t="s">
        <v>324</v>
      </c>
      <c r="D254" s="38">
        <v>2005</v>
      </c>
      <c r="E254" s="62">
        <f t="shared" si="70"/>
        <v>0</v>
      </c>
      <c r="F254" s="47"/>
      <c r="G254" s="47"/>
      <c r="H254" s="47"/>
      <c r="I254" s="47"/>
      <c r="J254" s="48">
        <f t="shared" si="74"/>
        <v>0</v>
      </c>
      <c r="K254" s="49"/>
      <c r="L254" s="50"/>
      <c r="M254" s="51"/>
      <c r="N254" s="50"/>
      <c r="O254" s="51"/>
      <c r="P254" s="52"/>
      <c r="Q254" s="48">
        <f t="shared" si="65"/>
        <v>0</v>
      </c>
      <c r="R254" s="49"/>
      <c r="S254" s="52"/>
      <c r="T254" s="48">
        <f t="shared" si="66"/>
        <v>0</v>
      </c>
      <c r="U254" s="49"/>
      <c r="V254" s="50"/>
      <c r="W254" s="51"/>
      <c r="X254" s="52"/>
      <c r="Y254" s="53">
        <f t="shared" si="77"/>
        <v>0</v>
      </c>
      <c r="Z254" s="54"/>
      <c r="AA254" s="55"/>
      <c r="AB254" s="54"/>
      <c r="AC254" s="55"/>
      <c r="AD254" s="54"/>
      <c r="AE254" s="55"/>
      <c r="AF254" s="54"/>
      <c r="AG254" s="55"/>
      <c r="AH254" s="106"/>
      <c r="AI254" s="55"/>
      <c r="AJ254" s="54"/>
      <c r="AK254" s="55"/>
      <c r="AL254" s="106"/>
      <c r="AM254" s="55"/>
      <c r="AN254" s="54"/>
      <c r="AO254" s="89"/>
      <c r="AP254" s="96">
        <f t="shared" si="67"/>
        <v>0</v>
      </c>
      <c r="AQ254" s="98"/>
      <c r="AR254" s="93"/>
      <c r="AS254" s="90">
        <f t="shared" si="73"/>
        <v>0</v>
      </c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>
        <f t="shared" si="76"/>
        <v>0</v>
      </c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75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>
        <f t="shared" si="78"/>
        <v>0</v>
      </c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>
        <f t="shared" si="68"/>
        <v>0</v>
      </c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>
        <f t="shared" si="69"/>
        <v>0</v>
      </c>
      <c r="DG254" s="51"/>
      <c r="DH254" s="50"/>
      <c r="DI254" s="51"/>
      <c r="DJ254" s="50"/>
      <c r="DK254" s="51"/>
      <c r="DL254" s="52"/>
      <c r="DM254" s="53">
        <f t="shared" si="71"/>
        <v>0</v>
      </c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0"/>
      <c r="EB254" s="51"/>
      <c r="EC254" s="52"/>
    </row>
    <row r="255" spans="2:133" ht="15" hidden="1" customHeight="1" x14ac:dyDescent="0.3">
      <c r="B255" s="37">
        <v>6999</v>
      </c>
      <c r="C255" s="30" t="s">
        <v>271</v>
      </c>
      <c r="D255" s="38">
        <v>2010</v>
      </c>
      <c r="E255" s="62">
        <f t="shared" si="70"/>
        <v>0</v>
      </c>
      <c r="F255" s="47"/>
      <c r="G255" s="47"/>
      <c r="H255" s="47"/>
      <c r="I255" s="47"/>
      <c r="J255" s="48">
        <f t="shared" si="74"/>
        <v>0</v>
      </c>
      <c r="K255" s="49"/>
      <c r="L255" s="50"/>
      <c r="M255" s="51"/>
      <c r="N255" s="50"/>
      <c r="O255" s="51"/>
      <c r="P255" s="52"/>
      <c r="Q255" s="48">
        <f t="shared" si="65"/>
        <v>0</v>
      </c>
      <c r="R255" s="49"/>
      <c r="S255" s="52"/>
      <c r="T255" s="48">
        <f t="shared" si="66"/>
        <v>0</v>
      </c>
      <c r="U255" s="49"/>
      <c r="V255" s="50"/>
      <c r="W255" s="51"/>
      <c r="X255" s="52"/>
      <c r="Y255" s="53">
        <f t="shared" si="77"/>
        <v>0</v>
      </c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55"/>
      <c r="AN255" s="54"/>
      <c r="AO255" s="89"/>
      <c r="AP255" s="96">
        <f t="shared" si="67"/>
        <v>0</v>
      </c>
      <c r="AQ255" s="98"/>
      <c r="AR255" s="93"/>
      <c r="AS255" s="90">
        <f t="shared" si="73"/>
        <v>0</v>
      </c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>
        <f t="shared" si="76"/>
        <v>0</v>
      </c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75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>
        <f t="shared" si="78"/>
        <v>0</v>
      </c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>
        <f t="shared" si="68"/>
        <v>0</v>
      </c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>
        <f t="shared" si="69"/>
        <v>0</v>
      </c>
      <c r="DG255" s="51"/>
      <c r="DH255" s="50"/>
      <c r="DI255" s="51"/>
      <c r="DJ255" s="50"/>
      <c r="DK255" s="51"/>
      <c r="DL255" s="52"/>
      <c r="DM255" s="53">
        <f t="shared" si="71"/>
        <v>0</v>
      </c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</row>
    <row r="256" spans="2:133" ht="15" hidden="1" customHeight="1" x14ac:dyDescent="0.3">
      <c r="B256" s="37">
        <v>194</v>
      </c>
      <c r="C256" s="30" t="s">
        <v>38</v>
      </c>
      <c r="D256" s="39">
        <v>1995</v>
      </c>
      <c r="E256" s="62">
        <f t="shared" si="70"/>
        <v>0</v>
      </c>
      <c r="F256" s="47"/>
      <c r="G256" s="47"/>
      <c r="H256" s="47"/>
      <c r="I256" s="47"/>
      <c r="J256" s="48">
        <f t="shared" si="74"/>
        <v>0</v>
      </c>
      <c r="K256" s="49"/>
      <c r="L256" s="50"/>
      <c r="M256" s="51"/>
      <c r="N256" s="50"/>
      <c r="O256" s="51"/>
      <c r="P256" s="52"/>
      <c r="Q256" s="48">
        <f t="shared" si="65"/>
        <v>0</v>
      </c>
      <c r="R256" s="49"/>
      <c r="S256" s="52"/>
      <c r="T256" s="48">
        <f t="shared" si="66"/>
        <v>0</v>
      </c>
      <c r="U256" s="49"/>
      <c r="V256" s="50"/>
      <c r="W256" s="51"/>
      <c r="X256" s="52"/>
      <c r="Y256" s="53">
        <f t="shared" si="77"/>
        <v>0</v>
      </c>
      <c r="Z256" s="54"/>
      <c r="AA256" s="55"/>
      <c r="AB256" s="54"/>
      <c r="AC256" s="55"/>
      <c r="AD256" s="54"/>
      <c r="AE256" s="55"/>
      <c r="AF256" s="54"/>
      <c r="AG256" s="55"/>
      <c r="AH256" s="54"/>
      <c r="AI256" s="55"/>
      <c r="AJ256" s="54"/>
      <c r="AK256" s="55"/>
      <c r="AL256" s="54"/>
      <c r="AM256" s="55"/>
      <c r="AN256" s="54"/>
      <c r="AO256" s="89"/>
      <c r="AP256" s="96">
        <f t="shared" si="67"/>
        <v>0</v>
      </c>
      <c r="AQ256" s="98"/>
      <c r="AR256" s="93"/>
      <c r="AS256" s="90">
        <f t="shared" si="73"/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 t="shared" si="76"/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75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 t="shared" si="78"/>
        <v>0</v>
      </c>
      <c r="CI256" s="51"/>
      <c r="CJ256" s="50"/>
      <c r="CK256" s="51"/>
      <c r="CL256" s="50"/>
      <c r="CM256" s="76"/>
      <c r="CN256" s="75"/>
      <c r="CO256" s="75"/>
      <c r="CP256" s="75"/>
      <c r="CQ256" s="76"/>
      <c r="CR256" s="75"/>
      <c r="CS256" s="51"/>
      <c r="CT256" s="52"/>
      <c r="CU256" s="53">
        <f t="shared" si="68"/>
        <v>0</v>
      </c>
      <c r="CV256" s="51"/>
      <c r="CW256" s="50"/>
      <c r="CX256" s="50"/>
      <c r="CY256" s="50"/>
      <c r="CZ256" s="51"/>
      <c r="DA256" s="50"/>
      <c r="DB256" s="76"/>
      <c r="DC256" s="75"/>
      <c r="DD256" s="51"/>
      <c r="DE256" s="52"/>
      <c r="DF256" s="53">
        <f t="shared" si="69"/>
        <v>0</v>
      </c>
      <c r="DG256" s="51"/>
      <c r="DH256" s="50"/>
      <c r="DI256" s="50"/>
      <c r="DJ256" s="50"/>
      <c r="DK256" s="51"/>
      <c r="DL256" s="52"/>
      <c r="DM256" s="53">
        <f t="shared" si="71"/>
        <v>0</v>
      </c>
      <c r="DN256" s="51"/>
      <c r="DO256" s="50"/>
      <c r="DP256" s="51"/>
      <c r="DQ256" s="50"/>
      <c r="DR256" s="51"/>
      <c r="DS256" s="50"/>
      <c r="DT256" s="51"/>
      <c r="DU256" s="50"/>
      <c r="DV256" s="51"/>
      <c r="DW256" s="50"/>
      <c r="DX256" s="50"/>
      <c r="DY256" s="50"/>
      <c r="DZ256" s="51"/>
      <c r="EA256" s="50"/>
      <c r="EB256" s="51"/>
      <c r="EC256" s="52"/>
    </row>
    <row r="257" spans="2:133" ht="15" hidden="1" customHeight="1" x14ac:dyDescent="0.3">
      <c r="B257" s="37">
        <v>4033</v>
      </c>
      <c r="C257" s="30" t="s">
        <v>112</v>
      </c>
      <c r="D257" s="39">
        <v>2003</v>
      </c>
      <c r="E257" s="62">
        <f t="shared" si="70"/>
        <v>0</v>
      </c>
      <c r="F257" s="47"/>
      <c r="G257" s="47"/>
      <c r="H257" s="47"/>
      <c r="I257" s="47"/>
      <c r="J257" s="48">
        <f t="shared" si="74"/>
        <v>0</v>
      </c>
      <c r="K257" s="49"/>
      <c r="L257" s="50"/>
      <c r="M257" s="51"/>
      <c r="N257" s="50"/>
      <c r="O257" s="51"/>
      <c r="P257" s="52"/>
      <c r="Q257" s="48">
        <f t="shared" si="65"/>
        <v>0</v>
      </c>
      <c r="R257" s="49"/>
      <c r="S257" s="52"/>
      <c r="T257" s="48">
        <f t="shared" si="66"/>
        <v>0</v>
      </c>
      <c r="U257" s="49"/>
      <c r="V257" s="50"/>
      <c r="W257" s="51"/>
      <c r="X257" s="52"/>
      <c r="Y257" s="53">
        <f t="shared" si="77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9"/>
      <c r="AP257" s="96">
        <f t="shared" si="67"/>
        <v>0</v>
      </c>
      <c r="AQ257" s="98"/>
      <c r="AR257" s="93"/>
      <c r="AS257" s="90">
        <f t="shared" si="73"/>
        <v>0</v>
      </c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>
        <f t="shared" si="76"/>
        <v>0</v>
      </c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>
        <f t="shared" si="75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>
        <f t="shared" si="78"/>
        <v>0</v>
      </c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>
        <f t="shared" si="68"/>
        <v>0</v>
      </c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>
        <f t="shared" si="69"/>
        <v>0</v>
      </c>
      <c r="DG257" s="51"/>
      <c r="DH257" s="50"/>
      <c r="DI257" s="51"/>
      <c r="DJ257" s="50"/>
      <c r="DK257" s="51"/>
      <c r="DL257" s="52"/>
      <c r="DM257" s="53">
        <f t="shared" si="71"/>
        <v>0</v>
      </c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</row>
    <row r="258" spans="2:133" ht="15" hidden="1" customHeight="1" x14ac:dyDescent="0.3">
      <c r="B258" s="37">
        <v>5965</v>
      </c>
      <c r="C258" s="30" t="s">
        <v>322</v>
      </c>
      <c r="D258" s="38">
        <v>2007</v>
      </c>
      <c r="E258" s="62">
        <f t="shared" si="70"/>
        <v>0</v>
      </c>
      <c r="F258" s="47"/>
      <c r="G258" s="47"/>
      <c r="H258" s="47"/>
      <c r="I258" s="47"/>
      <c r="J258" s="48">
        <f t="shared" si="74"/>
        <v>0</v>
      </c>
      <c r="K258" s="49"/>
      <c r="L258" s="50"/>
      <c r="M258" s="51"/>
      <c r="N258" s="50"/>
      <c r="O258" s="51"/>
      <c r="P258" s="52"/>
      <c r="Q258" s="48">
        <f t="shared" si="65"/>
        <v>0</v>
      </c>
      <c r="R258" s="49"/>
      <c r="S258" s="52"/>
      <c r="T258" s="48">
        <f t="shared" si="66"/>
        <v>0</v>
      </c>
      <c r="U258" s="49"/>
      <c r="V258" s="50"/>
      <c r="W258" s="51"/>
      <c r="X258" s="52"/>
      <c r="Y258" s="53">
        <f t="shared" si="77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9"/>
      <c r="AP258" s="96">
        <f t="shared" si="67"/>
        <v>0</v>
      </c>
      <c r="AQ258" s="98"/>
      <c r="AR258" s="93"/>
      <c r="AS258" s="90">
        <f t="shared" si="73"/>
        <v>0</v>
      </c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>
        <f t="shared" si="76"/>
        <v>0</v>
      </c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75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>
        <f t="shared" si="78"/>
        <v>0</v>
      </c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>
        <f t="shared" si="68"/>
        <v>0</v>
      </c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>
        <f t="shared" si="69"/>
        <v>0</v>
      </c>
      <c r="DG258" s="51"/>
      <c r="DH258" s="50"/>
      <c r="DI258" s="51"/>
      <c r="DJ258" s="50"/>
      <c r="DK258" s="51"/>
      <c r="DL258" s="52"/>
      <c r="DM258" s="53">
        <f t="shared" si="71"/>
        <v>0</v>
      </c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</row>
    <row r="259" spans="2:133" ht="15" hidden="1" customHeight="1" x14ac:dyDescent="0.3">
      <c r="B259" s="37">
        <v>3118</v>
      </c>
      <c r="C259" s="30" t="s">
        <v>105</v>
      </c>
      <c r="D259" s="39">
        <v>2002</v>
      </c>
      <c r="E259" s="62">
        <f t="shared" si="70"/>
        <v>0</v>
      </c>
      <c r="F259" s="47"/>
      <c r="G259" s="47"/>
      <c r="H259" s="47"/>
      <c r="I259" s="47"/>
      <c r="J259" s="48">
        <f t="shared" si="74"/>
        <v>0</v>
      </c>
      <c r="K259" s="49"/>
      <c r="L259" s="50"/>
      <c r="M259" s="51"/>
      <c r="N259" s="50"/>
      <c r="O259" s="51"/>
      <c r="P259" s="52"/>
      <c r="Q259" s="48">
        <f t="shared" si="65"/>
        <v>0</v>
      </c>
      <c r="R259" s="49"/>
      <c r="S259" s="52"/>
      <c r="T259" s="48">
        <f t="shared" si="66"/>
        <v>0</v>
      </c>
      <c r="U259" s="49"/>
      <c r="V259" s="50"/>
      <c r="W259" s="51"/>
      <c r="X259" s="52"/>
      <c r="Y259" s="53">
        <f t="shared" si="77"/>
        <v>0</v>
      </c>
      <c r="Z259" s="54"/>
      <c r="AA259" s="55"/>
      <c r="AB259" s="54"/>
      <c r="AC259" s="55"/>
      <c r="AD259" s="54"/>
      <c r="AE259" s="55"/>
      <c r="AF259" s="106"/>
      <c r="AG259" s="55"/>
      <c r="AH259" s="54"/>
      <c r="AI259" s="55"/>
      <c r="AJ259" s="54"/>
      <c r="AK259" s="55"/>
      <c r="AL259" s="54"/>
      <c r="AM259" s="55"/>
      <c r="AN259" s="54"/>
      <c r="AO259" s="89"/>
      <c r="AP259" s="96">
        <f t="shared" si="67"/>
        <v>0</v>
      </c>
      <c r="AQ259" s="98"/>
      <c r="AR259" s="93"/>
      <c r="AS259" s="90">
        <f t="shared" si="73"/>
        <v>0</v>
      </c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>
        <f t="shared" si="76"/>
        <v>0</v>
      </c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75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>
        <f t="shared" si="78"/>
        <v>0</v>
      </c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>
        <f t="shared" si="68"/>
        <v>0</v>
      </c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>
        <f t="shared" si="69"/>
        <v>0</v>
      </c>
      <c r="DG259" s="51"/>
      <c r="DH259" s="50"/>
      <c r="DI259" s="51"/>
      <c r="DJ259" s="50"/>
      <c r="DK259" s="51"/>
      <c r="DL259" s="52"/>
      <c r="DM259" s="53">
        <f t="shared" si="71"/>
        <v>0</v>
      </c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1"/>
      <c r="DY259" s="50"/>
      <c r="DZ259" s="51"/>
      <c r="EA259" s="50"/>
      <c r="EB259" s="51"/>
      <c r="EC259" s="52"/>
    </row>
    <row r="260" spans="2:133" ht="15" hidden="1" customHeight="1" x14ac:dyDescent="0.3">
      <c r="B260" s="37">
        <v>6338</v>
      </c>
      <c r="C260" s="30" t="s">
        <v>201</v>
      </c>
      <c r="D260" s="38">
        <v>2008</v>
      </c>
      <c r="E260" s="62">
        <f t="shared" si="70"/>
        <v>0</v>
      </c>
      <c r="F260" s="47"/>
      <c r="G260" s="47"/>
      <c r="H260" s="47"/>
      <c r="I260" s="47"/>
      <c r="J260" s="48">
        <f t="shared" si="74"/>
        <v>0</v>
      </c>
      <c r="K260" s="49"/>
      <c r="L260" s="50"/>
      <c r="M260" s="51"/>
      <c r="N260" s="50"/>
      <c r="O260" s="51"/>
      <c r="P260" s="52"/>
      <c r="Q260" s="48">
        <f t="shared" si="65"/>
        <v>0</v>
      </c>
      <c r="R260" s="49"/>
      <c r="S260" s="52"/>
      <c r="T260" s="48">
        <f t="shared" si="66"/>
        <v>0</v>
      </c>
      <c r="U260" s="49"/>
      <c r="V260" s="50"/>
      <c r="W260" s="51"/>
      <c r="X260" s="52"/>
      <c r="Y260" s="53">
        <f t="shared" si="77"/>
        <v>0</v>
      </c>
      <c r="Z260" s="54"/>
      <c r="AA260" s="55"/>
      <c r="AB260" s="54"/>
      <c r="AC260" s="55"/>
      <c r="AD260" s="54"/>
      <c r="AE260" s="55"/>
      <c r="AF260" s="54"/>
      <c r="AG260" s="55"/>
      <c r="AH260" s="54"/>
      <c r="AI260" s="55"/>
      <c r="AJ260" s="54"/>
      <c r="AK260" s="55"/>
      <c r="AL260" s="54"/>
      <c r="AM260" s="55"/>
      <c r="AN260" s="54"/>
      <c r="AO260" s="89"/>
      <c r="AP260" s="96">
        <f t="shared" si="67"/>
        <v>0</v>
      </c>
      <c r="AQ260" s="98"/>
      <c r="AR260" s="93"/>
      <c r="AS260" s="90">
        <f t="shared" si="73"/>
        <v>0</v>
      </c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>
        <f t="shared" si="76"/>
        <v>0</v>
      </c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75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>
        <f t="shared" si="78"/>
        <v>0</v>
      </c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>
        <f t="shared" si="68"/>
        <v>0</v>
      </c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>
        <f t="shared" si="69"/>
        <v>0</v>
      </c>
      <c r="DG260" s="51"/>
      <c r="DH260" s="50"/>
      <c r="DI260" s="51"/>
      <c r="DJ260" s="50"/>
      <c r="DK260" s="51"/>
      <c r="DL260" s="52"/>
      <c r="DM260" s="53">
        <f t="shared" si="71"/>
        <v>0</v>
      </c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</row>
    <row r="261" spans="2:133" ht="15" hidden="1" customHeight="1" x14ac:dyDescent="0.3">
      <c r="B261" s="37">
        <v>9110</v>
      </c>
      <c r="C261" s="30" t="s">
        <v>363</v>
      </c>
      <c r="D261" s="38">
        <v>1985</v>
      </c>
      <c r="E261" s="62">
        <f t="shared" si="70"/>
        <v>0</v>
      </c>
      <c r="F261" s="47"/>
      <c r="G261" s="47"/>
      <c r="H261" s="47"/>
      <c r="I261" s="47"/>
      <c r="J261" s="48">
        <f t="shared" si="74"/>
        <v>0</v>
      </c>
      <c r="K261" s="49"/>
      <c r="L261" s="50"/>
      <c r="M261" s="51"/>
      <c r="N261" s="50"/>
      <c r="O261" s="51"/>
      <c r="P261" s="52"/>
      <c r="Q261" s="48">
        <f t="shared" si="65"/>
        <v>0</v>
      </c>
      <c r="R261" s="49"/>
      <c r="S261" s="52"/>
      <c r="T261" s="48">
        <f t="shared" si="66"/>
        <v>0</v>
      </c>
      <c r="U261" s="49"/>
      <c r="V261" s="50"/>
      <c r="W261" s="51"/>
      <c r="X261" s="52"/>
      <c r="Y261" s="53">
        <f t="shared" si="77"/>
        <v>0</v>
      </c>
      <c r="Z261" s="54"/>
      <c r="AA261" s="55"/>
      <c r="AB261" s="54"/>
      <c r="AC261" s="55"/>
      <c r="AD261" s="54"/>
      <c r="AE261" s="55"/>
      <c r="AF261" s="54"/>
      <c r="AG261" s="55"/>
      <c r="AH261" s="106"/>
      <c r="AI261" s="55"/>
      <c r="AJ261" s="106"/>
      <c r="AK261" s="55"/>
      <c r="AL261" s="54"/>
      <c r="AM261" s="55"/>
      <c r="AN261" s="54"/>
      <c r="AO261" s="89"/>
      <c r="AP261" s="96">
        <f t="shared" si="67"/>
        <v>0</v>
      </c>
      <c r="AQ261" s="98"/>
      <c r="AR261" s="93"/>
      <c r="AS261" s="90">
        <f t="shared" si="73"/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>
        <f t="shared" si="76"/>
        <v>0</v>
      </c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75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>
        <f t="shared" si="78"/>
        <v>0</v>
      </c>
      <c r="CI261" s="51"/>
      <c r="CJ261" s="50"/>
      <c r="CK261" s="51"/>
      <c r="CL261" s="50"/>
      <c r="CM261" s="51"/>
      <c r="CN261" s="50"/>
      <c r="CO261" s="50"/>
      <c r="CP261" s="50"/>
      <c r="CQ261" s="51"/>
      <c r="CR261" s="50"/>
      <c r="CS261" s="51"/>
      <c r="CT261" s="52"/>
      <c r="CU261" s="53">
        <f t="shared" si="68"/>
        <v>0</v>
      </c>
      <c r="CV261" s="51"/>
      <c r="CW261" s="50"/>
      <c r="CX261" s="50"/>
      <c r="CY261" s="50"/>
      <c r="CZ261" s="51"/>
      <c r="DA261" s="50"/>
      <c r="DB261" s="51"/>
      <c r="DC261" s="50"/>
      <c r="DD261" s="51"/>
      <c r="DE261" s="52"/>
      <c r="DF261" s="53">
        <f t="shared" si="69"/>
        <v>0</v>
      </c>
      <c r="DG261" s="51"/>
      <c r="DH261" s="50"/>
      <c r="DI261" s="50"/>
      <c r="DJ261" s="50"/>
      <c r="DK261" s="51"/>
      <c r="DL261" s="52"/>
      <c r="DM261" s="53">
        <f t="shared" si="71"/>
        <v>0</v>
      </c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0"/>
      <c r="DY261" s="50"/>
      <c r="DZ261" s="51"/>
      <c r="EA261" s="50"/>
      <c r="EB261" s="51"/>
      <c r="EC261" s="52"/>
    </row>
    <row r="262" spans="2:133" ht="15" hidden="1" customHeight="1" x14ac:dyDescent="0.3">
      <c r="B262" s="37">
        <v>6614</v>
      </c>
      <c r="C262" s="30" t="s">
        <v>180</v>
      </c>
      <c r="D262" s="38">
        <v>2007</v>
      </c>
      <c r="E262" s="62">
        <f t="shared" si="70"/>
        <v>0</v>
      </c>
      <c r="F262" s="47"/>
      <c r="G262" s="47"/>
      <c r="H262" s="47"/>
      <c r="I262" s="47"/>
      <c r="J262" s="48">
        <f t="shared" si="74"/>
        <v>0</v>
      </c>
      <c r="K262" s="49"/>
      <c r="L262" s="50"/>
      <c r="M262" s="51"/>
      <c r="N262" s="50"/>
      <c r="O262" s="51"/>
      <c r="P262" s="52"/>
      <c r="Q262" s="48">
        <f t="shared" si="65"/>
        <v>0</v>
      </c>
      <c r="R262" s="49"/>
      <c r="S262" s="52"/>
      <c r="T262" s="48">
        <f t="shared" si="66"/>
        <v>0</v>
      </c>
      <c r="U262" s="49"/>
      <c r="V262" s="50"/>
      <c r="W262" s="51"/>
      <c r="X262" s="52"/>
      <c r="Y262" s="53">
        <f t="shared" si="77"/>
        <v>0</v>
      </c>
      <c r="Z262" s="54"/>
      <c r="AA262" s="55"/>
      <c r="AB262" s="54"/>
      <c r="AC262" s="55"/>
      <c r="AD262" s="54"/>
      <c r="AE262" s="55"/>
      <c r="AF262" s="54"/>
      <c r="AG262" s="55"/>
      <c r="AH262" s="106"/>
      <c r="AI262" s="55"/>
      <c r="AJ262" s="106"/>
      <c r="AK262" s="55"/>
      <c r="AL262" s="54"/>
      <c r="AM262" s="55"/>
      <c r="AN262" s="54"/>
      <c r="AO262" s="89"/>
      <c r="AP262" s="96">
        <f t="shared" si="67"/>
        <v>0</v>
      </c>
      <c r="AQ262" s="98"/>
      <c r="AR262" s="93"/>
      <c r="AS262" s="90">
        <f t="shared" si="73"/>
        <v>0</v>
      </c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>
        <f t="shared" si="76"/>
        <v>0</v>
      </c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>
        <f t="shared" si="75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>
        <f t="shared" si="78"/>
        <v>0</v>
      </c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>
        <f t="shared" si="68"/>
        <v>0</v>
      </c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>
        <f t="shared" si="69"/>
        <v>0</v>
      </c>
      <c r="DG262" s="51"/>
      <c r="DH262" s="50"/>
      <c r="DI262" s="51"/>
      <c r="DJ262" s="50"/>
      <c r="DK262" s="51"/>
      <c r="DL262" s="52"/>
      <c r="DM262" s="53">
        <f t="shared" si="71"/>
        <v>0</v>
      </c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</row>
    <row r="263" spans="2:133" ht="15" hidden="1" customHeight="1" x14ac:dyDescent="0.3">
      <c r="B263" s="37">
        <v>57</v>
      </c>
      <c r="C263" s="30" t="s">
        <v>56</v>
      </c>
      <c r="D263" s="39">
        <v>1984</v>
      </c>
      <c r="E263" s="62">
        <f t="shared" si="70"/>
        <v>0</v>
      </c>
      <c r="F263" s="47"/>
      <c r="G263" s="47"/>
      <c r="H263" s="47"/>
      <c r="I263" s="47"/>
      <c r="J263" s="48">
        <f t="shared" si="74"/>
        <v>0</v>
      </c>
      <c r="K263" s="49"/>
      <c r="L263" s="50"/>
      <c r="M263" s="51"/>
      <c r="N263" s="50"/>
      <c r="O263" s="51"/>
      <c r="P263" s="52"/>
      <c r="Q263" s="48">
        <f t="shared" si="65"/>
        <v>0</v>
      </c>
      <c r="R263" s="49"/>
      <c r="S263" s="52"/>
      <c r="T263" s="48">
        <f t="shared" si="66"/>
        <v>0</v>
      </c>
      <c r="U263" s="49"/>
      <c r="V263" s="50"/>
      <c r="W263" s="51"/>
      <c r="X263" s="52"/>
      <c r="Y263" s="53">
        <f t="shared" si="77"/>
        <v>0</v>
      </c>
      <c r="Z263" s="54"/>
      <c r="AA263" s="55"/>
      <c r="AB263" s="54"/>
      <c r="AC263" s="55"/>
      <c r="AD263" s="54"/>
      <c r="AE263" s="55"/>
      <c r="AF263" s="106"/>
      <c r="AG263" s="55"/>
      <c r="AH263" s="54"/>
      <c r="AI263" s="55"/>
      <c r="AJ263" s="54"/>
      <c r="AK263" s="55"/>
      <c r="AL263" s="54"/>
      <c r="AM263" s="55"/>
      <c r="AN263" s="54"/>
      <c r="AO263" s="89"/>
      <c r="AP263" s="96">
        <f t="shared" si="67"/>
        <v>0</v>
      </c>
      <c r="AQ263" s="98"/>
      <c r="AR263" s="93"/>
      <c r="AS263" s="90">
        <f t="shared" si="73"/>
        <v>0</v>
      </c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>
        <f t="shared" si="76"/>
        <v>0</v>
      </c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75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>
        <f t="shared" si="78"/>
        <v>0</v>
      </c>
      <c r="CI263" s="51"/>
      <c r="CJ263" s="50"/>
      <c r="CK263" s="51"/>
      <c r="CL263" s="50"/>
      <c r="CM263" s="51"/>
      <c r="CN263" s="50"/>
      <c r="CO263" s="50"/>
      <c r="CP263" s="50"/>
      <c r="CQ263" s="51"/>
      <c r="CR263" s="50"/>
      <c r="CS263" s="51"/>
      <c r="CT263" s="52"/>
      <c r="CU263" s="53">
        <f t="shared" si="68"/>
        <v>0</v>
      </c>
      <c r="CV263" s="51"/>
      <c r="CW263" s="50"/>
      <c r="CX263" s="50"/>
      <c r="CY263" s="50"/>
      <c r="CZ263" s="51"/>
      <c r="DA263" s="50"/>
      <c r="DB263" s="51"/>
      <c r="DC263" s="50"/>
      <c r="DD263" s="51"/>
      <c r="DE263" s="52"/>
      <c r="DF263" s="53">
        <f t="shared" si="69"/>
        <v>0</v>
      </c>
      <c r="DG263" s="51"/>
      <c r="DH263" s="50"/>
      <c r="DI263" s="50"/>
      <c r="DJ263" s="50"/>
      <c r="DK263" s="51"/>
      <c r="DL263" s="52"/>
      <c r="DM263" s="53">
        <f t="shared" si="71"/>
        <v>0</v>
      </c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0"/>
      <c r="DY263" s="50"/>
      <c r="DZ263" s="51"/>
      <c r="EA263" s="50"/>
      <c r="EB263" s="51"/>
      <c r="EC263" s="52"/>
    </row>
    <row r="264" spans="2:133" ht="15" hidden="1" customHeight="1" x14ac:dyDescent="0.3">
      <c r="B264" s="37">
        <v>7461</v>
      </c>
      <c r="C264" s="30" t="s">
        <v>276</v>
      </c>
      <c r="D264" s="38">
        <v>2009</v>
      </c>
      <c r="E264" s="62">
        <f t="shared" si="70"/>
        <v>0</v>
      </c>
      <c r="F264" s="47"/>
      <c r="G264" s="47"/>
      <c r="H264" s="47"/>
      <c r="I264" s="47"/>
      <c r="J264" s="48">
        <f t="shared" si="74"/>
        <v>0</v>
      </c>
      <c r="K264" s="49"/>
      <c r="L264" s="50"/>
      <c r="M264" s="51"/>
      <c r="N264" s="50"/>
      <c r="O264" s="51"/>
      <c r="P264" s="52"/>
      <c r="Q264" s="48">
        <f t="shared" si="65"/>
        <v>0</v>
      </c>
      <c r="R264" s="49"/>
      <c r="S264" s="52"/>
      <c r="T264" s="48">
        <f t="shared" si="66"/>
        <v>0</v>
      </c>
      <c r="U264" s="49"/>
      <c r="V264" s="50"/>
      <c r="W264" s="51"/>
      <c r="X264" s="52"/>
      <c r="Y264" s="53">
        <f t="shared" si="77"/>
        <v>0</v>
      </c>
      <c r="Z264" s="54"/>
      <c r="AA264" s="55"/>
      <c r="AB264" s="54"/>
      <c r="AC264" s="55"/>
      <c r="AD264" s="54"/>
      <c r="AE264" s="55"/>
      <c r="AF264" s="54"/>
      <c r="AG264" s="55"/>
      <c r="AH264" s="106"/>
      <c r="AI264" s="55"/>
      <c r="AJ264" s="54"/>
      <c r="AK264" s="55"/>
      <c r="AL264" s="54"/>
      <c r="AM264" s="55"/>
      <c r="AN264" s="54"/>
      <c r="AO264" s="89"/>
      <c r="AP264" s="96">
        <f t="shared" si="67"/>
        <v>0</v>
      </c>
      <c r="AQ264" s="98"/>
      <c r="AR264" s="93"/>
      <c r="AS264" s="90">
        <f t="shared" si="73"/>
        <v>0</v>
      </c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>
        <f t="shared" si="76"/>
        <v>0</v>
      </c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 t="shared" si="75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>
        <f t="shared" si="78"/>
        <v>0</v>
      </c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52"/>
      <c r="CU264" s="53">
        <f t="shared" si="68"/>
        <v>0</v>
      </c>
      <c r="CV264" s="51"/>
      <c r="CW264" s="50"/>
      <c r="CX264" s="51"/>
      <c r="CY264" s="50"/>
      <c r="CZ264" s="51"/>
      <c r="DA264" s="50"/>
      <c r="DB264" s="51"/>
      <c r="DC264" s="50"/>
      <c r="DD264" s="51"/>
      <c r="DE264" s="52"/>
      <c r="DF264" s="53">
        <f t="shared" si="69"/>
        <v>0</v>
      </c>
      <c r="DG264" s="51"/>
      <c r="DH264" s="50"/>
      <c r="DI264" s="51"/>
      <c r="DJ264" s="50"/>
      <c r="DK264" s="51"/>
      <c r="DL264" s="52"/>
      <c r="DM264" s="53">
        <f t="shared" si="71"/>
        <v>0</v>
      </c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1"/>
      <c r="DY264" s="50"/>
      <c r="DZ264" s="51"/>
      <c r="EA264" s="50"/>
      <c r="EB264" s="51"/>
      <c r="EC264" s="52"/>
    </row>
    <row r="265" spans="2:133" ht="15" hidden="1" customHeight="1" x14ac:dyDescent="0.3">
      <c r="B265" s="37">
        <v>6901</v>
      </c>
      <c r="C265" s="30" t="s">
        <v>341</v>
      </c>
      <c r="D265" s="38">
        <v>2006</v>
      </c>
      <c r="E265" s="62">
        <f t="shared" si="70"/>
        <v>0</v>
      </c>
      <c r="F265" s="47"/>
      <c r="G265" s="47"/>
      <c r="H265" s="47"/>
      <c r="I265" s="47"/>
      <c r="J265" s="48">
        <f t="shared" si="74"/>
        <v>0</v>
      </c>
      <c r="K265" s="49"/>
      <c r="L265" s="50"/>
      <c r="M265" s="51"/>
      <c r="N265" s="50"/>
      <c r="O265" s="51"/>
      <c r="P265" s="52"/>
      <c r="Q265" s="48">
        <f t="shared" ref="Q265:Q328" si="79">S265</f>
        <v>0</v>
      </c>
      <c r="R265" s="49"/>
      <c r="S265" s="52"/>
      <c r="T265" s="48">
        <f t="shared" ref="T265:T328" si="80">V265+X265</f>
        <v>0</v>
      </c>
      <c r="U265" s="49"/>
      <c r="V265" s="50"/>
      <c r="W265" s="51"/>
      <c r="X265" s="52"/>
      <c r="Y265" s="53">
        <f t="shared" si="77"/>
        <v>0</v>
      </c>
      <c r="Z265" s="54"/>
      <c r="AA265" s="55"/>
      <c r="AB265" s="54"/>
      <c r="AC265" s="55"/>
      <c r="AD265" s="54"/>
      <c r="AE265" s="55"/>
      <c r="AF265" s="54"/>
      <c r="AG265" s="55"/>
      <c r="AH265" s="106"/>
      <c r="AI265" s="55"/>
      <c r="AJ265" s="54"/>
      <c r="AK265" s="55"/>
      <c r="AL265" s="54"/>
      <c r="AM265" s="55"/>
      <c r="AN265" s="54"/>
      <c r="AO265" s="89"/>
      <c r="AP265" s="96">
        <f t="shared" ref="AP265:AP328" si="81">AR265</f>
        <v>0</v>
      </c>
      <c r="AQ265" s="98"/>
      <c r="AR265" s="93"/>
      <c r="AS265" s="90">
        <f t="shared" si="73"/>
        <v>0</v>
      </c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>
        <f t="shared" si="76"/>
        <v>0</v>
      </c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75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>
        <f t="shared" si="78"/>
        <v>0</v>
      </c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>
        <f t="shared" ref="CU265:CU328" si="82">CW265+CY265+DA265+DC265+DE265</f>
        <v>0</v>
      </c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>
        <f t="shared" ref="DF265:DF328" si="83">DH265+DJ265+DL265</f>
        <v>0</v>
      </c>
      <c r="DG265" s="51"/>
      <c r="DH265" s="50"/>
      <c r="DI265" s="51"/>
      <c r="DJ265" s="50"/>
      <c r="DK265" s="51"/>
      <c r="DL265" s="52"/>
      <c r="DM265" s="53">
        <f t="shared" si="71"/>
        <v>0</v>
      </c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</row>
    <row r="266" spans="2:133" ht="15" hidden="1" customHeight="1" x14ac:dyDescent="0.3">
      <c r="B266" s="37">
        <v>5605</v>
      </c>
      <c r="C266" s="30" t="s">
        <v>24</v>
      </c>
      <c r="D266" s="39">
        <v>2006</v>
      </c>
      <c r="E266" s="62">
        <f t="shared" ref="E266:E329" si="84">J266+Q266+T266+Y266+AP266+AS266+BD266+BQ266+CH266+CU266+DF266+DM266</f>
        <v>0</v>
      </c>
      <c r="F266" s="47"/>
      <c r="G266" s="47"/>
      <c r="H266" s="47"/>
      <c r="I266" s="47"/>
      <c r="J266" s="48">
        <f t="shared" si="74"/>
        <v>0</v>
      </c>
      <c r="K266" s="49"/>
      <c r="L266" s="50"/>
      <c r="M266" s="51"/>
      <c r="N266" s="50"/>
      <c r="O266" s="51"/>
      <c r="P266" s="52"/>
      <c r="Q266" s="48">
        <f t="shared" si="79"/>
        <v>0</v>
      </c>
      <c r="R266" s="49"/>
      <c r="S266" s="52"/>
      <c r="T266" s="48">
        <f t="shared" si="80"/>
        <v>0</v>
      </c>
      <c r="U266" s="49"/>
      <c r="V266" s="50"/>
      <c r="W266" s="51"/>
      <c r="X266" s="52"/>
      <c r="Y266" s="53">
        <f t="shared" si="77"/>
        <v>0</v>
      </c>
      <c r="Z266" s="54"/>
      <c r="AA266" s="55"/>
      <c r="AB266" s="54"/>
      <c r="AC266" s="55"/>
      <c r="AD266" s="54"/>
      <c r="AE266" s="55"/>
      <c r="AF266" s="54"/>
      <c r="AG266" s="55"/>
      <c r="AH266" s="106"/>
      <c r="AI266" s="55"/>
      <c r="AJ266" s="54"/>
      <c r="AK266" s="55"/>
      <c r="AL266" s="54"/>
      <c r="AM266" s="55"/>
      <c r="AN266" s="54"/>
      <c r="AO266" s="89"/>
      <c r="AP266" s="96">
        <f t="shared" si="81"/>
        <v>0</v>
      </c>
      <c r="AQ266" s="98"/>
      <c r="AR266" s="93"/>
      <c r="AS266" s="90">
        <f t="shared" si="73"/>
        <v>0</v>
      </c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>
        <f t="shared" si="76"/>
        <v>0</v>
      </c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75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>
        <f t="shared" si="78"/>
        <v>0</v>
      </c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>
        <f t="shared" si="82"/>
        <v>0</v>
      </c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>
        <f t="shared" si="83"/>
        <v>0</v>
      </c>
      <c r="DG266" s="51"/>
      <c r="DH266" s="50"/>
      <c r="DI266" s="51"/>
      <c r="DJ266" s="50"/>
      <c r="DK266" s="51"/>
      <c r="DL266" s="52"/>
      <c r="DM266" s="53">
        <f t="shared" ref="DM266:DM329" si="85">DO266+DQ266+DS266+DU266+DW266+DY266+EA266+EC266</f>
        <v>0</v>
      </c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1"/>
      <c r="DY266" s="50"/>
      <c r="DZ266" s="51"/>
      <c r="EA266" s="50"/>
      <c r="EB266" s="51"/>
      <c r="EC266" s="52"/>
    </row>
    <row r="267" spans="2:133" ht="15" hidden="1" customHeight="1" x14ac:dyDescent="0.3">
      <c r="B267" s="37">
        <v>2530</v>
      </c>
      <c r="C267" s="30" t="s">
        <v>349</v>
      </c>
      <c r="D267" s="38">
        <v>2001</v>
      </c>
      <c r="E267" s="62">
        <f t="shared" si="84"/>
        <v>0</v>
      </c>
      <c r="F267" s="47"/>
      <c r="G267" s="47"/>
      <c r="H267" s="47"/>
      <c r="I267" s="47"/>
      <c r="J267" s="48">
        <f t="shared" si="74"/>
        <v>0</v>
      </c>
      <c r="K267" s="49"/>
      <c r="L267" s="50"/>
      <c r="M267" s="51"/>
      <c r="N267" s="50"/>
      <c r="O267" s="51"/>
      <c r="P267" s="52"/>
      <c r="Q267" s="48">
        <f t="shared" si="79"/>
        <v>0</v>
      </c>
      <c r="R267" s="49"/>
      <c r="S267" s="52"/>
      <c r="T267" s="48">
        <f t="shared" si="80"/>
        <v>0</v>
      </c>
      <c r="U267" s="49"/>
      <c r="V267" s="50"/>
      <c r="W267" s="51"/>
      <c r="X267" s="52"/>
      <c r="Y267" s="53">
        <f t="shared" si="77"/>
        <v>0</v>
      </c>
      <c r="Z267" s="54"/>
      <c r="AA267" s="55"/>
      <c r="AB267" s="54"/>
      <c r="AC267" s="55"/>
      <c r="AD267" s="54"/>
      <c r="AE267" s="55"/>
      <c r="AF267" s="54"/>
      <c r="AG267" s="55"/>
      <c r="AH267" s="54"/>
      <c r="AI267" s="55"/>
      <c r="AJ267" s="54"/>
      <c r="AK267" s="55"/>
      <c r="AL267" s="54"/>
      <c r="AM267" s="55"/>
      <c r="AN267" s="54"/>
      <c r="AO267" s="89"/>
      <c r="AP267" s="96">
        <f t="shared" si="81"/>
        <v>0</v>
      </c>
      <c r="AQ267" s="98"/>
      <c r="AR267" s="93"/>
      <c r="AS267" s="90">
        <f t="shared" si="73"/>
        <v>0</v>
      </c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>
        <f t="shared" si="76"/>
        <v>0</v>
      </c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75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>
        <f t="shared" si="78"/>
        <v>0</v>
      </c>
      <c r="CI267" s="51"/>
      <c r="CJ267" s="50"/>
      <c r="CK267" s="51"/>
      <c r="CL267" s="50"/>
      <c r="CM267" s="51"/>
      <c r="CN267" s="50"/>
      <c r="CO267" s="50"/>
      <c r="CP267" s="50"/>
      <c r="CQ267" s="51"/>
      <c r="CR267" s="50"/>
      <c r="CS267" s="51"/>
      <c r="CT267" s="52"/>
      <c r="CU267" s="53">
        <f t="shared" si="82"/>
        <v>0</v>
      </c>
      <c r="CV267" s="51"/>
      <c r="CW267" s="50"/>
      <c r="CX267" s="50"/>
      <c r="CY267" s="50"/>
      <c r="CZ267" s="51"/>
      <c r="DA267" s="50"/>
      <c r="DB267" s="51"/>
      <c r="DC267" s="50"/>
      <c r="DD267" s="51"/>
      <c r="DE267" s="52"/>
      <c r="DF267" s="53">
        <f t="shared" si="83"/>
        <v>0</v>
      </c>
      <c r="DG267" s="51"/>
      <c r="DH267" s="50"/>
      <c r="DI267" s="50"/>
      <c r="DJ267" s="50"/>
      <c r="DK267" s="51"/>
      <c r="DL267" s="52"/>
      <c r="DM267" s="53">
        <f t="shared" si="85"/>
        <v>0</v>
      </c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0"/>
      <c r="DY267" s="50"/>
      <c r="DZ267" s="51"/>
      <c r="EA267" s="50"/>
      <c r="EB267" s="51"/>
      <c r="EC267" s="52"/>
    </row>
    <row r="268" spans="2:133" ht="15" hidden="1" customHeight="1" x14ac:dyDescent="0.3">
      <c r="B268" s="37">
        <v>5305</v>
      </c>
      <c r="C268" s="30" t="s">
        <v>46</v>
      </c>
      <c r="D268" s="39">
        <v>2005</v>
      </c>
      <c r="E268" s="62">
        <f t="shared" si="84"/>
        <v>0</v>
      </c>
      <c r="F268" s="47"/>
      <c r="G268" s="47"/>
      <c r="H268" s="47"/>
      <c r="I268" s="47"/>
      <c r="J268" s="48">
        <f t="shared" si="74"/>
        <v>0</v>
      </c>
      <c r="K268" s="49"/>
      <c r="L268" s="50"/>
      <c r="M268" s="51"/>
      <c r="N268" s="50"/>
      <c r="O268" s="51"/>
      <c r="P268" s="52"/>
      <c r="Q268" s="48">
        <f t="shared" si="79"/>
        <v>0</v>
      </c>
      <c r="R268" s="49"/>
      <c r="S268" s="52"/>
      <c r="T268" s="48">
        <f t="shared" si="80"/>
        <v>0</v>
      </c>
      <c r="U268" s="49"/>
      <c r="V268" s="50"/>
      <c r="W268" s="51"/>
      <c r="X268" s="52"/>
      <c r="Y268" s="53">
        <f t="shared" si="77"/>
        <v>0</v>
      </c>
      <c r="Z268" s="5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54"/>
      <c r="AM268" s="55"/>
      <c r="AN268" s="54"/>
      <c r="AO268" s="89"/>
      <c r="AP268" s="96">
        <f t="shared" si="81"/>
        <v>0</v>
      </c>
      <c r="AQ268" s="98"/>
      <c r="AR268" s="93"/>
      <c r="AS268" s="90">
        <f t="shared" si="73"/>
        <v>0</v>
      </c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>
        <f t="shared" si="76"/>
        <v>0</v>
      </c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75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>
        <f t="shared" si="78"/>
        <v>0</v>
      </c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>
        <f t="shared" si="82"/>
        <v>0</v>
      </c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>
        <f t="shared" si="83"/>
        <v>0</v>
      </c>
      <c r="DG268" s="51"/>
      <c r="DH268" s="50"/>
      <c r="DI268" s="51"/>
      <c r="DJ268" s="50"/>
      <c r="DK268" s="51"/>
      <c r="DL268" s="52"/>
      <c r="DM268" s="53">
        <f t="shared" si="85"/>
        <v>0</v>
      </c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</row>
    <row r="269" spans="2:133" ht="15" hidden="1" customHeight="1" x14ac:dyDescent="0.3">
      <c r="B269" s="37">
        <v>7320</v>
      </c>
      <c r="C269" s="30" t="s">
        <v>294</v>
      </c>
      <c r="D269" s="38">
        <v>2010</v>
      </c>
      <c r="E269" s="62">
        <f t="shared" si="84"/>
        <v>0</v>
      </c>
      <c r="F269" s="47"/>
      <c r="G269" s="47"/>
      <c r="H269" s="47"/>
      <c r="I269" s="47"/>
      <c r="J269" s="48">
        <f t="shared" si="74"/>
        <v>0</v>
      </c>
      <c r="K269" s="49"/>
      <c r="L269" s="50"/>
      <c r="M269" s="51"/>
      <c r="N269" s="50"/>
      <c r="O269" s="51"/>
      <c r="P269" s="52"/>
      <c r="Q269" s="48">
        <f t="shared" si="79"/>
        <v>0</v>
      </c>
      <c r="R269" s="49"/>
      <c r="S269" s="52"/>
      <c r="T269" s="48">
        <f t="shared" si="80"/>
        <v>0</v>
      </c>
      <c r="U269" s="49"/>
      <c r="V269" s="50"/>
      <c r="W269" s="51"/>
      <c r="X269" s="52"/>
      <c r="Y269" s="53">
        <f t="shared" si="77"/>
        <v>0</v>
      </c>
      <c r="Z269" s="54"/>
      <c r="AA269" s="55"/>
      <c r="AB269" s="54"/>
      <c r="AC269" s="55"/>
      <c r="AD269" s="54"/>
      <c r="AE269" s="55"/>
      <c r="AF269" s="54"/>
      <c r="AG269" s="55"/>
      <c r="AH269" s="54"/>
      <c r="AI269" s="55"/>
      <c r="AJ269" s="54"/>
      <c r="AK269" s="55"/>
      <c r="AL269" s="54"/>
      <c r="AM269" s="55"/>
      <c r="AN269" s="54"/>
      <c r="AO269" s="89"/>
      <c r="AP269" s="96">
        <f t="shared" si="81"/>
        <v>0</v>
      </c>
      <c r="AQ269" s="98"/>
      <c r="AR269" s="93"/>
      <c r="AS269" s="90">
        <f t="shared" si="73"/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si="76"/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si="75"/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si="78"/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si="82"/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si="83"/>
        <v>0</v>
      </c>
      <c r="DG269" s="51"/>
      <c r="DH269" s="50"/>
      <c r="DI269" s="51"/>
      <c r="DJ269" s="50"/>
      <c r="DK269" s="51"/>
      <c r="DL269" s="52"/>
      <c r="DM269" s="53">
        <f t="shared" si="85"/>
        <v>0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/>
      <c r="EA269" s="50"/>
      <c r="EB269" s="51"/>
      <c r="EC269" s="52"/>
    </row>
    <row r="270" spans="2:133" ht="15" hidden="1" customHeight="1" x14ac:dyDescent="0.3">
      <c r="B270" s="37">
        <v>7115</v>
      </c>
      <c r="C270" s="30" t="s">
        <v>264</v>
      </c>
      <c r="D270" s="38">
        <v>2009</v>
      </c>
      <c r="E270" s="62">
        <f t="shared" si="84"/>
        <v>0</v>
      </c>
      <c r="F270" s="47"/>
      <c r="G270" s="47"/>
      <c r="H270" s="47"/>
      <c r="I270" s="47"/>
      <c r="J270" s="48">
        <f t="shared" si="74"/>
        <v>0</v>
      </c>
      <c r="K270" s="49"/>
      <c r="L270" s="50"/>
      <c r="M270" s="51"/>
      <c r="N270" s="50"/>
      <c r="O270" s="51"/>
      <c r="P270" s="52"/>
      <c r="Q270" s="48">
        <f t="shared" si="79"/>
        <v>0</v>
      </c>
      <c r="R270" s="49"/>
      <c r="S270" s="52"/>
      <c r="T270" s="48">
        <f t="shared" si="80"/>
        <v>0</v>
      </c>
      <c r="U270" s="49"/>
      <c r="V270" s="50"/>
      <c r="W270" s="51"/>
      <c r="X270" s="52"/>
      <c r="Y270" s="53">
        <f t="shared" si="77"/>
        <v>0</v>
      </c>
      <c r="Z270" s="54"/>
      <c r="AA270" s="55"/>
      <c r="AB270" s="54"/>
      <c r="AC270" s="55"/>
      <c r="AD270" s="54"/>
      <c r="AE270" s="55"/>
      <c r="AF270" s="54"/>
      <c r="AG270" s="55"/>
      <c r="AH270" s="54"/>
      <c r="AI270" s="55"/>
      <c r="AJ270" s="54"/>
      <c r="AK270" s="55"/>
      <c r="AL270" s="54"/>
      <c r="AM270" s="55"/>
      <c r="AN270" s="54"/>
      <c r="AO270" s="89"/>
      <c r="AP270" s="96">
        <f t="shared" si="81"/>
        <v>0</v>
      </c>
      <c r="AQ270" s="98"/>
      <c r="AR270" s="93"/>
      <c r="AS270" s="90">
        <f t="shared" si="73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76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75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78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82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83"/>
        <v>0</v>
      </c>
      <c r="DG270" s="51"/>
      <c r="DH270" s="50"/>
      <c r="DI270" s="51"/>
      <c r="DJ270" s="50"/>
      <c r="DK270" s="51"/>
      <c r="DL270" s="52"/>
      <c r="DM270" s="53">
        <f t="shared" si="85"/>
        <v>0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/>
      <c r="EA270" s="50"/>
      <c r="EB270" s="51"/>
      <c r="EC270" s="52"/>
    </row>
    <row r="271" spans="2:133" ht="15" hidden="1" customHeight="1" x14ac:dyDescent="0.3">
      <c r="B271" s="37">
        <v>64</v>
      </c>
      <c r="C271" s="30" t="s">
        <v>361</v>
      </c>
      <c r="D271" s="38">
        <v>1986</v>
      </c>
      <c r="E271" s="62">
        <f t="shared" si="84"/>
        <v>0</v>
      </c>
      <c r="F271" s="47"/>
      <c r="G271" s="47"/>
      <c r="H271" s="47"/>
      <c r="I271" s="47"/>
      <c r="J271" s="48">
        <f t="shared" si="74"/>
        <v>0</v>
      </c>
      <c r="K271" s="49"/>
      <c r="L271" s="50"/>
      <c r="M271" s="51"/>
      <c r="N271" s="50"/>
      <c r="O271" s="51"/>
      <c r="P271" s="52"/>
      <c r="Q271" s="48">
        <f t="shared" si="79"/>
        <v>0</v>
      </c>
      <c r="R271" s="49"/>
      <c r="S271" s="52"/>
      <c r="T271" s="48">
        <f t="shared" si="80"/>
        <v>0</v>
      </c>
      <c r="U271" s="49"/>
      <c r="V271" s="50"/>
      <c r="W271" s="51"/>
      <c r="X271" s="52"/>
      <c r="Y271" s="53">
        <f t="shared" si="77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9"/>
      <c r="AP271" s="96">
        <f t="shared" si="81"/>
        <v>0</v>
      </c>
      <c r="AQ271" s="98"/>
      <c r="AR271" s="93"/>
      <c r="AS271" s="90">
        <f t="shared" si="73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76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75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78"/>
        <v>0</v>
      </c>
      <c r="CI271" s="51"/>
      <c r="CJ271" s="50"/>
      <c r="CK271" s="51"/>
      <c r="CL271" s="50"/>
      <c r="CM271" s="51"/>
      <c r="CN271" s="50"/>
      <c r="CO271" s="50"/>
      <c r="CP271" s="50"/>
      <c r="CQ271" s="51"/>
      <c r="CR271" s="50"/>
      <c r="CS271" s="51"/>
      <c r="CT271" s="52"/>
      <c r="CU271" s="53">
        <f t="shared" si="82"/>
        <v>0</v>
      </c>
      <c r="CV271" s="51"/>
      <c r="CW271" s="50"/>
      <c r="CX271" s="50"/>
      <c r="CY271" s="50"/>
      <c r="CZ271" s="51"/>
      <c r="DA271" s="50"/>
      <c r="DB271" s="51"/>
      <c r="DC271" s="50"/>
      <c r="DD271" s="51"/>
      <c r="DE271" s="52"/>
      <c r="DF271" s="53">
        <f t="shared" si="83"/>
        <v>0</v>
      </c>
      <c r="DG271" s="51"/>
      <c r="DH271" s="50"/>
      <c r="DI271" s="50"/>
      <c r="DJ271" s="50"/>
      <c r="DK271" s="51"/>
      <c r="DL271" s="52"/>
      <c r="DM271" s="53">
        <f t="shared" si="85"/>
        <v>0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50"/>
      <c r="DY271" s="50"/>
      <c r="DZ271" s="51"/>
      <c r="EA271" s="50"/>
      <c r="EB271" s="51"/>
      <c r="EC271" s="52"/>
    </row>
    <row r="272" spans="2:133" ht="15" hidden="1" customHeight="1" x14ac:dyDescent="0.3">
      <c r="B272" s="37">
        <v>6058</v>
      </c>
      <c r="C272" s="30" t="s">
        <v>393</v>
      </c>
      <c r="D272" s="38">
        <v>2007</v>
      </c>
      <c r="E272" s="62">
        <f t="shared" si="84"/>
        <v>0</v>
      </c>
      <c r="F272" s="47"/>
      <c r="G272" s="47"/>
      <c r="H272" s="47"/>
      <c r="I272" s="47"/>
      <c r="J272" s="48">
        <f t="shared" si="74"/>
        <v>0</v>
      </c>
      <c r="K272" s="49"/>
      <c r="L272" s="50"/>
      <c r="M272" s="51"/>
      <c r="N272" s="50"/>
      <c r="O272" s="51"/>
      <c r="P272" s="52"/>
      <c r="Q272" s="48">
        <f t="shared" si="79"/>
        <v>0</v>
      </c>
      <c r="R272" s="49"/>
      <c r="S272" s="52"/>
      <c r="T272" s="48">
        <f t="shared" si="80"/>
        <v>0</v>
      </c>
      <c r="U272" s="49"/>
      <c r="V272" s="50"/>
      <c r="W272" s="51"/>
      <c r="X272" s="52"/>
      <c r="Y272" s="53">
        <f t="shared" si="77"/>
        <v>0</v>
      </c>
      <c r="Z272" s="54"/>
      <c r="AA272" s="55"/>
      <c r="AB272" s="54"/>
      <c r="AC272" s="55"/>
      <c r="AD272" s="54"/>
      <c r="AE272" s="55"/>
      <c r="AF272" s="54"/>
      <c r="AG272" s="55"/>
      <c r="AH272" s="54"/>
      <c r="AI272" s="55"/>
      <c r="AJ272" s="54"/>
      <c r="AK272" s="55"/>
      <c r="AL272" s="106"/>
      <c r="AM272" s="55"/>
      <c r="AN272" s="54"/>
      <c r="AO272" s="89"/>
      <c r="AP272" s="96">
        <f t="shared" si="81"/>
        <v>0</v>
      </c>
      <c r="AQ272" s="98"/>
      <c r="AR272" s="93"/>
      <c r="AS272" s="90">
        <f t="shared" si="73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76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75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78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82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83"/>
        <v>0</v>
      </c>
      <c r="DG272" s="51"/>
      <c r="DH272" s="50"/>
      <c r="DI272" s="51"/>
      <c r="DJ272" s="50"/>
      <c r="DK272" s="51"/>
      <c r="DL272" s="52"/>
      <c r="DM272" s="53">
        <f t="shared" si="85"/>
        <v>0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/>
      <c r="EA272" s="50"/>
      <c r="EB272" s="51"/>
      <c r="EC272" s="52"/>
    </row>
    <row r="273" spans="2:133" ht="15" hidden="1" customHeight="1" x14ac:dyDescent="0.3">
      <c r="B273" s="37">
        <v>5606</v>
      </c>
      <c r="C273" s="30" t="s">
        <v>335</v>
      </c>
      <c r="D273" s="38">
        <v>2006</v>
      </c>
      <c r="E273" s="62">
        <f t="shared" si="84"/>
        <v>0</v>
      </c>
      <c r="F273" s="47"/>
      <c r="G273" s="47"/>
      <c r="H273" s="47"/>
      <c r="I273" s="47"/>
      <c r="J273" s="48">
        <f t="shared" si="74"/>
        <v>0</v>
      </c>
      <c r="K273" s="49"/>
      <c r="L273" s="50"/>
      <c r="M273" s="51"/>
      <c r="N273" s="50"/>
      <c r="O273" s="51"/>
      <c r="P273" s="52"/>
      <c r="Q273" s="48">
        <f t="shared" si="79"/>
        <v>0</v>
      </c>
      <c r="R273" s="49"/>
      <c r="S273" s="52"/>
      <c r="T273" s="48">
        <f t="shared" si="80"/>
        <v>0</v>
      </c>
      <c r="U273" s="49"/>
      <c r="V273" s="50"/>
      <c r="W273" s="51"/>
      <c r="X273" s="52"/>
      <c r="Y273" s="53">
        <f t="shared" ref="Y273:Y304" si="86">AA273+AC273+AE273+AG273+AI273+AK273+AM273+AO273</f>
        <v>0</v>
      </c>
      <c r="Z273" s="54"/>
      <c r="AA273" s="55"/>
      <c r="AB273" s="54"/>
      <c r="AC273" s="55"/>
      <c r="AD273" s="54"/>
      <c r="AE273" s="55"/>
      <c r="AF273" s="106"/>
      <c r="AG273" s="55"/>
      <c r="AH273" s="54"/>
      <c r="AI273" s="55"/>
      <c r="AJ273" s="54"/>
      <c r="AK273" s="55"/>
      <c r="AL273" s="106"/>
      <c r="AM273" s="55"/>
      <c r="AN273" s="54"/>
      <c r="AO273" s="89"/>
      <c r="AP273" s="96">
        <f t="shared" si="81"/>
        <v>0</v>
      </c>
      <c r="AQ273" s="98"/>
      <c r="AR273" s="93"/>
      <c r="AS273" s="90">
        <f t="shared" si="73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76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75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78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82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83"/>
        <v>0</v>
      </c>
      <c r="DG273" s="51"/>
      <c r="DH273" s="50"/>
      <c r="DI273" s="51"/>
      <c r="DJ273" s="50"/>
      <c r="DK273" s="51"/>
      <c r="DL273" s="52"/>
      <c r="DM273" s="53">
        <f t="shared" si="85"/>
        <v>0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51"/>
      <c r="DY273" s="50"/>
      <c r="DZ273" s="51"/>
      <c r="EA273" s="50"/>
      <c r="EB273" s="51"/>
      <c r="EC273" s="52"/>
    </row>
    <row r="274" spans="2:133" ht="15" hidden="1" customHeight="1" x14ac:dyDescent="0.3">
      <c r="B274" s="37">
        <v>287</v>
      </c>
      <c r="C274" s="30" t="s">
        <v>50</v>
      </c>
      <c r="D274" s="38">
        <v>1995</v>
      </c>
      <c r="E274" s="62">
        <f t="shared" si="84"/>
        <v>0</v>
      </c>
      <c r="F274" s="47"/>
      <c r="G274" s="47"/>
      <c r="H274" s="47"/>
      <c r="I274" s="47"/>
      <c r="J274" s="48">
        <f t="shared" si="74"/>
        <v>0</v>
      </c>
      <c r="K274" s="49"/>
      <c r="L274" s="50"/>
      <c r="M274" s="51"/>
      <c r="N274" s="50"/>
      <c r="O274" s="51"/>
      <c r="P274" s="52"/>
      <c r="Q274" s="48">
        <f t="shared" si="79"/>
        <v>0</v>
      </c>
      <c r="R274" s="49"/>
      <c r="S274" s="52"/>
      <c r="T274" s="48">
        <f t="shared" si="80"/>
        <v>0</v>
      </c>
      <c r="U274" s="49"/>
      <c r="V274" s="50"/>
      <c r="W274" s="51"/>
      <c r="X274" s="52"/>
      <c r="Y274" s="53">
        <f t="shared" si="86"/>
        <v>0</v>
      </c>
      <c r="Z274" s="54"/>
      <c r="AA274" s="55"/>
      <c r="AB274" s="54"/>
      <c r="AC274" s="55"/>
      <c r="AD274" s="54"/>
      <c r="AE274" s="55"/>
      <c r="AF274" s="106"/>
      <c r="AG274" s="55"/>
      <c r="AH274" s="54"/>
      <c r="AI274" s="55"/>
      <c r="AJ274" s="54"/>
      <c r="AK274" s="55"/>
      <c r="AL274" s="106"/>
      <c r="AM274" s="55"/>
      <c r="AN274" s="54"/>
      <c r="AO274" s="89"/>
      <c r="AP274" s="96">
        <f t="shared" si="81"/>
        <v>0</v>
      </c>
      <c r="AQ274" s="98"/>
      <c r="AR274" s="93"/>
      <c r="AS274" s="90">
        <f t="shared" si="73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76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75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78"/>
        <v>0</v>
      </c>
      <c r="CI274" s="51"/>
      <c r="CJ274" s="50"/>
      <c r="CK274" s="51"/>
      <c r="CL274" s="50"/>
      <c r="CM274" s="51"/>
      <c r="CN274" s="50"/>
      <c r="CO274" s="50"/>
      <c r="CP274" s="50"/>
      <c r="CQ274" s="51"/>
      <c r="CR274" s="50"/>
      <c r="CS274" s="51"/>
      <c r="CT274" s="52"/>
      <c r="CU274" s="53">
        <f t="shared" si="82"/>
        <v>0</v>
      </c>
      <c r="CV274" s="51"/>
      <c r="CW274" s="50"/>
      <c r="CX274" s="50"/>
      <c r="CY274" s="50"/>
      <c r="CZ274" s="51"/>
      <c r="DA274" s="50"/>
      <c r="DB274" s="51"/>
      <c r="DC274" s="50"/>
      <c r="DD274" s="51"/>
      <c r="DE274" s="52"/>
      <c r="DF274" s="53">
        <f t="shared" si="83"/>
        <v>0</v>
      </c>
      <c r="DG274" s="51"/>
      <c r="DH274" s="50"/>
      <c r="DI274" s="50"/>
      <c r="DJ274" s="50"/>
      <c r="DK274" s="51"/>
      <c r="DL274" s="52"/>
      <c r="DM274" s="53">
        <f t="shared" si="85"/>
        <v>0</v>
      </c>
      <c r="DN274" s="51"/>
      <c r="DO274" s="50"/>
      <c r="DP274" s="51"/>
      <c r="DQ274" s="50"/>
      <c r="DR274" s="51"/>
      <c r="DS274" s="50"/>
      <c r="DT274" s="51"/>
      <c r="DU274" s="50"/>
      <c r="DV274" s="51"/>
      <c r="DW274" s="50"/>
      <c r="DX274" s="50"/>
      <c r="DY274" s="50"/>
      <c r="DZ274" s="51"/>
      <c r="EA274" s="50"/>
      <c r="EB274" s="51"/>
      <c r="EC274" s="52"/>
    </row>
    <row r="275" spans="2:133" ht="15" hidden="1" customHeight="1" x14ac:dyDescent="0.3">
      <c r="B275" s="37">
        <v>6285</v>
      </c>
      <c r="C275" s="30" t="s">
        <v>326</v>
      </c>
      <c r="D275" s="38">
        <v>2006</v>
      </c>
      <c r="E275" s="62">
        <f t="shared" si="84"/>
        <v>0</v>
      </c>
      <c r="F275" s="47"/>
      <c r="G275" s="47"/>
      <c r="H275" s="47"/>
      <c r="I275" s="47"/>
      <c r="J275" s="48">
        <f t="shared" si="74"/>
        <v>0</v>
      </c>
      <c r="K275" s="49"/>
      <c r="L275" s="50"/>
      <c r="M275" s="51"/>
      <c r="N275" s="50"/>
      <c r="O275" s="51"/>
      <c r="P275" s="52"/>
      <c r="Q275" s="48">
        <f t="shared" si="79"/>
        <v>0</v>
      </c>
      <c r="R275" s="49"/>
      <c r="S275" s="52"/>
      <c r="T275" s="48">
        <f t="shared" si="80"/>
        <v>0</v>
      </c>
      <c r="U275" s="49"/>
      <c r="V275" s="50"/>
      <c r="W275" s="51"/>
      <c r="X275" s="52"/>
      <c r="Y275" s="53">
        <f t="shared" si="86"/>
        <v>0</v>
      </c>
      <c r="Z275" s="54"/>
      <c r="AA275" s="55"/>
      <c r="AB275" s="54"/>
      <c r="AC275" s="55"/>
      <c r="AD275" s="54"/>
      <c r="AE275" s="55"/>
      <c r="AF275" s="106"/>
      <c r="AG275" s="55"/>
      <c r="AH275" s="54"/>
      <c r="AI275" s="55"/>
      <c r="AJ275" s="54"/>
      <c r="AK275" s="55"/>
      <c r="AL275" s="106"/>
      <c r="AM275" s="55"/>
      <c r="AN275" s="54"/>
      <c r="AO275" s="89"/>
      <c r="AP275" s="96">
        <f t="shared" si="81"/>
        <v>0</v>
      </c>
      <c r="AQ275" s="98"/>
      <c r="AR275" s="93"/>
      <c r="AS275" s="90">
        <f t="shared" si="73"/>
        <v>0</v>
      </c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>
        <f t="shared" si="76"/>
        <v>0</v>
      </c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75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>
        <f t="shared" si="78"/>
        <v>0</v>
      </c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>
        <f t="shared" si="82"/>
        <v>0</v>
      </c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>
        <f t="shared" si="83"/>
        <v>0</v>
      </c>
      <c r="DG275" s="51"/>
      <c r="DH275" s="50"/>
      <c r="DI275" s="51"/>
      <c r="DJ275" s="50"/>
      <c r="DK275" s="51"/>
      <c r="DL275" s="52"/>
      <c r="DM275" s="53">
        <f t="shared" si="85"/>
        <v>0</v>
      </c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</row>
    <row r="276" spans="2:133" ht="15" hidden="1" customHeight="1" x14ac:dyDescent="0.3">
      <c r="B276" s="37">
        <v>6609</v>
      </c>
      <c r="C276" s="30" t="s">
        <v>240</v>
      </c>
      <c r="D276" s="38">
        <v>2009</v>
      </c>
      <c r="E276" s="62">
        <f t="shared" si="84"/>
        <v>0</v>
      </c>
      <c r="F276" s="47"/>
      <c r="G276" s="47"/>
      <c r="H276" s="47"/>
      <c r="I276" s="47"/>
      <c r="J276" s="48">
        <f t="shared" si="74"/>
        <v>0</v>
      </c>
      <c r="K276" s="49"/>
      <c r="L276" s="50"/>
      <c r="M276" s="51"/>
      <c r="N276" s="50"/>
      <c r="O276" s="51"/>
      <c r="P276" s="52"/>
      <c r="Q276" s="48">
        <f t="shared" si="79"/>
        <v>0</v>
      </c>
      <c r="R276" s="49"/>
      <c r="S276" s="52"/>
      <c r="T276" s="48">
        <f t="shared" si="80"/>
        <v>0</v>
      </c>
      <c r="U276" s="49"/>
      <c r="V276" s="50"/>
      <c r="W276" s="51"/>
      <c r="X276" s="52"/>
      <c r="Y276" s="53">
        <f t="shared" si="86"/>
        <v>0</v>
      </c>
      <c r="Z276" s="54"/>
      <c r="AA276" s="55"/>
      <c r="AB276" s="54"/>
      <c r="AC276" s="55"/>
      <c r="AD276" s="54"/>
      <c r="AE276" s="55"/>
      <c r="AF276" s="106"/>
      <c r="AG276" s="55"/>
      <c r="AH276" s="54"/>
      <c r="AI276" s="55"/>
      <c r="AJ276" s="54"/>
      <c r="AK276" s="55"/>
      <c r="AL276" s="106"/>
      <c r="AM276" s="106"/>
      <c r="AN276" s="54"/>
      <c r="AO276" s="89"/>
      <c r="AP276" s="96">
        <f t="shared" si="81"/>
        <v>0</v>
      </c>
      <c r="AQ276" s="98"/>
      <c r="AR276" s="93"/>
      <c r="AS276" s="90">
        <f t="shared" si="73"/>
        <v>0</v>
      </c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>
        <f t="shared" si="76"/>
        <v>0</v>
      </c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>
        <f t="shared" si="75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>
        <f t="shared" si="78"/>
        <v>0</v>
      </c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>
        <f t="shared" si="82"/>
        <v>0</v>
      </c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>
        <f t="shared" si="83"/>
        <v>0</v>
      </c>
      <c r="DG276" s="51"/>
      <c r="DH276" s="50"/>
      <c r="DI276" s="51"/>
      <c r="DJ276" s="50"/>
      <c r="DK276" s="51"/>
      <c r="DL276" s="52"/>
      <c r="DM276" s="53">
        <f t="shared" si="85"/>
        <v>0</v>
      </c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</row>
    <row r="277" spans="2:133" ht="15" hidden="1" customHeight="1" x14ac:dyDescent="0.3">
      <c r="B277" s="37">
        <v>5144</v>
      </c>
      <c r="C277" s="30" t="s">
        <v>136</v>
      </c>
      <c r="D277" s="38">
        <v>2005</v>
      </c>
      <c r="E277" s="62">
        <f t="shared" si="84"/>
        <v>0</v>
      </c>
      <c r="F277" s="47"/>
      <c r="G277" s="47"/>
      <c r="H277" s="47"/>
      <c r="I277" s="47"/>
      <c r="J277" s="48">
        <f t="shared" si="74"/>
        <v>0</v>
      </c>
      <c r="K277" s="49"/>
      <c r="L277" s="50"/>
      <c r="M277" s="51"/>
      <c r="N277" s="50"/>
      <c r="O277" s="51"/>
      <c r="P277" s="52"/>
      <c r="Q277" s="48">
        <f t="shared" si="79"/>
        <v>0</v>
      </c>
      <c r="R277" s="49"/>
      <c r="S277" s="52"/>
      <c r="T277" s="48">
        <f t="shared" si="80"/>
        <v>0</v>
      </c>
      <c r="U277" s="49"/>
      <c r="V277" s="50"/>
      <c r="W277" s="51"/>
      <c r="X277" s="52"/>
      <c r="Y277" s="53">
        <f t="shared" si="86"/>
        <v>0</v>
      </c>
      <c r="Z277" s="54"/>
      <c r="AA277" s="55"/>
      <c r="AB277" s="54"/>
      <c r="AC277" s="55"/>
      <c r="AD277" s="54"/>
      <c r="AE277" s="55"/>
      <c r="AF277" s="106"/>
      <c r="AG277" s="55"/>
      <c r="AH277" s="54"/>
      <c r="AI277" s="55"/>
      <c r="AJ277" s="54"/>
      <c r="AK277" s="55"/>
      <c r="AL277" s="106"/>
      <c r="AM277" s="55"/>
      <c r="AN277" s="54"/>
      <c r="AO277" s="89"/>
      <c r="AP277" s="96">
        <f t="shared" si="81"/>
        <v>0</v>
      </c>
      <c r="AQ277" s="98"/>
      <c r="AR277" s="93"/>
      <c r="AS277" s="90">
        <f t="shared" si="73"/>
        <v>0</v>
      </c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>
        <f t="shared" si="76"/>
        <v>0</v>
      </c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75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>
        <f t="shared" si="78"/>
        <v>0</v>
      </c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>
        <f t="shared" si="82"/>
        <v>0</v>
      </c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>
        <f t="shared" si="83"/>
        <v>0</v>
      </c>
      <c r="DG277" s="51"/>
      <c r="DH277" s="50"/>
      <c r="DI277" s="51"/>
      <c r="DJ277" s="50"/>
      <c r="DK277" s="51"/>
      <c r="DL277" s="52"/>
      <c r="DM277" s="53">
        <f t="shared" si="85"/>
        <v>0</v>
      </c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</row>
    <row r="278" spans="2:133" ht="15" hidden="1" customHeight="1" x14ac:dyDescent="0.3">
      <c r="B278" s="37">
        <v>6400</v>
      </c>
      <c r="C278" s="30" t="s">
        <v>231</v>
      </c>
      <c r="D278" s="38">
        <v>2009</v>
      </c>
      <c r="E278" s="62">
        <f t="shared" si="84"/>
        <v>0</v>
      </c>
      <c r="F278" s="47"/>
      <c r="G278" s="47"/>
      <c r="H278" s="47"/>
      <c r="I278" s="47"/>
      <c r="J278" s="48">
        <f t="shared" si="74"/>
        <v>0</v>
      </c>
      <c r="K278" s="49"/>
      <c r="L278" s="50"/>
      <c r="M278" s="51"/>
      <c r="N278" s="50"/>
      <c r="O278" s="51"/>
      <c r="P278" s="52"/>
      <c r="Q278" s="48">
        <f t="shared" si="79"/>
        <v>0</v>
      </c>
      <c r="R278" s="49"/>
      <c r="S278" s="52"/>
      <c r="T278" s="48">
        <f t="shared" si="80"/>
        <v>0</v>
      </c>
      <c r="U278" s="49"/>
      <c r="V278" s="50"/>
      <c r="W278" s="51"/>
      <c r="X278" s="52"/>
      <c r="Y278" s="53">
        <f t="shared" si="86"/>
        <v>0</v>
      </c>
      <c r="Z278" s="54"/>
      <c r="AA278" s="55"/>
      <c r="AB278" s="54"/>
      <c r="AC278" s="55"/>
      <c r="AD278" s="54"/>
      <c r="AE278" s="55"/>
      <c r="AF278" s="106"/>
      <c r="AG278" s="55"/>
      <c r="AH278" s="54"/>
      <c r="AI278" s="55"/>
      <c r="AJ278" s="54"/>
      <c r="AK278" s="55"/>
      <c r="AL278" s="106"/>
      <c r="AM278" s="55"/>
      <c r="AN278" s="54"/>
      <c r="AO278" s="89"/>
      <c r="AP278" s="96">
        <f t="shared" si="81"/>
        <v>0</v>
      </c>
      <c r="AQ278" s="98"/>
      <c r="AR278" s="93"/>
      <c r="AS278" s="90">
        <f t="shared" si="73"/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>
        <f t="shared" si="76"/>
        <v>0</v>
      </c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22"/>
      <c r="BQ278" s="13">
        <f t="shared" si="75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109"/>
      <c r="CH278" s="53">
        <f t="shared" si="78"/>
        <v>0</v>
      </c>
      <c r="CI278" s="51"/>
      <c r="CJ278" s="50"/>
      <c r="CK278" s="51"/>
      <c r="CL278" s="50"/>
      <c r="CM278" s="51"/>
      <c r="CN278" s="50"/>
      <c r="CO278" s="51"/>
      <c r="CP278" s="50"/>
      <c r="CQ278" s="51"/>
      <c r="CR278" s="50"/>
      <c r="CS278" s="51"/>
      <c r="CT278" s="109"/>
      <c r="CU278" s="53">
        <f t="shared" si="82"/>
        <v>0</v>
      </c>
      <c r="CV278" s="51"/>
      <c r="CW278" s="50"/>
      <c r="CX278" s="51"/>
      <c r="CY278" s="50"/>
      <c r="CZ278" s="51"/>
      <c r="DA278" s="50"/>
      <c r="DB278" s="51"/>
      <c r="DC278" s="50"/>
      <c r="DD278" s="51"/>
      <c r="DE278" s="109"/>
      <c r="DF278" s="53">
        <f t="shared" si="83"/>
        <v>0</v>
      </c>
      <c r="DG278" s="51"/>
      <c r="DH278" s="50"/>
      <c r="DI278" s="51"/>
      <c r="DJ278" s="50"/>
      <c r="DK278" s="51"/>
      <c r="DL278" s="109"/>
      <c r="DM278" s="53">
        <f t="shared" si="85"/>
        <v>0</v>
      </c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1"/>
      <c r="DY278" s="50"/>
      <c r="DZ278" s="51"/>
      <c r="EA278" s="50"/>
      <c r="EB278" s="51"/>
      <c r="EC278" s="109"/>
    </row>
    <row r="279" spans="2:133" ht="15" hidden="1" customHeight="1" x14ac:dyDescent="0.3">
      <c r="B279" s="37">
        <v>9231</v>
      </c>
      <c r="C279" s="30" t="s">
        <v>383</v>
      </c>
      <c r="D279" s="38">
        <v>2006</v>
      </c>
      <c r="E279" s="62">
        <f t="shared" si="84"/>
        <v>0</v>
      </c>
      <c r="F279" s="47"/>
      <c r="G279" s="47"/>
      <c r="H279" s="47"/>
      <c r="I279" s="47"/>
      <c r="J279" s="48">
        <f t="shared" si="74"/>
        <v>0</v>
      </c>
      <c r="K279" s="49"/>
      <c r="L279" s="50"/>
      <c r="M279" s="51"/>
      <c r="N279" s="50"/>
      <c r="O279" s="51"/>
      <c r="P279" s="52"/>
      <c r="Q279" s="48">
        <f t="shared" si="79"/>
        <v>0</v>
      </c>
      <c r="R279" s="49"/>
      <c r="S279" s="52"/>
      <c r="T279" s="48">
        <f t="shared" si="80"/>
        <v>0</v>
      </c>
      <c r="U279" s="49"/>
      <c r="V279" s="50"/>
      <c r="W279" s="51"/>
      <c r="X279" s="52"/>
      <c r="Y279" s="53">
        <f t="shared" si="86"/>
        <v>0</v>
      </c>
      <c r="Z279" s="54"/>
      <c r="AA279" s="55"/>
      <c r="AB279" s="54"/>
      <c r="AC279" s="55"/>
      <c r="AD279" s="54"/>
      <c r="AE279" s="55"/>
      <c r="AF279" s="54"/>
      <c r="AG279" s="55"/>
      <c r="AH279" s="54"/>
      <c r="AI279" s="55"/>
      <c r="AJ279" s="54"/>
      <c r="AK279" s="55"/>
      <c r="AL279" s="54"/>
      <c r="AM279" s="55"/>
      <c r="AN279" s="54"/>
      <c r="AO279" s="89"/>
      <c r="AP279" s="96">
        <f t="shared" si="81"/>
        <v>0</v>
      </c>
      <c r="AQ279" s="98"/>
      <c r="AR279" s="93"/>
      <c r="AS279" s="90">
        <f t="shared" si="73"/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>
        <f t="shared" si="76"/>
        <v>0</v>
      </c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75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>
        <f t="shared" si="78"/>
        <v>0</v>
      </c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>
        <f t="shared" si="82"/>
        <v>0</v>
      </c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>
        <f t="shared" si="83"/>
        <v>0</v>
      </c>
      <c r="DG279" s="51"/>
      <c r="DH279" s="50"/>
      <c r="DI279" s="51"/>
      <c r="DJ279" s="50"/>
      <c r="DK279" s="51"/>
      <c r="DL279" s="52"/>
      <c r="DM279" s="53">
        <f t="shared" si="85"/>
        <v>0</v>
      </c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</row>
    <row r="280" spans="2:133" ht="15" hidden="1" customHeight="1" x14ac:dyDescent="0.3">
      <c r="B280" s="37">
        <v>6283</v>
      </c>
      <c r="C280" s="30" t="s">
        <v>327</v>
      </c>
      <c r="D280" s="38">
        <v>2006</v>
      </c>
      <c r="E280" s="62">
        <f t="shared" si="84"/>
        <v>0</v>
      </c>
      <c r="F280" s="47"/>
      <c r="G280" s="47"/>
      <c r="H280" s="47"/>
      <c r="I280" s="47"/>
      <c r="J280" s="48">
        <f t="shared" si="74"/>
        <v>0</v>
      </c>
      <c r="K280" s="49"/>
      <c r="L280" s="50"/>
      <c r="M280" s="51"/>
      <c r="N280" s="50"/>
      <c r="O280" s="51"/>
      <c r="P280" s="52"/>
      <c r="Q280" s="48">
        <f t="shared" si="79"/>
        <v>0</v>
      </c>
      <c r="R280" s="49"/>
      <c r="S280" s="52"/>
      <c r="T280" s="48">
        <f t="shared" si="80"/>
        <v>0</v>
      </c>
      <c r="U280" s="49"/>
      <c r="V280" s="50"/>
      <c r="W280" s="51"/>
      <c r="X280" s="52"/>
      <c r="Y280" s="53">
        <f t="shared" si="86"/>
        <v>0</v>
      </c>
      <c r="Z280" s="54"/>
      <c r="AA280" s="55"/>
      <c r="AB280" s="54"/>
      <c r="AC280" s="55"/>
      <c r="AD280" s="54"/>
      <c r="AE280" s="55"/>
      <c r="AF280" s="54"/>
      <c r="AG280" s="55"/>
      <c r="AH280" s="54"/>
      <c r="AI280" s="55"/>
      <c r="AJ280" s="54"/>
      <c r="AK280" s="55"/>
      <c r="AL280" s="54"/>
      <c r="AM280" s="55"/>
      <c r="AN280" s="54"/>
      <c r="AO280" s="89"/>
      <c r="AP280" s="96">
        <f t="shared" si="81"/>
        <v>0</v>
      </c>
      <c r="AQ280" s="98"/>
      <c r="AR280" s="93"/>
      <c r="AS280" s="90">
        <f t="shared" si="73"/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>
        <f t="shared" si="76"/>
        <v>0</v>
      </c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 t="shared" si="75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>
        <f t="shared" si="78"/>
        <v>0</v>
      </c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>
        <f t="shared" si="82"/>
        <v>0</v>
      </c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>
        <f t="shared" si="83"/>
        <v>0</v>
      </c>
      <c r="DG280" s="51"/>
      <c r="DH280" s="50"/>
      <c r="DI280" s="51"/>
      <c r="DJ280" s="50"/>
      <c r="DK280" s="51"/>
      <c r="DL280" s="52"/>
      <c r="DM280" s="53">
        <f t="shared" si="85"/>
        <v>0</v>
      </c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</row>
    <row r="281" spans="2:133" ht="15" hidden="1" customHeight="1" x14ac:dyDescent="0.3">
      <c r="B281" s="37">
        <v>5567</v>
      </c>
      <c r="C281" s="30" t="s">
        <v>357</v>
      </c>
      <c r="D281" s="38">
        <v>2004</v>
      </c>
      <c r="E281" s="62">
        <f t="shared" si="84"/>
        <v>0</v>
      </c>
      <c r="F281" s="47"/>
      <c r="G281" s="47"/>
      <c r="H281" s="47"/>
      <c r="I281" s="47"/>
      <c r="J281" s="48">
        <f t="shared" si="74"/>
        <v>0</v>
      </c>
      <c r="K281" s="49"/>
      <c r="L281" s="50"/>
      <c r="M281" s="51"/>
      <c r="N281" s="50"/>
      <c r="O281" s="51"/>
      <c r="P281" s="52"/>
      <c r="Q281" s="48">
        <f t="shared" si="79"/>
        <v>0</v>
      </c>
      <c r="R281" s="49"/>
      <c r="S281" s="52"/>
      <c r="T281" s="48">
        <f t="shared" si="80"/>
        <v>0</v>
      </c>
      <c r="U281" s="49"/>
      <c r="V281" s="50"/>
      <c r="W281" s="51"/>
      <c r="X281" s="52"/>
      <c r="Y281" s="53">
        <f t="shared" si="86"/>
        <v>0</v>
      </c>
      <c r="Z281" s="54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9"/>
      <c r="AP281" s="96">
        <f t="shared" si="81"/>
        <v>0</v>
      </c>
      <c r="AQ281" s="98"/>
      <c r="AR281" s="93"/>
      <c r="AS281" s="90">
        <f t="shared" si="73"/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>
        <f t="shared" si="76"/>
        <v>0</v>
      </c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12"/>
      <c r="BQ281" s="13">
        <f t="shared" si="75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52"/>
      <c r="CH281" s="53">
        <f t="shared" si="78"/>
        <v>0</v>
      </c>
      <c r="CI281" s="51"/>
      <c r="CJ281" s="50"/>
      <c r="CK281" s="51"/>
      <c r="CL281" s="50"/>
      <c r="CM281" s="51"/>
      <c r="CN281" s="50"/>
      <c r="CO281" s="51"/>
      <c r="CP281" s="50"/>
      <c r="CQ281" s="51"/>
      <c r="CR281" s="50"/>
      <c r="CS281" s="51"/>
      <c r="CT281" s="52"/>
      <c r="CU281" s="53">
        <f t="shared" si="82"/>
        <v>0</v>
      </c>
      <c r="CV281" s="51"/>
      <c r="CW281" s="50"/>
      <c r="CX281" s="51"/>
      <c r="CY281" s="50"/>
      <c r="CZ281" s="51"/>
      <c r="DA281" s="50"/>
      <c r="DB281" s="51"/>
      <c r="DC281" s="50"/>
      <c r="DD281" s="51"/>
      <c r="DE281" s="52"/>
      <c r="DF281" s="53">
        <f t="shared" si="83"/>
        <v>0</v>
      </c>
      <c r="DG281" s="51"/>
      <c r="DH281" s="50"/>
      <c r="DI281" s="51"/>
      <c r="DJ281" s="50"/>
      <c r="DK281" s="51"/>
      <c r="DL281" s="52"/>
      <c r="DM281" s="53">
        <f t="shared" si="85"/>
        <v>0</v>
      </c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1"/>
      <c r="DY281" s="50"/>
      <c r="DZ281" s="51"/>
      <c r="EA281" s="50"/>
      <c r="EB281" s="51"/>
      <c r="EC281" s="52"/>
    </row>
    <row r="282" spans="2:133" ht="15" hidden="1" customHeight="1" x14ac:dyDescent="0.3">
      <c r="B282" s="37">
        <v>6169</v>
      </c>
      <c r="C282" s="30" t="s">
        <v>364</v>
      </c>
      <c r="D282" s="38">
        <v>1991</v>
      </c>
      <c r="E282" s="62">
        <f t="shared" si="84"/>
        <v>0</v>
      </c>
      <c r="F282" s="62"/>
      <c r="G282" s="63"/>
      <c r="H282" s="62"/>
      <c r="I282" s="62"/>
      <c r="J282" s="48">
        <f t="shared" si="74"/>
        <v>0</v>
      </c>
      <c r="K282" s="49"/>
      <c r="L282" s="50"/>
      <c r="M282" s="51"/>
      <c r="N282" s="50"/>
      <c r="O282" s="51"/>
      <c r="P282" s="52"/>
      <c r="Q282" s="48">
        <f t="shared" si="79"/>
        <v>0</v>
      </c>
      <c r="R282" s="49"/>
      <c r="S282" s="52"/>
      <c r="T282" s="48">
        <f t="shared" si="80"/>
        <v>0</v>
      </c>
      <c r="U282" s="49"/>
      <c r="V282" s="50"/>
      <c r="W282" s="51"/>
      <c r="X282" s="52"/>
      <c r="Y282" s="53">
        <f t="shared" si="86"/>
        <v>0</v>
      </c>
      <c r="Z282" s="54"/>
      <c r="AA282" s="55"/>
      <c r="AB282" s="54"/>
      <c r="AC282" s="55"/>
      <c r="AD282" s="54"/>
      <c r="AE282" s="55"/>
      <c r="AF282" s="54"/>
      <c r="AG282" s="55"/>
      <c r="AH282" s="54"/>
      <c r="AI282" s="55"/>
      <c r="AJ282" s="54"/>
      <c r="AK282" s="55"/>
      <c r="AL282" s="54"/>
      <c r="AM282" s="55"/>
      <c r="AN282" s="54"/>
      <c r="AO282" s="89"/>
      <c r="AP282" s="96">
        <f t="shared" si="81"/>
        <v>0</v>
      </c>
      <c r="AQ282" s="98"/>
      <c r="AR282" s="93"/>
      <c r="AS282" s="90">
        <f t="shared" si="73"/>
        <v>0</v>
      </c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>
        <f t="shared" si="76"/>
        <v>0</v>
      </c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75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>
        <f t="shared" si="78"/>
        <v>0</v>
      </c>
      <c r="CI282" s="51"/>
      <c r="CJ282" s="50"/>
      <c r="CK282" s="51"/>
      <c r="CL282" s="50"/>
      <c r="CM282" s="51"/>
      <c r="CN282" s="50"/>
      <c r="CO282" s="50"/>
      <c r="CP282" s="50"/>
      <c r="CQ282" s="51"/>
      <c r="CR282" s="50"/>
      <c r="CS282" s="51"/>
      <c r="CT282" s="52"/>
      <c r="CU282" s="53">
        <f t="shared" si="82"/>
        <v>0</v>
      </c>
      <c r="CV282" s="51"/>
      <c r="CW282" s="50"/>
      <c r="CX282" s="50"/>
      <c r="CY282" s="50"/>
      <c r="CZ282" s="51"/>
      <c r="DA282" s="50"/>
      <c r="DB282" s="51"/>
      <c r="DC282" s="50"/>
      <c r="DD282" s="51"/>
      <c r="DE282" s="52"/>
      <c r="DF282" s="53">
        <f t="shared" si="83"/>
        <v>0</v>
      </c>
      <c r="DG282" s="51"/>
      <c r="DH282" s="50"/>
      <c r="DI282" s="50"/>
      <c r="DJ282" s="50"/>
      <c r="DK282" s="51"/>
      <c r="DL282" s="52"/>
      <c r="DM282" s="53">
        <f t="shared" si="85"/>
        <v>0</v>
      </c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0"/>
      <c r="DY282" s="50"/>
      <c r="DZ282" s="51"/>
      <c r="EA282" s="50"/>
      <c r="EB282" s="51"/>
      <c r="EC282" s="52"/>
    </row>
    <row r="283" spans="2:133" ht="15" hidden="1" customHeight="1" x14ac:dyDescent="0.3">
      <c r="B283" s="37">
        <v>9109</v>
      </c>
      <c r="C283" s="30" t="s">
        <v>384</v>
      </c>
      <c r="D283" s="38">
        <v>2008</v>
      </c>
      <c r="E283" s="62">
        <f t="shared" si="84"/>
        <v>0</v>
      </c>
      <c r="F283" s="47"/>
      <c r="G283" s="47"/>
      <c r="H283" s="47"/>
      <c r="I283" s="47"/>
      <c r="J283" s="48">
        <f t="shared" si="74"/>
        <v>0</v>
      </c>
      <c r="K283" s="49"/>
      <c r="L283" s="50"/>
      <c r="M283" s="51"/>
      <c r="N283" s="50"/>
      <c r="O283" s="51"/>
      <c r="P283" s="52"/>
      <c r="Q283" s="48">
        <f t="shared" si="79"/>
        <v>0</v>
      </c>
      <c r="R283" s="49"/>
      <c r="S283" s="52"/>
      <c r="T283" s="48">
        <f t="shared" si="80"/>
        <v>0</v>
      </c>
      <c r="U283" s="49"/>
      <c r="V283" s="50"/>
      <c r="W283" s="51"/>
      <c r="X283" s="52"/>
      <c r="Y283" s="53">
        <f t="shared" si="86"/>
        <v>0</v>
      </c>
      <c r="Z283" s="54"/>
      <c r="AA283" s="55"/>
      <c r="AB283" s="54"/>
      <c r="AC283" s="55"/>
      <c r="AD283" s="54"/>
      <c r="AE283" s="55"/>
      <c r="AF283" s="54"/>
      <c r="AG283" s="55"/>
      <c r="AH283" s="54"/>
      <c r="AI283" s="55"/>
      <c r="AJ283" s="54"/>
      <c r="AK283" s="55"/>
      <c r="AL283" s="54"/>
      <c r="AM283" s="55"/>
      <c r="AN283" s="54"/>
      <c r="AO283" s="89"/>
      <c r="AP283" s="96">
        <f t="shared" si="81"/>
        <v>0</v>
      </c>
      <c r="AQ283" s="98"/>
      <c r="AR283" s="93"/>
      <c r="AS283" s="90">
        <f t="shared" si="73"/>
        <v>0</v>
      </c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>
        <f t="shared" si="76"/>
        <v>0</v>
      </c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75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>
        <f t="shared" si="78"/>
        <v>0</v>
      </c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>
        <f t="shared" si="82"/>
        <v>0</v>
      </c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>
        <f t="shared" si="83"/>
        <v>0</v>
      </c>
      <c r="DG283" s="51"/>
      <c r="DH283" s="50"/>
      <c r="DI283" s="51"/>
      <c r="DJ283" s="50"/>
      <c r="DK283" s="51"/>
      <c r="DL283" s="52"/>
      <c r="DM283" s="53">
        <f t="shared" si="85"/>
        <v>0</v>
      </c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</row>
    <row r="284" spans="2:133" ht="15" hidden="1" customHeight="1" x14ac:dyDescent="0.3">
      <c r="B284" s="37">
        <v>5172</v>
      </c>
      <c r="C284" s="30" t="s">
        <v>25</v>
      </c>
      <c r="D284" s="39">
        <v>2006</v>
      </c>
      <c r="E284" s="62">
        <f t="shared" si="84"/>
        <v>0</v>
      </c>
      <c r="F284" s="47"/>
      <c r="G284" s="47"/>
      <c r="H284" s="47"/>
      <c r="I284" s="47"/>
      <c r="J284" s="48">
        <f t="shared" si="74"/>
        <v>0</v>
      </c>
      <c r="K284" s="49"/>
      <c r="L284" s="50"/>
      <c r="M284" s="51"/>
      <c r="N284" s="50"/>
      <c r="O284" s="51"/>
      <c r="P284" s="52"/>
      <c r="Q284" s="48">
        <f t="shared" si="79"/>
        <v>0</v>
      </c>
      <c r="R284" s="49"/>
      <c r="S284" s="52"/>
      <c r="T284" s="48">
        <f t="shared" si="80"/>
        <v>0</v>
      </c>
      <c r="U284" s="49"/>
      <c r="V284" s="50"/>
      <c r="W284" s="51"/>
      <c r="X284" s="52"/>
      <c r="Y284" s="53">
        <f t="shared" si="86"/>
        <v>0</v>
      </c>
      <c r="Z284" s="54"/>
      <c r="AA284" s="55"/>
      <c r="AB284" s="54"/>
      <c r="AC284" s="55"/>
      <c r="AD284" s="54"/>
      <c r="AE284" s="55"/>
      <c r="AF284" s="54"/>
      <c r="AG284" s="55"/>
      <c r="AH284" s="54"/>
      <c r="AI284" s="55"/>
      <c r="AJ284" s="54"/>
      <c r="AK284" s="55"/>
      <c r="AL284" s="54"/>
      <c r="AM284" s="55"/>
      <c r="AN284" s="54"/>
      <c r="AO284" s="89"/>
      <c r="AP284" s="96">
        <f t="shared" si="81"/>
        <v>0</v>
      </c>
      <c r="AQ284" s="98"/>
      <c r="AR284" s="93"/>
      <c r="AS284" s="90">
        <f t="shared" si="73"/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 t="shared" si="76"/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75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 t="shared" si="78"/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 t="shared" si="82"/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 t="shared" si="83"/>
        <v>0</v>
      </c>
      <c r="DG284" s="51"/>
      <c r="DH284" s="50"/>
      <c r="DI284" s="51"/>
      <c r="DJ284" s="50"/>
      <c r="DK284" s="51"/>
      <c r="DL284" s="52"/>
      <c r="DM284" s="53">
        <f t="shared" si="85"/>
        <v>0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51"/>
      <c r="DY284" s="50"/>
      <c r="DZ284" s="51"/>
      <c r="EA284" s="50"/>
      <c r="EB284" s="51"/>
      <c r="EC284" s="52"/>
    </row>
    <row r="285" spans="2:133" ht="15" hidden="1" customHeight="1" x14ac:dyDescent="0.3">
      <c r="B285" s="37">
        <v>7191</v>
      </c>
      <c r="C285" s="30" t="s">
        <v>262</v>
      </c>
      <c r="D285" s="38">
        <v>2009</v>
      </c>
      <c r="E285" s="62">
        <f t="shared" si="84"/>
        <v>0</v>
      </c>
      <c r="F285" s="47"/>
      <c r="G285" s="47"/>
      <c r="H285" s="47"/>
      <c r="I285" s="47"/>
      <c r="J285" s="48">
        <f t="shared" si="74"/>
        <v>0</v>
      </c>
      <c r="K285" s="49"/>
      <c r="L285" s="50"/>
      <c r="M285" s="51"/>
      <c r="N285" s="50"/>
      <c r="O285" s="51"/>
      <c r="P285" s="52"/>
      <c r="Q285" s="48">
        <f t="shared" si="79"/>
        <v>0</v>
      </c>
      <c r="R285" s="49"/>
      <c r="S285" s="52"/>
      <c r="T285" s="48">
        <f t="shared" si="80"/>
        <v>0</v>
      </c>
      <c r="U285" s="49"/>
      <c r="V285" s="50"/>
      <c r="W285" s="51"/>
      <c r="X285" s="52"/>
      <c r="Y285" s="53">
        <f t="shared" si="86"/>
        <v>0</v>
      </c>
      <c r="Z285" s="54"/>
      <c r="AA285" s="55"/>
      <c r="AB285" s="54"/>
      <c r="AC285" s="55"/>
      <c r="AD285" s="54"/>
      <c r="AE285" s="55"/>
      <c r="AF285" s="54"/>
      <c r="AG285" s="55"/>
      <c r="AH285" s="54"/>
      <c r="AI285" s="55"/>
      <c r="AJ285" s="54"/>
      <c r="AK285" s="55"/>
      <c r="AL285" s="54"/>
      <c r="AM285" s="55"/>
      <c r="AN285" s="54"/>
      <c r="AO285" s="89"/>
      <c r="AP285" s="96">
        <f t="shared" si="81"/>
        <v>0</v>
      </c>
      <c r="AQ285" s="98"/>
      <c r="AR285" s="93"/>
      <c r="AS285" s="90">
        <f t="shared" si="73"/>
        <v>0</v>
      </c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>
        <f t="shared" si="76"/>
        <v>0</v>
      </c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si="75"/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>
        <f t="shared" si="78"/>
        <v>0</v>
      </c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>
        <f t="shared" si="82"/>
        <v>0</v>
      </c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>
        <f t="shared" si="83"/>
        <v>0</v>
      </c>
      <c r="DG285" s="51"/>
      <c r="DH285" s="50"/>
      <c r="DI285" s="51"/>
      <c r="DJ285" s="50"/>
      <c r="DK285" s="51"/>
      <c r="DL285" s="52"/>
      <c r="DM285" s="53">
        <f t="shared" si="85"/>
        <v>0</v>
      </c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</row>
    <row r="286" spans="2:133" ht="15" hidden="1" customHeight="1" x14ac:dyDescent="0.3">
      <c r="B286" s="37">
        <v>7095</v>
      </c>
      <c r="C286" s="30" t="s">
        <v>249</v>
      </c>
      <c r="D286" s="38">
        <v>2009</v>
      </c>
      <c r="E286" s="62">
        <f t="shared" si="84"/>
        <v>0</v>
      </c>
      <c r="F286" s="47"/>
      <c r="G286" s="47"/>
      <c r="H286" s="47"/>
      <c r="I286" s="47"/>
      <c r="J286" s="48">
        <f t="shared" si="74"/>
        <v>0</v>
      </c>
      <c r="K286" s="49"/>
      <c r="L286" s="50"/>
      <c r="M286" s="51"/>
      <c r="N286" s="50"/>
      <c r="O286" s="51"/>
      <c r="P286" s="52"/>
      <c r="Q286" s="48">
        <f t="shared" si="79"/>
        <v>0</v>
      </c>
      <c r="R286" s="49"/>
      <c r="S286" s="52"/>
      <c r="T286" s="48">
        <f t="shared" si="80"/>
        <v>0</v>
      </c>
      <c r="U286" s="49"/>
      <c r="V286" s="50"/>
      <c r="W286" s="51"/>
      <c r="X286" s="52"/>
      <c r="Y286" s="53">
        <f t="shared" si="86"/>
        <v>0</v>
      </c>
      <c r="Z286" s="54"/>
      <c r="AA286" s="55"/>
      <c r="AB286" s="54"/>
      <c r="AC286" s="55"/>
      <c r="AD286" s="54"/>
      <c r="AE286" s="55"/>
      <c r="AF286" s="54"/>
      <c r="AG286" s="55"/>
      <c r="AH286" s="54"/>
      <c r="AI286" s="55"/>
      <c r="AJ286" s="54"/>
      <c r="AK286" s="55"/>
      <c r="AL286" s="54"/>
      <c r="AM286" s="55"/>
      <c r="AN286" s="54"/>
      <c r="AO286" s="89"/>
      <c r="AP286" s="96">
        <f t="shared" si="81"/>
        <v>0</v>
      </c>
      <c r="AQ286" s="98"/>
      <c r="AR286" s="93"/>
      <c r="AS286" s="90">
        <f t="shared" si="73"/>
        <v>0</v>
      </c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>
        <f t="shared" si="76"/>
        <v>0</v>
      </c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>
        <f t="shared" si="75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>
        <f t="shared" si="78"/>
        <v>0</v>
      </c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>
        <f t="shared" si="82"/>
        <v>0</v>
      </c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>
        <f t="shared" si="83"/>
        <v>0</v>
      </c>
      <c r="DG286" s="51"/>
      <c r="DH286" s="50"/>
      <c r="DI286" s="51"/>
      <c r="DJ286" s="50"/>
      <c r="DK286" s="51"/>
      <c r="DL286" s="52"/>
      <c r="DM286" s="53">
        <f t="shared" si="85"/>
        <v>0</v>
      </c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52"/>
    </row>
    <row r="287" spans="2:133" ht="15" hidden="1" customHeight="1" x14ac:dyDescent="0.3">
      <c r="B287" s="37">
        <v>6215</v>
      </c>
      <c r="C287" s="30" t="s">
        <v>9</v>
      </c>
      <c r="D287" s="38">
        <v>2004</v>
      </c>
      <c r="E287" s="62">
        <f t="shared" si="84"/>
        <v>0</v>
      </c>
      <c r="F287" s="62"/>
      <c r="G287" s="63"/>
      <c r="H287" s="62"/>
      <c r="I287" s="62"/>
      <c r="J287" s="48">
        <f t="shared" si="74"/>
        <v>0</v>
      </c>
      <c r="K287" s="49"/>
      <c r="L287" s="50"/>
      <c r="M287" s="51"/>
      <c r="N287" s="50"/>
      <c r="O287" s="51"/>
      <c r="P287" s="52"/>
      <c r="Q287" s="48">
        <f t="shared" si="79"/>
        <v>0</v>
      </c>
      <c r="R287" s="49"/>
      <c r="S287" s="52"/>
      <c r="T287" s="48">
        <f t="shared" si="80"/>
        <v>0</v>
      </c>
      <c r="U287" s="49"/>
      <c r="V287" s="50"/>
      <c r="W287" s="51"/>
      <c r="X287" s="52"/>
      <c r="Y287" s="53">
        <f t="shared" si="86"/>
        <v>0</v>
      </c>
      <c r="Z287" s="54"/>
      <c r="AA287" s="55"/>
      <c r="AB287" s="54"/>
      <c r="AC287" s="55"/>
      <c r="AD287" s="54"/>
      <c r="AE287" s="55"/>
      <c r="AF287" s="54"/>
      <c r="AG287" s="55"/>
      <c r="AH287" s="54"/>
      <c r="AI287" s="55"/>
      <c r="AJ287" s="54"/>
      <c r="AK287" s="55"/>
      <c r="AL287" s="54"/>
      <c r="AM287" s="55"/>
      <c r="AN287" s="54"/>
      <c r="AO287" s="89"/>
      <c r="AP287" s="96">
        <f t="shared" si="81"/>
        <v>0</v>
      </c>
      <c r="AQ287" s="98"/>
      <c r="AR287" s="93"/>
      <c r="AS287" s="90">
        <f t="shared" si="73"/>
        <v>0</v>
      </c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>
        <f t="shared" si="76"/>
        <v>0</v>
      </c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75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>
        <f t="shared" si="78"/>
        <v>0</v>
      </c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>
        <f t="shared" si="82"/>
        <v>0</v>
      </c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>
        <f t="shared" si="83"/>
        <v>0</v>
      </c>
      <c r="DG287" s="51"/>
      <c r="DH287" s="50"/>
      <c r="DI287" s="51"/>
      <c r="DJ287" s="50"/>
      <c r="DK287" s="51"/>
      <c r="DL287" s="52"/>
      <c r="DM287" s="53">
        <f t="shared" si="85"/>
        <v>0</v>
      </c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</row>
    <row r="288" spans="2:133" ht="15" hidden="1" customHeight="1" x14ac:dyDescent="0.3">
      <c r="B288" s="37">
        <v>5937</v>
      </c>
      <c r="C288" s="30" t="s">
        <v>132</v>
      </c>
      <c r="D288" s="38">
        <v>2007</v>
      </c>
      <c r="E288" s="62">
        <f t="shared" si="84"/>
        <v>0</v>
      </c>
      <c r="F288" s="47"/>
      <c r="G288" s="47"/>
      <c r="H288" s="47"/>
      <c r="I288" s="47"/>
      <c r="J288" s="48">
        <f t="shared" si="74"/>
        <v>0</v>
      </c>
      <c r="K288" s="49"/>
      <c r="L288" s="50"/>
      <c r="M288" s="51"/>
      <c r="N288" s="50"/>
      <c r="O288" s="51"/>
      <c r="P288" s="52"/>
      <c r="Q288" s="48">
        <f t="shared" si="79"/>
        <v>0</v>
      </c>
      <c r="R288" s="49"/>
      <c r="S288" s="52"/>
      <c r="T288" s="48">
        <f t="shared" si="80"/>
        <v>0</v>
      </c>
      <c r="U288" s="49"/>
      <c r="V288" s="50"/>
      <c r="W288" s="51"/>
      <c r="X288" s="52"/>
      <c r="Y288" s="53">
        <f t="shared" si="86"/>
        <v>0</v>
      </c>
      <c r="Z288" s="54"/>
      <c r="AA288" s="55"/>
      <c r="AB288" s="54"/>
      <c r="AC288" s="55"/>
      <c r="AD288" s="54"/>
      <c r="AE288" s="55"/>
      <c r="AF288" s="54"/>
      <c r="AG288" s="55"/>
      <c r="AH288" s="54"/>
      <c r="AI288" s="55"/>
      <c r="AJ288" s="54"/>
      <c r="AK288" s="55"/>
      <c r="AL288" s="54"/>
      <c r="AM288" s="55"/>
      <c r="AN288" s="54"/>
      <c r="AO288" s="89"/>
      <c r="AP288" s="96">
        <f t="shared" si="81"/>
        <v>0</v>
      </c>
      <c r="AQ288" s="98"/>
      <c r="AR288" s="93"/>
      <c r="AS288" s="90">
        <f t="shared" si="73"/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 t="shared" si="76"/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75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>
        <f t="shared" si="78"/>
        <v>0</v>
      </c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>
        <f t="shared" si="82"/>
        <v>0</v>
      </c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>
        <f t="shared" si="83"/>
        <v>0</v>
      </c>
      <c r="DG288" s="51"/>
      <c r="DH288" s="50"/>
      <c r="DI288" s="51"/>
      <c r="DJ288" s="50"/>
      <c r="DK288" s="51"/>
      <c r="DL288" s="52"/>
      <c r="DM288" s="53">
        <f t="shared" si="85"/>
        <v>0</v>
      </c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</row>
    <row r="289" spans="2:133" ht="15" hidden="1" customHeight="1" x14ac:dyDescent="0.3">
      <c r="B289" s="37">
        <v>7159</v>
      </c>
      <c r="C289" s="30" t="s">
        <v>191</v>
      </c>
      <c r="D289" s="38">
        <v>2008</v>
      </c>
      <c r="E289" s="62">
        <f t="shared" si="84"/>
        <v>0</v>
      </c>
      <c r="F289" s="47"/>
      <c r="G289" s="47"/>
      <c r="H289" s="47"/>
      <c r="I289" s="47"/>
      <c r="J289" s="48">
        <f t="shared" si="74"/>
        <v>0</v>
      </c>
      <c r="K289" s="49"/>
      <c r="L289" s="50"/>
      <c r="M289" s="51"/>
      <c r="N289" s="50"/>
      <c r="O289" s="51"/>
      <c r="P289" s="52"/>
      <c r="Q289" s="48">
        <f t="shared" si="79"/>
        <v>0</v>
      </c>
      <c r="R289" s="49"/>
      <c r="S289" s="52"/>
      <c r="T289" s="48">
        <f t="shared" si="80"/>
        <v>0</v>
      </c>
      <c r="U289" s="49"/>
      <c r="V289" s="50"/>
      <c r="W289" s="51"/>
      <c r="X289" s="52"/>
      <c r="Y289" s="53">
        <f t="shared" si="86"/>
        <v>0</v>
      </c>
      <c r="Z289" s="54"/>
      <c r="AA289" s="55"/>
      <c r="AB289" s="54"/>
      <c r="AC289" s="55"/>
      <c r="AD289" s="54"/>
      <c r="AE289" s="55"/>
      <c r="AF289" s="54"/>
      <c r="AG289" s="55"/>
      <c r="AH289" s="54"/>
      <c r="AI289" s="55"/>
      <c r="AJ289" s="54"/>
      <c r="AK289" s="55"/>
      <c r="AL289" s="54"/>
      <c r="AM289" s="55"/>
      <c r="AN289" s="54"/>
      <c r="AO289" s="89"/>
      <c r="AP289" s="96">
        <f t="shared" si="81"/>
        <v>0</v>
      </c>
      <c r="AQ289" s="98"/>
      <c r="AR289" s="93"/>
      <c r="AS289" s="90">
        <f t="shared" si="73"/>
        <v>0</v>
      </c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>
        <f t="shared" si="76"/>
        <v>0</v>
      </c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75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>
        <f t="shared" si="78"/>
        <v>0</v>
      </c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>
        <f t="shared" si="82"/>
        <v>0</v>
      </c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>
        <f t="shared" si="83"/>
        <v>0</v>
      </c>
      <c r="DG289" s="51"/>
      <c r="DH289" s="50"/>
      <c r="DI289" s="51"/>
      <c r="DJ289" s="50"/>
      <c r="DK289" s="51"/>
      <c r="DL289" s="52"/>
      <c r="DM289" s="53">
        <f t="shared" si="85"/>
        <v>0</v>
      </c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</row>
    <row r="290" spans="2:133" ht="15" hidden="1" customHeight="1" x14ac:dyDescent="0.3">
      <c r="B290" s="37">
        <v>5915</v>
      </c>
      <c r="C290" s="30" t="s">
        <v>328</v>
      </c>
      <c r="D290" s="38">
        <v>2006</v>
      </c>
      <c r="E290" s="62">
        <f t="shared" si="84"/>
        <v>0</v>
      </c>
      <c r="F290" s="62"/>
      <c r="G290" s="63"/>
      <c r="H290" s="62"/>
      <c r="I290" s="62"/>
      <c r="J290" s="48">
        <f t="shared" si="74"/>
        <v>0</v>
      </c>
      <c r="K290" s="49"/>
      <c r="L290" s="50"/>
      <c r="M290" s="51"/>
      <c r="N290" s="50"/>
      <c r="O290" s="51"/>
      <c r="P290" s="52"/>
      <c r="Q290" s="48">
        <f t="shared" si="79"/>
        <v>0</v>
      </c>
      <c r="R290" s="49"/>
      <c r="S290" s="52"/>
      <c r="T290" s="48">
        <f t="shared" si="80"/>
        <v>0</v>
      </c>
      <c r="U290" s="49"/>
      <c r="V290" s="50"/>
      <c r="W290" s="51"/>
      <c r="X290" s="52"/>
      <c r="Y290" s="53">
        <f t="shared" si="86"/>
        <v>0</v>
      </c>
      <c r="Z290" s="54"/>
      <c r="AA290" s="55"/>
      <c r="AB290" s="54"/>
      <c r="AC290" s="55"/>
      <c r="AD290" s="54"/>
      <c r="AE290" s="55"/>
      <c r="AF290" s="54"/>
      <c r="AG290" s="55"/>
      <c r="AH290" s="54"/>
      <c r="AI290" s="55"/>
      <c r="AJ290" s="54"/>
      <c r="AK290" s="55"/>
      <c r="AL290" s="54"/>
      <c r="AM290" s="55"/>
      <c r="AN290" s="54"/>
      <c r="AO290" s="89"/>
      <c r="AP290" s="96">
        <f t="shared" si="81"/>
        <v>0</v>
      </c>
      <c r="AQ290" s="98"/>
      <c r="AR290" s="93"/>
      <c r="AS290" s="90">
        <f t="shared" si="73"/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 t="shared" si="76"/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75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 t="shared" si="78"/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 t="shared" si="82"/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 t="shared" si="83"/>
        <v>0</v>
      </c>
      <c r="DG290" s="51"/>
      <c r="DH290" s="50"/>
      <c r="DI290" s="51"/>
      <c r="DJ290" s="50"/>
      <c r="DK290" s="51"/>
      <c r="DL290" s="52"/>
      <c r="DM290" s="53">
        <f t="shared" si="85"/>
        <v>0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51"/>
      <c r="DY290" s="50"/>
      <c r="DZ290" s="51"/>
      <c r="EA290" s="50"/>
      <c r="EB290" s="51"/>
      <c r="EC290" s="52"/>
    </row>
    <row r="291" spans="2:133" ht="15" hidden="1" customHeight="1" x14ac:dyDescent="0.3">
      <c r="B291" s="37">
        <v>79</v>
      </c>
      <c r="C291" s="30" t="s">
        <v>94</v>
      </c>
      <c r="D291" s="39">
        <v>1990</v>
      </c>
      <c r="E291" s="62">
        <f t="shared" si="84"/>
        <v>0</v>
      </c>
      <c r="F291" s="47"/>
      <c r="G291" s="47"/>
      <c r="H291" s="47"/>
      <c r="I291" s="47"/>
      <c r="J291" s="48">
        <f t="shared" si="74"/>
        <v>0</v>
      </c>
      <c r="K291" s="49"/>
      <c r="L291" s="50"/>
      <c r="M291" s="51"/>
      <c r="N291" s="50"/>
      <c r="O291" s="51"/>
      <c r="P291" s="52"/>
      <c r="Q291" s="48">
        <f t="shared" si="79"/>
        <v>0</v>
      </c>
      <c r="R291" s="49"/>
      <c r="S291" s="52"/>
      <c r="T291" s="48">
        <f t="shared" si="80"/>
        <v>0</v>
      </c>
      <c r="U291" s="49"/>
      <c r="V291" s="50"/>
      <c r="W291" s="51"/>
      <c r="X291" s="52"/>
      <c r="Y291" s="53">
        <f t="shared" si="86"/>
        <v>0</v>
      </c>
      <c r="Z291" s="54"/>
      <c r="AA291" s="55"/>
      <c r="AB291" s="54"/>
      <c r="AC291" s="55"/>
      <c r="AD291" s="54"/>
      <c r="AE291" s="55"/>
      <c r="AF291" s="54"/>
      <c r="AG291" s="55"/>
      <c r="AH291" s="54"/>
      <c r="AI291" s="55"/>
      <c r="AJ291" s="54"/>
      <c r="AK291" s="55"/>
      <c r="AL291" s="54"/>
      <c r="AM291" s="55"/>
      <c r="AN291" s="54"/>
      <c r="AO291" s="89"/>
      <c r="AP291" s="96">
        <f t="shared" si="81"/>
        <v>0</v>
      </c>
      <c r="AQ291" s="98"/>
      <c r="AR291" s="93"/>
      <c r="AS291" s="90">
        <f t="shared" si="73"/>
        <v>0</v>
      </c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>
        <f t="shared" si="76"/>
        <v>0</v>
      </c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75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>
        <f t="shared" si="78"/>
        <v>0</v>
      </c>
      <c r="CI291" s="51"/>
      <c r="CJ291" s="50"/>
      <c r="CK291" s="51"/>
      <c r="CL291" s="50"/>
      <c r="CM291" s="51"/>
      <c r="CN291" s="50"/>
      <c r="CO291" s="50"/>
      <c r="CP291" s="50"/>
      <c r="CQ291" s="51"/>
      <c r="CR291" s="50"/>
      <c r="CS291" s="51"/>
      <c r="CT291" s="52"/>
      <c r="CU291" s="53">
        <f t="shared" si="82"/>
        <v>0</v>
      </c>
      <c r="CV291" s="51"/>
      <c r="CW291" s="50"/>
      <c r="CX291" s="50"/>
      <c r="CY291" s="50"/>
      <c r="CZ291" s="51"/>
      <c r="DA291" s="50"/>
      <c r="DB291" s="51"/>
      <c r="DC291" s="50"/>
      <c r="DD291" s="51"/>
      <c r="DE291" s="52"/>
      <c r="DF291" s="53">
        <f t="shared" si="83"/>
        <v>0</v>
      </c>
      <c r="DG291" s="51"/>
      <c r="DH291" s="50"/>
      <c r="DI291" s="50"/>
      <c r="DJ291" s="50"/>
      <c r="DK291" s="51"/>
      <c r="DL291" s="52"/>
      <c r="DM291" s="53">
        <f t="shared" si="85"/>
        <v>0</v>
      </c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0"/>
      <c r="DY291" s="50"/>
      <c r="DZ291" s="51"/>
      <c r="EA291" s="50"/>
      <c r="EB291" s="51"/>
      <c r="EC291" s="52"/>
    </row>
    <row r="292" spans="2:133" ht="15" hidden="1" customHeight="1" x14ac:dyDescent="0.3">
      <c r="B292" s="37">
        <v>6315</v>
      </c>
      <c r="C292" s="30" t="s">
        <v>19</v>
      </c>
      <c r="D292" s="39">
        <v>2007</v>
      </c>
      <c r="E292" s="62">
        <f t="shared" si="84"/>
        <v>0</v>
      </c>
      <c r="F292" s="47"/>
      <c r="G292" s="47"/>
      <c r="H292" s="47"/>
      <c r="I292" s="47"/>
      <c r="J292" s="48">
        <f t="shared" si="74"/>
        <v>0</v>
      </c>
      <c r="K292" s="49"/>
      <c r="L292" s="50"/>
      <c r="M292" s="51"/>
      <c r="N292" s="50"/>
      <c r="O292" s="51"/>
      <c r="P292" s="52"/>
      <c r="Q292" s="48">
        <f t="shared" si="79"/>
        <v>0</v>
      </c>
      <c r="R292" s="49"/>
      <c r="S292" s="52"/>
      <c r="T292" s="48">
        <f t="shared" si="80"/>
        <v>0</v>
      </c>
      <c r="U292" s="49"/>
      <c r="V292" s="50"/>
      <c r="W292" s="51"/>
      <c r="X292" s="52"/>
      <c r="Y292" s="53">
        <f t="shared" si="86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9"/>
      <c r="AP292" s="96">
        <f t="shared" si="81"/>
        <v>0</v>
      </c>
      <c r="AQ292" s="98"/>
      <c r="AR292" s="93"/>
      <c r="AS292" s="90">
        <f t="shared" si="73"/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 t="shared" si="76"/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75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 t="shared" si="78"/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 t="shared" si="82"/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 t="shared" si="83"/>
        <v>0</v>
      </c>
      <c r="DG292" s="51"/>
      <c r="DH292" s="50"/>
      <c r="DI292" s="51"/>
      <c r="DJ292" s="50"/>
      <c r="DK292" s="51"/>
      <c r="DL292" s="52"/>
      <c r="DM292" s="53">
        <f t="shared" si="85"/>
        <v>0</v>
      </c>
      <c r="DN292" s="51"/>
      <c r="DO292" s="50"/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</row>
    <row r="293" spans="2:133" ht="15" hidden="1" customHeight="1" x14ac:dyDescent="0.3">
      <c r="B293" s="37">
        <v>6837</v>
      </c>
      <c r="C293" s="30" t="s">
        <v>205</v>
      </c>
      <c r="D293" s="38">
        <v>2008</v>
      </c>
      <c r="E293" s="62">
        <f t="shared" si="84"/>
        <v>0</v>
      </c>
      <c r="F293" s="47"/>
      <c r="G293" s="47"/>
      <c r="H293" s="47"/>
      <c r="I293" s="47"/>
      <c r="J293" s="48">
        <f t="shared" si="74"/>
        <v>0</v>
      </c>
      <c r="K293" s="49"/>
      <c r="L293" s="50"/>
      <c r="M293" s="51"/>
      <c r="N293" s="50"/>
      <c r="O293" s="51"/>
      <c r="P293" s="52"/>
      <c r="Q293" s="48">
        <f t="shared" si="79"/>
        <v>0</v>
      </c>
      <c r="R293" s="49"/>
      <c r="S293" s="52"/>
      <c r="T293" s="48">
        <f t="shared" si="80"/>
        <v>0</v>
      </c>
      <c r="U293" s="49"/>
      <c r="V293" s="50"/>
      <c r="W293" s="51"/>
      <c r="X293" s="52"/>
      <c r="Y293" s="53">
        <f t="shared" si="86"/>
        <v>0</v>
      </c>
      <c r="Z293" s="54"/>
      <c r="AA293" s="55"/>
      <c r="AB293" s="54"/>
      <c r="AC293" s="55"/>
      <c r="AD293" s="54"/>
      <c r="AE293" s="55"/>
      <c r="AF293" s="54"/>
      <c r="AG293" s="55"/>
      <c r="AH293" s="54"/>
      <c r="AI293" s="55"/>
      <c r="AJ293" s="54"/>
      <c r="AK293" s="55"/>
      <c r="AL293" s="54"/>
      <c r="AM293" s="55"/>
      <c r="AN293" s="54"/>
      <c r="AO293" s="89"/>
      <c r="AP293" s="96">
        <f t="shared" si="81"/>
        <v>0</v>
      </c>
      <c r="AQ293" s="98"/>
      <c r="AR293" s="93"/>
      <c r="AS293" s="90">
        <f t="shared" si="73"/>
        <v>0</v>
      </c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>
        <f t="shared" si="76"/>
        <v>0</v>
      </c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75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>
        <f t="shared" si="78"/>
        <v>0</v>
      </c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>
        <f t="shared" si="82"/>
        <v>0</v>
      </c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>
        <f t="shared" si="83"/>
        <v>0</v>
      </c>
      <c r="DG293" s="51"/>
      <c r="DH293" s="50"/>
      <c r="DI293" s="51"/>
      <c r="DJ293" s="50"/>
      <c r="DK293" s="51"/>
      <c r="DL293" s="52"/>
      <c r="DM293" s="53">
        <f t="shared" si="85"/>
        <v>0</v>
      </c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</row>
    <row r="294" spans="2:133" ht="15" hidden="1" customHeight="1" x14ac:dyDescent="0.3">
      <c r="B294" s="37">
        <v>5924</v>
      </c>
      <c r="C294" s="30" t="s">
        <v>300</v>
      </c>
      <c r="D294" s="38">
        <v>2006</v>
      </c>
      <c r="E294" s="62">
        <f t="shared" si="84"/>
        <v>0</v>
      </c>
      <c r="F294" s="47"/>
      <c r="G294" s="47"/>
      <c r="H294" s="47"/>
      <c r="I294" s="47"/>
      <c r="J294" s="48">
        <f t="shared" si="74"/>
        <v>0</v>
      </c>
      <c r="K294" s="49"/>
      <c r="L294" s="50"/>
      <c r="M294" s="51"/>
      <c r="N294" s="50"/>
      <c r="O294" s="51"/>
      <c r="P294" s="52"/>
      <c r="Q294" s="48">
        <f t="shared" si="79"/>
        <v>0</v>
      </c>
      <c r="R294" s="49"/>
      <c r="S294" s="52"/>
      <c r="T294" s="48">
        <f t="shared" si="80"/>
        <v>0</v>
      </c>
      <c r="U294" s="49"/>
      <c r="V294" s="50"/>
      <c r="W294" s="51"/>
      <c r="X294" s="52"/>
      <c r="Y294" s="53">
        <f t="shared" si="86"/>
        <v>0</v>
      </c>
      <c r="Z294" s="54"/>
      <c r="AA294" s="55"/>
      <c r="AB294" s="54"/>
      <c r="AC294" s="55"/>
      <c r="AD294" s="54"/>
      <c r="AE294" s="55"/>
      <c r="AF294" s="54"/>
      <c r="AG294" s="55"/>
      <c r="AH294" s="54"/>
      <c r="AI294" s="55"/>
      <c r="AJ294" s="54"/>
      <c r="AK294" s="55"/>
      <c r="AL294" s="54"/>
      <c r="AM294" s="55"/>
      <c r="AN294" s="54"/>
      <c r="AO294" s="89"/>
      <c r="AP294" s="96">
        <f t="shared" si="81"/>
        <v>0</v>
      </c>
      <c r="AQ294" s="98"/>
      <c r="AR294" s="93"/>
      <c r="AS294" s="90">
        <f t="shared" si="73"/>
        <v>0</v>
      </c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>
        <f t="shared" si="76"/>
        <v>0</v>
      </c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75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>
        <f t="shared" si="78"/>
        <v>0</v>
      </c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>
        <f t="shared" si="82"/>
        <v>0</v>
      </c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>
        <f t="shared" si="83"/>
        <v>0</v>
      </c>
      <c r="DG294" s="51"/>
      <c r="DH294" s="50"/>
      <c r="DI294" s="51"/>
      <c r="DJ294" s="50"/>
      <c r="DK294" s="51"/>
      <c r="DL294" s="52"/>
      <c r="DM294" s="53">
        <f t="shared" si="85"/>
        <v>0</v>
      </c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</row>
    <row r="295" spans="2:133" ht="15" hidden="1" customHeight="1" x14ac:dyDescent="0.3">
      <c r="B295" s="37">
        <v>5765</v>
      </c>
      <c r="C295" s="30" t="s">
        <v>143</v>
      </c>
      <c r="D295" s="38">
        <v>2006</v>
      </c>
      <c r="E295" s="62">
        <f t="shared" si="84"/>
        <v>0</v>
      </c>
      <c r="F295" s="47"/>
      <c r="G295" s="47"/>
      <c r="H295" s="47"/>
      <c r="I295" s="47"/>
      <c r="J295" s="48">
        <f t="shared" si="74"/>
        <v>0</v>
      </c>
      <c r="K295" s="49"/>
      <c r="L295" s="50"/>
      <c r="M295" s="51"/>
      <c r="N295" s="50"/>
      <c r="O295" s="51"/>
      <c r="P295" s="52"/>
      <c r="Q295" s="48">
        <f t="shared" si="79"/>
        <v>0</v>
      </c>
      <c r="R295" s="49"/>
      <c r="S295" s="52"/>
      <c r="T295" s="48">
        <f t="shared" si="80"/>
        <v>0</v>
      </c>
      <c r="U295" s="49"/>
      <c r="V295" s="50"/>
      <c r="W295" s="51"/>
      <c r="X295" s="52"/>
      <c r="Y295" s="53">
        <f t="shared" si="86"/>
        <v>0</v>
      </c>
      <c r="Z295" s="54"/>
      <c r="AA295" s="55"/>
      <c r="AB295" s="54"/>
      <c r="AC295" s="55"/>
      <c r="AD295" s="54"/>
      <c r="AE295" s="55"/>
      <c r="AF295" s="54"/>
      <c r="AG295" s="55"/>
      <c r="AH295" s="54"/>
      <c r="AI295" s="55"/>
      <c r="AJ295" s="54"/>
      <c r="AK295" s="55"/>
      <c r="AL295" s="106"/>
      <c r="AM295" s="55"/>
      <c r="AN295" s="54"/>
      <c r="AO295" s="89"/>
      <c r="AP295" s="96">
        <f t="shared" si="81"/>
        <v>0</v>
      </c>
      <c r="AQ295" s="98"/>
      <c r="AR295" s="93"/>
      <c r="AS295" s="90">
        <f t="shared" si="73"/>
        <v>0</v>
      </c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>
        <f t="shared" si="76"/>
        <v>0</v>
      </c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75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>
        <f t="shared" si="78"/>
        <v>0</v>
      </c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>
        <f t="shared" si="82"/>
        <v>0</v>
      </c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>
        <f t="shared" si="83"/>
        <v>0</v>
      </c>
      <c r="DG295" s="51"/>
      <c r="DH295" s="50"/>
      <c r="DI295" s="51"/>
      <c r="DJ295" s="50"/>
      <c r="DK295" s="51"/>
      <c r="DL295" s="52"/>
      <c r="DM295" s="53">
        <f t="shared" si="85"/>
        <v>0</v>
      </c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</row>
    <row r="296" spans="2:133" ht="15" hidden="1" customHeight="1" x14ac:dyDescent="0.3">
      <c r="B296" s="37">
        <v>6451</v>
      </c>
      <c r="C296" s="30" t="s">
        <v>318</v>
      </c>
      <c r="D296" s="38">
        <v>2006</v>
      </c>
      <c r="E296" s="62">
        <f t="shared" si="84"/>
        <v>0</v>
      </c>
      <c r="F296" s="47"/>
      <c r="G296" s="47"/>
      <c r="H296" s="47"/>
      <c r="I296" s="47"/>
      <c r="J296" s="48">
        <f t="shared" si="74"/>
        <v>0</v>
      </c>
      <c r="K296" s="49"/>
      <c r="L296" s="50"/>
      <c r="M296" s="51"/>
      <c r="N296" s="50"/>
      <c r="O296" s="51"/>
      <c r="P296" s="52"/>
      <c r="Q296" s="48">
        <f t="shared" si="79"/>
        <v>0</v>
      </c>
      <c r="R296" s="49"/>
      <c r="S296" s="52"/>
      <c r="T296" s="48">
        <f t="shared" si="80"/>
        <v>0</v>
      </c>
      <c r="U296" s="49"/>
      <c r="V296" s="50"/>
      <c r="W296" s="51"/>
      <c r="X296" s="52"/>
      <c r="Y296" s="53">
        <f t="shared" si="86"/>
        <v>0</v>
      </c>
      <c r="Z296" s="54"/>
      <c r="AA296" s="55"/>
      <c r="AB296" s="54"/>
      <c r="AC296" s="55"/>
      <c r="AD296" s="54"/>
      <c r="AE296" s="55"/>
      <c r="AF296" s="54"/>
      <c r="AG296" s="55"/>
      <c r="AH296" s="106"/>
      <c r="AI296" s="55"/>
      <c r="AJ296" s="54"/>
      <c r="AK296" s="55"/>
      <c r="AL296" s="106"/>
      <c r="AM296" s="55"/>
      <c r="AN296" s="54"/>
      <c r="AO296" s="89"/>
      <c r="AP296" s="96">
        <f t="shared" si="81"/>
        <v>0</v>
      </c>
      <c r="AQ296" s="105"/>
      <c r="AR296" s="93"/>
      <c r="AS296" s="90">
        <f t="shared" si="73"/>
        <v>0</v>
      </c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>
        <f t="shared" si="76"/>
        <v>0</v>
      </c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>
        <f t="shared" si="75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>
        <f t="shared" si="78"/>
        <v>0</v>
      </c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>
        <f t="shared" si="82"/>
        <v>0</v>
      </c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>
        <f t="shared" si="83"/>
        <v>0</v>
      </c>
      <c r="DG296" s="51"/>
      <c r="DH296" s="50"/>
      <c r="DI296" s="51"/>
      <c r="DJ296" s="50"/>
      <c r="DK296" s="51"/>
      <c r="DL296" s="52"/>
      <c r="DM296" s="53">
        <f t="shared" si="85"/>
        <v>0</v>
      </c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</row>
    <row r="297" spans="2:133" ht="15" hidden="1" customHeight="1" x14ac:dyDescent="0.3">
      <c r="B297" s="37">
        <v>211</v>
      </c>
      <c r="C297" s="30" t="s">
        <v>157</v>
      </c>
      <c r="D297" s="38">
        <v>1994</v>
      </c>
      <c r="E297" s="62">
        <f t="shared" si="84"/>
        <v>0</v>
      </c>
      <c r="F297" s="47"/>
      <c r="G297" s="47"/>
      <c r="H297" s="47"/>
      <c r="I297" s="47"/>
      <c r="J297" s="48">
        <f t="shared" si="74"/>
        <v>0</v>
      </c>
      <c r="K297" s="49"/>
      <c r="L297" s="50"/>
      <c r="M297" s="51"/>
      <c r="N297" s="50"/>
      <c r="O297" s="51"/>
      <c r="P297" s="52"/>
      <c r="Q297" s="48">
        <f t="shared" si="79"/>
        <v>0</v>
      </c>
      <c r="R297" s="49"/>
      <c r="S297" s="52"/>
      <c r="T297" s="48">
        <f t="shared" si="80"/>
        <v>0</v>
      </c>
      <c r="U297" s="49"/>
      <c r="V297" s="50"/>
      <c r="W297" s="51"/>
      <c r="X297" s="52"/>
      <c r="Y297" s="53">
        <f t="shared" si="86"/>
        <v>0</v>
      </c>
      <c r="Z297" s="54"/>
      <c r="AA297" s="55"/>
      <c r="AB297" s="54"/>
      <c r="AC297" s="55"/>
      <c r="AD297" s="54"/>
      <c r="AE297" s="55"/>
      <c r="AF297" s="54"/>
      <c r="AG297" s="55"/>
      <c r="AH297" s="106"/>
      <c r="AI297" s="55"/>
      <c r="AJ297" s="54"/>
      <c r="AK297" s="55"/>
      <c r="AL297" s="106"/>
      <c r="AM297" s="55"/>
      <c r="AN297" s="54"/>
      <c r="AO297" s="89"/>
      <c r="AP297" s="96">
        <f t="shared" si="81"/>
        <v>0</v>
      </c>
      <c r="AQ297" s="105"/>
      <c r="AR297" s="93"/>
      <c r="AS297" s="90">
        <f t="shared" ref="AS297:AS360" si="87"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 t="shared" si="76"/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75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 t="shared" si="78"/>
        <v>0</v>
      </c>
      <c r="CI297" s="51"/>
      <c r="CJ297" s="50"/>
      <c r="CK297" s="51"/>
      <c r="CL297" s="50"/>
      <c r="CM297" s="51"/>
      <c r="CN297" s="50"/>
      <c r="CO297" s="50"/>
      <c r="CP297" s="50"/>
      <c r="CQ297" s="51"/>
      <c r="CR297" s="50"/>
      <c r="CS297" s="51"/>
      <c r="CT297" s="52"/>
      <c r="CU297" s="53">
        <f t="shared" si="82"/>
        <v>0</v>
      </c>
      <c r="CV297" s="51"/>
      <c r="CW297" s="50"/>
      <c r="CX297" s="50"/>
      <c r="CY297" s="50"/>
      <c r="CZ297" s="51"/>
      <c r="DA297" s="50"/>
      <c r="DB297" s="51"/>
      <c r="DC297" s="50"/>
      <c r="DD297" s="51"/>
      <c r="DE297" s="52"/>
      <c r="DF297" s="53">
        <f t="shared" si="83"/>
        <v>0</v>
      </c>
      <c r="DG297" s="51"/>
      <c r="DH297" s="50"/>
      <c r="DI297" s="50"/>
      <c r="DJ297" s="50"/>
      <c r="DK297" s="51"/>
      <c r="DL297" s="52"/>
      <c r="DM297" s="53">
        <f t="shared" si="85"/>
        <v>0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0"/>
      <c r="DY297" s="50"/>
      <c r="DZ297" s="51"/>
      <c r="EA297" s="50"/>
      <c r="EB297" s="51"/>
      <c r="EC297" s="52"/>
    </row>
    <row r="298" spans="2:133" ht="15" hidden="1" customHeight="1" x14ac:dyDescent="0.3">
      <c r="B298" s="37">
        <v>7318</v>
      </c>
      <c r="C298" s="30" t="s">
        <v>293</v>
      </c>
      <c r="D298" s="38">
        <v>2009</v>
      </c>
      <c r="E298" s="62">
        <f t="shared" si="84"/>
        <v>0</v>
      </c>
      <c r="F298" s="47"/>
      <c r="G298" s="47"/>
      <c r="H298" s="47"/>
      <c r="I298" s="47"/>
      <c r="J298" s="48">
        <f t="shared" ref="J298:J361" si="88">L298+N298+P298</f>
        <v>0</v>
      </c>
      <c r="K298" s="49"/>
      <c r="L298" s="50"/>
      <c r="M298" s="51"/>
      <c r="N298" s="50"/>
      <c r="O298" s="51"/>
      <c r="P298" s="52"/>
      <c r="Q298" s="48">
        <f t="shared" si="79"/>
        <v>0</v>
      </c>
      <c r="R298" s="49"/>
      <c r="S298" s="52"/>
      <c r="T298" s="48">
        <f t="shared" si="80"/>
        <v>0</v>
      </c>
      <c r="U298" s="49"/>
      <c r="V298" s="50"/>
      <c r="W298" s="51"/>
      <c r="X298" s="52"/>
      <c r="Y298" s="53">
        <f t="shared" si="86"/>
        <v>0</v>
      </c>
      <c r="Z298" s="54"/>
      <c r="AA298" s="55"/>
      <c r="AB298" s="54"/>
      <c r="AC298" s="55"/>
      <c r="AD298" s="54"/>
      <c r="AE298" s="55"/>
      <c r="AF298" s="54"/>
      <c r="AG298" s="55"/>
      <c r="AH298" s="106"/>
      <c r="AI298" s="55"/>
      <c r="AJ298" s="54"/>
      <c r="AK298" s="55"/>
      <c r="AL298" s="106"/>
      <c r="AM298" s="55"/>
      <c r="AN298" s="54"/>
      <c r="AO298" s="89"/>
      <c r="AP298" s="96">
        <f t="shared" si="81"/>
        <v>0</v>
      </c>
      <c r="AQ298" s="105"/>
      <c r="AR298" s="93"/>
      <c r="AS298" s="90">
        <f t="shared" si="87"/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>
        <f t="shared" si="76"/>
        <v>0</v>
      </c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75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>
        <f t="shared" si="78"/>
        <v>0</v>
      </c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>
        <f t="shared" si="82"/>
        <v>0</v>
      </c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>
        <f t="shared" si="83"/>
        <v>0</v>
      </c>
      <c r="DG298" s="51"/>
      <c r="DH298" s="50"/>
      <c r="DI298" s="51"/>
      <c r="DJ298" s="50"/>
      <c r="DK298" s="51"/>
      <c r="DL298" s="52"/>
      <c r="DM298" s="53">
        <f t="shared" si="85"/>
        <v>0</v>
      </c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</row>
    <row r="299" spans="2:133" ht="15" hidden="1" customHeight="1" x14ac:dyDescent="0.3">
      <c r="B299" s="37">
        <v>5914</v>
      </c>
      <c r="C299" s="30" t="s">
        <v>306</v>
      </c>
      <c r="D299" s="38">
        <v>2005</v>
      </c>
      <c r="E299" s="62">
        <f t="shared" si="84"/>
        <v>0</v>
      </c>
      <c r="F299" s="47"/>
      <c r="G299" s="47"/>
      <c r="H299" s="47"/>
      <c r="I299" s="47"/>
      <c r="J299" s="48">
        <f t="shared" si="88"/>
        <v>0</v>
      </c>
      <c r="K299" s="49"/>
      <c r="L299" s="50"/>
      <c r="M299" s="51"/>
      <c r="N299" s="50"/>
      <c r="O299" s="51"/>
      <c r="P299" s="52"/>
      <c r="Q299" s="48">
        <f t="shared" si="79"/>
        <v>0</v>
      </c>
      <c r="R299" s="49"/>
      <c r="S299" s="52"/>
      <c r="T299" s="48">
        <f t="shared" si="80"/>
        <v>0</v>
      </c>
      <c r="U299" s="49"/>
      <c r="V299" s="50"/>
      <c r="W299" s="51"/>
      <c r="X299" s="52"/>
      <c r="Y299" s="53">
        <f t="shared" si="86"/>
        <v>0</v>
      </c>
      <c r="Z299" s="54"/>
      <c r="AA299" s="55"/>
      <c r="AB299" s="54"/>
      <c r="AC299" s="55"/>
      <c r="AD299" s="54"/>
      <c r="AE299" s="55"/>
      <c r="AF299" s="106"/>
      <c r="AG299" s="55"/>
      <c r="AH299" s="54"/>
      <c r="AI299" s="55"/>
      <c r="AJ299" s="54"/>
      <c r="AK299" s="55"/>
      <c r="AL299" s="54"/>
      <c r="AM299" s="55"/>
      <c r="AN299" s="54"/>
      <c r="AO299" s="89"/>
      <c r="AP299" s="96">
        <f t="shared" si="81"/>
        <v>0</v>
      </c>
      <c r="AQ299" s="98"/>
      <c r="AR299" s="93"/>
      <c r="AS299" s="90">
        <f t="shared" si="87"/>
        <v>0</v>
      </c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>
        <f t="shared" si="76"/>
        <v>0</v>
      </c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22"/>
      <c r="BQ299" s="13">
        <f t="shared" si="75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109"/>
      <c r="CH299" s="53">
        <f t="shared" si="78"/>
        <v>0</v>
      </c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109"/>
      <c r="CU299" s="53">
        <f t="shared" si="82"/>
        <v>0</v>
      </c>
      <c r="CV299" s="51"/>
      <c r="CW299" s="50"/>
      <c r="CX299" s="51"/>
      <c r="CY299" s="50"/>
      <c r="CZ299" s="51"/>
      <c r="DA299" s="50"/>
      <c r="DB299" s="51"/>
      <c r="DC299" s="50"/>
      <c r="DD299" s="51"/>
      <c r="DE299" s="109"/>
      <c r="DF299" s="53">
        <f t="shared" si="83"/>
        <v>0</v>
      </c>
      <c r="DG299" s="51"/>
      <c r="DH299" s="50"/>
      <c r="DI299" s="51"/>
      <c r="DJ299" s="50"/>
      <c r="DK299" s="51"/>
      <c r="DL299" s="109"/>
      <c r="DM299" s="53">
        <f t="shared" si="85"/>
        <v>0</v>
      </c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109"/>
    </row>
    <row r="300" spans="2:133" ht="15" hidden="1" customHeight="1" x14ac:dyDescent="0.3">
      <c r="B300" s="37">
        <v>5090</v>
      </c>
      <c r="C300" s="30" t="s">
        <v>110</v>
      </c>
      <c r="D300" s="39">
        <v>2004</v>
      </c>
      <c r="E300" s="62">
        <f t="shared" si="84"/>
        <v>0</v>
      </c>
      <c r="F300" s="47"/>
      <c r="G300" s="47"/>
      <c r="H300" s="47"/>
      <c r="I300" s="47"/>
      <c r="J300" s="48">
        <f t="shared" si="88"/>
        <v>0</v>
      </c>
      <c r="K300" s="49"/>
      <c r="L300" s="50"/>
      <c r="M300" s="51"/>
      <c r="N300" s="50"/>
      <c r="O300" s="51"/>
      <c r="P300" s="52"/>
      <c r="Q300" s="48">
        <f t="shared" si="79"/>
        <v>0</v>
      </c>
      <c r="R300" s="49"/>
      <c r="S300" s="52"/>
      <c r="T300" s="48">
        <f t="shared" si="80"/>
        <v>0</v>
      </c>
      <c r="U300" s="49"/>
      <c r="V300" s="50"/>
      <c r="W300" s="51"/>
      <c r="X300" s="52"/>
      <c r="Y300" s="53">
        <f t="shared" si="86"/>
        <v>0</v>
      </c>
      <c r="Z300" s="54"/>
      <c r="AA300" s="55"/>
      <c r="AB300" s="54"/>
      <c r="AC300" s="55"/>
      <c r="AD300" s="54"/>
      <c r="AE300" s="55"/>
      <c r="AF300" s="54"/>
      <c r="AG300" s="55"/>
      <c r="AH300" s="54"/>
      <c r="AI300" s="55"/>
      <c r="AJ300" s="54"/>
      <c r="AK300" s="55"/>
      <c r="AL300" s="54"/>
      <c r="AM300" s="55"/>
      <c r="AN300" s="54"/>
      <c r="AO300" s="89"/>
      <c r="AP300" s="96">
        <f t="shared" si="81"/>
        <v>0</v>
      </c>
      <c r="AQ300" s="98"/>
      <c r="AR300" s="93"/>
      <c r="AS300" s="90">
        <f t="shared" si="87"/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 t="shared" si="76"/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 t="shared" si="75"/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52"/>
      <c r="CH300" s="53">
        <f t="shared" si="78"/>
        <v>0</v>
      </c>
      <c r="CI300" s="51"/>
      <c r="CJ300" s="50"/>
      <c r="CK300" s="51"/>
      <c r="CL300" s="50"/>
      <c r="CM300" s="51"/>
      <c r="CN300" s="50"/>
      <c r="CO300" s="51"/>
      <c r="CP300" s="50"/>
      <c r="CQ300" s="51"/>
      <c r="CR300" s="50"/>
      <c r="CS300" s="51"/>
      <c r="CT300" s="52"/>
      <c r="CU300" s="53">
        <f t="shared" si="82"/>
        <v>0</v>
      </c>
      <c r="CV300" s="51"/>
      <c r="CW300" s="50"/>
      <c r="CX300" s="51"/>
      <c r="CY300" s="50"/>
      <c r="CZ300" s="51"/>
      <c r="DA300" s="50"/>
      <c r="DB300" s="51"/>
      <c r="DC300" s="50"/>
      <c r="DD300" s="51"/>
      <c r="DE300" s="52"/>
      <c r="DF300" s="53">
        <f t="shared" si="83"/>
        <v>0</v>
      </c>
      <c r="DG300" s="51"/>
      <c r="DH300" s="50"/>
      <c r="DI300" s="51"/>
      <c r="DJ300" s="50"/>
      <c r="DK300" s="51"/>
      <c r="DL300" s="52"/>
      <c r="DM300" s="53">
        <f t="shared" si="85"/>
        <v>0</v>
      </c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1"/>
      <c r="DY300" s="50"/>
      <c r="DZ300" s="51"/>
      <c r="EA300" s="50"/>
      <c r="EB300" s="51"/>
      <c r="EC300" s="52"/>
    </row>
    <row r="301" spans="2:133" ht="15" hidden="1" customHeight="1" x14ac:dyDescent="0.3">
      <c r="B301" s="37">
        <v>5908</v>
      </c>
      <c r="C301" s="30" t="s">
        <v>176</v>
      </c>
      <c r="D301" s="38">
        <v>2007</v>
      </c>
      <c r="E301" s="62">
        <f t="shared" si="84"/>
        <v>0</v>
      </c>
      <c r="F301" s="47"/>
      <c r="G301" s="47"/>
      <c r="H301" s="47"/>
      <c r="I301" s="47"/>
      <c r="J301" s="48">
        <f t="shared" si="88"/>
        <v>0</v>
      </c>
      <c r="K301" s="49"/>
      <c r="L301" s="50"/>
      <c r="M301" s="51"/>
      <c r="N301" s="50"/>
      <c r="O301" s="51"/>
      <c r="P301" s="52"/>
      <c r="Q301" s="48">
        <f t="shared" si="79"/>
        <v>0</v>
      </c>
      <c r="R301" s="49"/>
      <c r="S301" s="52"/>
      <c r="T301" s="48">
        <f t="shared" si="80"/>
        <v>0</v>
      </c>
      <c r="U301" s="49"/>
      <c r="V301" s="50"/>
      <c r="W301" s="51"/>
      <c r="X301" s="52"/>
      <c r="Y301" s="53">
        <f t="shared" si="86"/>
        <v>0</v>
      </c>
      <c r="Z301" s="54"/>
      <c r="AA301" s="55"/>
      <c r="AB301" s="54"/>
      <c r="AC301" s="55"/>
      <c r="AD301" s="54"/>
      <c r="AE301" s="55"/>
      <c r="AF301" s="54"/>
      <c r="AG301" s="55"/>
      <c r="AH301" s="54"/>
      <c r="AI301" s="55"/>
      <c r="AJ301" s="54"/>
      <c r="AK301" s="55"/>
      <c r="AL301" s="54"/>
      <c r="AM301" s="55"/>
      <c r="AN301" s="54"/>
      <c r="AO301" s="89"/>
      <c r="AP301" s="96">
        <f t="shared" si="81"/>
        <v>0</v>
      </c>
      <c r="AQ301" s="98"/>
      <c r="AR301" s="93"/>
      <c r="AS301" s="90">
        <f t="shared" si="87"/>
        <v>0</v>
      </c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>
        <f t="shared" si="76"/>
        <v>0</v>
      </c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ref="BQ301:BQ364" si="89">BS301+BU301+BW301+BY301+CA301+CC301+CE301+CG301</f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>
        <f t="shared" si="78"/>
        <v>0</v>
      </c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>
        <f t="shared" si="82"/>
        <v>0</v>
      </c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>
        <f t="shared" si="83"/>
        <v>0</v>
      </c>
      <c r="DG301" s="51"/>
      <c r="DH301" s="50"/>
      <c r="DI301" s="51"/>
      <c r="DJ301" s="50"/>
      <c r="DK301" s="51"/>
      <c r="DL301" s="52"/>
      <c r="DM301" s="53">
        <f t="shared" si="85"/>
        <v>0</v>
      </c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</row>
    <row r="302" spans="2:133" ht="15" hidden="1" customHeight="1" x14ac:dyDescent="0.3">
      <c r="B302" s="37">
        <v>2705</v>
      </c>
      <c r="C302" s="30" t="s">
        <v>76</v>
      </c>
      <c r="D302" s="39">
        <v>2001</v>
      </c>
      <c r="E302" s="62">
        <f t="shared" si="84"/>
        <v>0</v>
      </c>
      <c r="F302" s="47"/>
      <c r="G302" s="47"/>
      <c r="H302" s="47"/>
      <c r="I302" s="47"/>
      <c r="J302" s="48">
        <f t="shared" si="88"/>
        <v>0</v>
      </c>
      <c r="K302" s="49"/>
      <c r="L302" s="50"/>
      <c r="M302" s="51"/>
      <c r="N302" s="50"/>
      <c r="O302" s="51"/>
      <c r="P302" s="52"/>
      <c r="Q302" s="48">
        <f t="shared" si="79"/>
        <v>0</v>
      </c>
      <c r="R302" s="49"/>
      <c r="S302" s="52"/>
      <c r="T302" s="48">
        <f t="shared" si="80"/>
        <v>0</v>
      </c>
      <c r="U302" s="49"/>
      <c r="V302" s="50"/>
      <c r="W302" s="51"/>
      <c r="X302" s="52"/>
      <c r="Y302" s="53">
        <f t="shared" si="86"/>
        <v>0</v>
      </c>
      <c r="Z302" s="54"/>
      <c r="AA302" s="55"/>
      <c r="AB302" s="54"/>
      <c r="AC302" s="55"/>
      <c r="AD302" s="54"/>
      <c r="AE302" s="55"/>
      <c r="AF302" s="54"/>
      <c r="AG302" s="55"/>
      <c r="AH302" s="54"/>
      <c r="AI302" s="55"/>
      <c r="AJ302" s="54"/>
      <c r="AK302" s="55"/>
      <c r="AL302" s="54"/>
      <c r="AM302" s="55"/>
      <c r="AN302" s="54"/>
      <c r="AO302" s="89"/>
      <c r="AP302" s="96">
        <f t="shared" si="81"/>
        <v>0</v>
      </c>
      <c r="AQ302" s="98"/>
      <c r="AR302" s="93"/>
      <c r="AS302" s="90">
        <f t="shared" si="87"/>
        <v>0</v>
      </c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>
        <f t="shared" si="76"/>
        <v>0</v>
      </c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>
        <f t="shared" si="89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>
        <f t="shared" si="78"/>
        <v>0</v>
      </c>
      <c r="CI302" s="51"/>
      <c r="CJ302" s="50"/>
      <c r="CK302" s="51"/>
      <c r="CL302" s="50"/>
      <c r="CM302" s="51"/>
      <c r="CN302" s="50"/>
      <c r="CO302" s="50"/>
      <c r="CP302" s="50"/>
      <c r="CQ302" s="51"/>
      <c r="CR302" s="50"/>
      <c r="CS302" s="51"/>
      <c r="CT302" s="52"/>
      <c r="CU302" s="53">
        <f t="shared" si="82"/>
        <v>0</v>
      </c>
      <c r="CV302" s="51"/>
      <c r="CW302" s="50"/>
      <c r="CX302" s="50"/>
      <c r="CY302" s="50"/>
      <c r="CZ302" s="51"/>
      <c r="DA302" s="50"/>
      <c r="DB302" s="51"/>
      <c r="DC302" s="50"/>
      <c r="DD302" s="51"/>
      <c r="DE302" s="52"/>
      <c r="DF302" s="53">
        <f t="shared" si="83"/>
        <v>0</v>
      </c>
      <c r="DG302" s="51"/>
      <c r="DH302" s="50"/>
      <c r="DI302" s="50"/>
      <c r="DJ302" s="50"/>
      <c r="DK302" s="51"/>
      <c r="DL302" s="52"/>
      <c r="DM302" s="53">
        <f t="shared" si="85"/>
        <v>0</v>
      </c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0"/>
      <c r="DY302" s="50"/>
      <c r="DZ302" s="51"/>
      <c r="EA302" s="50"/>
      <c r="EB302" s="51"/>
      <c r="EC302" s="52"/>
    </row>
    <row r="303" spans="2:133" ht="15" hidden="1" customHeight="1" x14ac:dyDescent="0.3">
      <c r="B303" s="37">
        <v>6696</v>
      </c>
      <c r="C303" s="30" t="s">
        <v>215</v>
      </c>
      <c r="D303" s="38">
        <v>2008</v>
      </c>
      <c r="E303" s="62">
        <f t="shared" si="84"/>
        <v>0</v>
      </c>
      <c r="F303" s="47"/>
      <c r="G303" s="47"/>
      <c r="H303" s="47"/>
      <c r="I303" s="47"/>
      <c r="J303" s="48">
        <f t="shared" si="88"/>
        <v>0</v>
      </c>
      <c r="K303" s="49"/>
      <c r="L303" s="50"/>
      <c r="M303" s="51"/>
      <c r="N303" s="50"/>
      <c r="O303" s="51"/>
      <c r="P303" s="52"/>
      <c r="Q303" s="48">
        <f t="shared" si="79"/>
        <v>0</v>
      </c>
      <c r="R303" s="49"/>
      <c r="S303" s="52"/>
      <c r="T303" s="48">
        <f t="shared" si="80"/>
        <v>0</v>
      </c>
      <c r="U303" s="49"/>
      <c r="V303" s="50"/>
      <c r="W303" s="51"/>
      <c r="X303" s="52"/>
      <c r="Y303" s="53">
        <f t="shared" si="86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9"/>
      <c r="AP303" s="96">
        <f t="shared" si="81"/>
        <v>0</v>
      </c>
      <c r="AQ303" s="98"/>
      <c r="AR303" s="93"/>
      <c r="AS303" s="90">
        <f t="shared" si="87"/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 t="shared" ref="BD303:BD366" si="90">BF303+BH303+BJ303+BL303+BN303+BP303</f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89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 t="shared" si="78"/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 t="shared" si="82"/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 t="shared" si="83"/>
        <v>0</v>
      </c>
      <c r="DG303" s="51"/>
      <c r="DH303" s="50"/>
      <c r="DI303" s="51"/>
      <c r="DJ303" s="50"/>
      <c r="DK303" s="51"/>
      <c r="DL303" s="52"/>
      <c r="DM303" s="53">
        <f t="shared" si="85"/>
        <v>0</v>
      </c>
      <c r="DN303" s="51"/>
      <c r="DO303" s="50"/>
      <c r="DP303" s="51"/>
      <c r="DQ303" s="50"/>
      <c r="DR303" s="51"/>
      <c r="DS303" s="50"/>
      <c r="DT303" s="51"/>
      <c r="DU303" s="50"/>
      <c r="DV303" s="51"/>
      <c r="DW303" s="50"/>
      <c r="DX303" s="51"/>
      <c r="DY303" s="50"/>
      <c r="DZ303" s="51"/>
      <c r="EA303" s="50"/>
      <c r="EB303" s="51"/>
      <c r="EC303" s="52"/>
    </row>
    <row r="304" spans="2:133" ht="15" hidden="1" customHeight="1" x14ac:dyDescent="0.3">
      <c r="B304" s="37">
        <v>5191</v>
      </c>
      <c r="C304" s="30" t="s">
        <v>64</v>
      </c>
      <c r="D304" s="38">
        <v>2004</v>
      </c>
      <c r="E304" s="62">
        <f t="shared" si="84"/>
        <v>0</v>
      </c>
      <c r="F304" s="47"/>
      <c r="G304" s="47"/>
      <c r="H304" s="47"/>
      <c r="I304" s="47"/>
      <c r="J304" s="48">
        <f t="shared" si="88"/>
        <v>0</v>
      </c>
      <c r="K304" s="49"/>
      <c r="L304" s="50"/>
      <c r="M304" s="51"/>
      <c r="N304" s="50"/>
      <c r="O304" s="51"/>
      <c r="P304" s="52"/>
      <c r="Q304" s="48">
        <f t="shared" si="79"/>
        <v>0</v>
      </c>
      <c r="R304" s="49"/>
      <c r="S304" s="52"/>
      <c r="T304" s="48">
        <f t="shared" si="80"/>
        <v>0</v>
      </c>
      <c r="U304" s="49"/>
      <c r="V304" s="50"/>
      <c r="W304" s="51"/>
      <c r="X304" s="52"/>
      <c r="Y304" s="53">
        <f t="shared" si="86"/>
        <v>0</v>
      </c>
      <c r="Z304" s="54"/>
      <c r="AA304" s="55"/>
      <c r="AB304" s="54"/>
      <c r="AC304" s="55"/>
      <c r="AD304" s="54"/>
      <c r="AE304" s="55"/>
      <c r="AF304" s="106"/>
      <c r="AG304" s="55"/>
      <c r="AH304" s="54"/>
      <c r="AI304" s="55"/>
      <c r="AJ304" s="54"/>
      <c r="AK304" s="55"/>
      <c r="AL304" s="54"/>
      <c r="AM304" s="55"/>
      <c r="AN304" s="54"/>
      <c r="AO304" s="89"/>
      <c r="AP304" s="96">
        <f t="shared" si="81"/>
        <v>0</v>
      </c>
      <c r="AQ304" s="98"/>
      <c r="AR304" s="93"/>
      <c r="AS304" s="90">
        <f t="shared" si="87"/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 t="shared" si="90"/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89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 t="shared" si="78"/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 t="shared" si="82"/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 t="shared" si="83"/>
        <v>0</v>
      </c>
      <c r="DG304" s="51"/>
      <c r="DH304" s="50"/>
      <c r="DI304" s="51"/>
      <c r="DJ304" s="50"/>
      <c r="DK304" s="51"/>
      <c r="DL304" s="52"/>
      <c r="DM304" s="53">
        <f t="shared" si="85"/>
        <v>0</v>
      </c>
      <c r="DN304" s="51"/>
      <c r="DO304" s="50"/>
      <c r="DP304" s="51"/>
      <c r="DQ304" s="50"/>
      <c r="DR304" s="51"/>
      <c r="DS304" s="50"/>
      <c r="DT304" s="51"/>
      <c r="DU304" s="50"/>
      <c r="DV304" s="51"/>
      <c r="DW304" s="50"/>
      <c r="DX304" s="51"/>
      <c r="DY304" s="50"/>
      <c r="DZ304" s="51"/>
      <c r="EA304" s="50"/>
      <c r="EB304" s="51"/>
      <c r="EC304" s="52"/>
    </row>
    <row r="305" spans="2:133" ht="15" hidden="1" customHeight="1" x14ac:dyDescent="0.3">
      <c r="B305" s="37">
        <v>6726</v>
      </c>
      <c r="C305" s="30" t="s">
        <v>397</v>
      </c>
      <c r="D305" s="38">
        <v>2008</v>
      </c>
      <c r="E305" s="62">
        <f t="shared" si="84"/>
        <v>0</v>
      </c>
      <c r="F305" s="47"/>
      <c r="G305" s="47"/>
      <c r="H305" s="47"/>
      <c r="I305" s="47"/>
      <c r="J305" s="48">
        <f t="shared" si="88"/>
        <v>0</v>
      </c>
      <c r="K305" s="49"/>
      <c r="L305" s="50"/>
      <c r="M305" s="51"/>
      <c r="N305" s="50"/>
      <c r="O305" s="51"/>
      <c r="P305" s="52"/>
      <c r="Q305" s="48">
        <f t="shared" si="79"/>
        <v>0</v>
      </c>
      <c r="R305" s="49"/>
      <c r="S305" s="52"/>
      <c r="T305" s="48">
        <f t="shared" si="80"/>
        <v>0</v>
      </c>
      <c r="U305" s="49"/>
      <c r="V305" s="50"/>
      <c r="W305" s="51"/>
      <c r="X305" s="52"/>
      <c r="Y305" s="53">
        <f t="shared" ref="Y305:Y336" si="91">AA305+AC305+AE305+AG305+AI305+AK305+AM305+AO305</f>
        <v>0</v>
      </c>
      <c r="Z305" s="54"/>
      <c r="AA305" s="55"/>
      <c r="AB305" s="54"/>
      <c r="AC305" s="55"/>
      <c r="AD305" s="54"/>
      <c r="AE305" s="55"/>
      <c r="AF305" s="54"/>
      <c r="AG305" s="55"/>
      <c r="AH305" s="54"/>
      <c r="AI305" s="55"/>
      <c r="AJ305" s="54"/>
      <c r="AK305" s="55"/>
      <c r="AL305" s="54"/>
      <c r="AM305" s="55"/>
      <c r="AN305" s="54"/>
      <c r="AO305" s="89"/>
      <c r="AP305" s="96">
        <f t="shared" si="81"/>
        <v>0</v>
      </c>
      <c r="AQ305" s="98"/>
      <c r="AR305" s="93"/>
      <c r="AS305" s="90">
        <f t="shared" si="87"/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si="90"/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89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 t="shared" si="78"/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 t="shared" si="82"/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 t="shared" si="83"/>
        <v>0</v>
      </c>
      <c r="DG305" s="51"/>
      <c r="DH305" s="50"/>
      <c r="DI305" s="51"/>
      <c r="DJ305" s="50"/>
      <c r="DK305" s="51"/>
      <c r="DL305" s="52"/>
      <c r="DM305" s="53">
        <f t="shared" si="85"/>
        <v>0</v>
      </c>
      <c r="DN305" s="51"/>
      <c r="DO305" s="50"/>
      <c r="DP305" s="51"/>
      <c r="DQ305" s="50"/>
      <c r="DR305" s="51"/>
      <c r="DS305" s="50"/>
      <c r="DT305" s="51"/>
      <c r="DU305" s="50"/>
      <c r="DV305" s="51"/>
      <c r="DW305" s="50"/>
      <c r="DX305" s="51"/>
      <c r="DY305" s="50"/>
      <c r="DZ305" s="51"/>
      <c r="EA305" s="50"/>
      <c r="EB305" s="51"/>
      <c r="EC305" s="52"/>
    </row>
    <row r="306" spans="2:133" ht="15" hidden="1" customHeight="1" x14ac:dyDescent="0.3">
      <c r="B306" s="37">
        <v>7003</v>
      </c>
      <c r="C306" s="30" t="s">
        <v>296</v>
      </c>
      <c r="D306" s="38">
        <v>2009</v>
      </c>
      <c r="E306" s="62">
        <f t="shared" si="84"/>
        <v>0</v>
      </c>
      <c r="F306" s="47"/>
      <c r="G306" s="47"/>
      <c r="H306" s="47"/>
      <c r="I306" s="47"/>
      <c r="J306" s="48">
        <f t="shared" si="88"/>
        <v>0</v>
      </c>
      <c r="K306" s="49"/>
      <c r="L306" s="50"/>
      <c r="M306" s="51"/>
      <c r="N306" s="50"/>
      <c r="O306" s="51"/>
      <c r="P306" s="52"/>
      <c r="Q306" s="48">
        <f t="shared" si="79"/>
        <v>0</v>
      </c>
      <c r="R306" s="49"/>
      <c r="S306" s="52"/>
      <c r="T306" s="48">
        <f t="shared" si="80"/>
        <v>0</v>
      </c>
      <c r="U306" s="49"/>
      <c r="V306" s="50"/>
      <c r="W306" s="51"/>
      <c r="X306" s="52"/>
      <c r="Y306" s="53">
        <f t="shared" si="91"/>
        <v>0</v>
      </c>
      <c r="Z306" s="54"/>
      <c r="AA306" s="55"/>
      <c r="AB306" s="54"/>
      <c r="AC306" s="55"/>
      <c r="AD306" s="106"/>
      <c r="AE306" s="55"/>
      <c r="AF306" s="54"/>
      <c r="AG306" s="55"/>
      <c r="AH306" s="54"/>
      <c r="AI306" s="55"/>
      <c r="AJ306" s="54"/>
      <c r="AK306" s="55"/>
      <c r="AL306" s="54"/>
      <c r="AM306" s="55"/>
      <c r="AN306" s="106"/>
      <c r="AO306" s="89"/>
      <c r="AP306" s="96">
        <f t="shared" si="81"/>
        <v>0</v>
      </c>
      <c r="AQ306" s="98"/>
      <c r="AR306" s="93"/>
      <c r="AS306" s="90">
        <f t="shared" si="87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90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89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>
        <f t="shared" si="78"/>
        <v>0</v>
      </c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>
        <f t="shared" si="82"/>
        <v>0</v>
      </c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>
        <f t="shared" si="83"/>
        <v>0</v>
      </c>
      <c r="DG306" s="51"/>
      <c r="DH306" s="50"/>
      <c r="DI306" s="51"/>
      <c r="DJ306" s="50"/>
      <c r="DK306" s="51"/>
      <c r="DL306" s="52"/>
      <c r="DM306" s="53">
        <f t="shared" si="85"/>
        <v>0</v>
      </c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</row>
    <row r="307" spans="2:133" ht="15" hidden="1" customHeight="1" x14ac:dyDescent="0.3">
      <c r="B307" s="37">
        <v>6635</v>
      </c>
      <c r="C307" s="30" t="s">
        <v>295</v>
      </c>
      <c r="D307" s="38">
        <v>2009</v>
      </c>
      <c r="E307" s="62">
        <f t="shared" si="84"/>
        <v>0</v>
      </c>
      <c r="F307" s="47"/>
      <c r="G307" s="47"/>
      <c r="H307" s="47"/>
      <c r="I307" s="47"/>
      <c r="J307" s="48">
        <f t="shared" si="88"/>
        <v>0</v>
      </c>
      <c r="K307" s="49"/>
      <c r="L307" s="50"/>
      <c r="M307" s="51"/>
      <c r="N307" s="50"/>
      <c r="O307" s="51"/>
      <c r="P307" s="52"/>
      <c r="Q307" s="48">
        <f t="shared" si="79"/>
        <v>0</v>
      </c>
      <c r="R307" s="49"/>
      <c r="S307" s="52"/>
      <c r="T307" s="48">
        <f t="shared" si="80"/>
        <v>0</v>
      </c>
      <c r="U307" s="49"/>
      <c r="V307" s="50"/>
      <c r="W307" s="51"/>
      <c r="X307" s="52"/>
      <c r="Y307" s="53">
        <f t="shared" si="91"/>
        <v>0</v>
      </c>
      <c r="Z307" s="54"/>
      <c r="AA307" s="55"/>
      <c r="AB307" s="54"/>
      <c r="AC307" s="55"/>
      <c r="AD307" s="106"/>
      <c r="AE307" s="55"/>
      <c r="AF307" s="54"/>
      <c r="AG307" s="55"/>
      <c r="AH307" s="54"/>
      <c r="AI307" s="55"/>
      <c r="AJ307" s="54"/>
      <c r="AK307" s="55"/>
      <c r="AL307" s="54"/>
      <c r="AM307" s="55"/>
      <c r="AN307" s="106"/>
      <c r="AO307" s="89"/>
      <c r="AP307" s="96">
        <f t="shared" si="81"/>
        <v>0</v>
      </c>
      <c r="AQ307" s="98"/>
      <c r="AR307" s="93"/>
      <c r="AS307" s="90">
        <f t="shared" si="87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90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22"/>
      <c r="BQ307" s="13">
        <f t="shared" si="89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109"/>
      <c r="CH307" s="53">
        <f t="shared" si="78"/>
        <v>0</v>
      </c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109"/>
      <c r="CU307" s="53">
        <f t="shared" si="82"/>
        <v>0</v>
      </c>
      <c r="CV307" s="51"/>
      <c r="CW307" s="50"/>
      <c r="CX307" s="51"/>
      <c r="CY307" s="50"/>
      <c r="CZ307" s="51"/>
      <c r="DA307" s="50"/>
      <c r="DB307" s="51"/>
      <c r="DC307" s="50"/>
      <c r="DD307" s="51"/>
      <c r="DE307" s="109"/>
      <c r="DF307" s="53">
        <f t="shared" si="83"/>
        <v>0</v>
      </c>
      <c r="DG307" s="51"/>
      <c r="DH307" s="50"/>
      <c r="DI307" s="51"/>
      <c r="DJ307" s="50"/>
      <c r="DK307" s="51"/>
      <c r="DL307" s="109"/>
      <c r="DM307" s="53">
        <f t="shared" si="85"/>
        <v>0</v>
      </c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109"/>
    </row>
    <row r="308" spans="2:133" ht="15" hidden="1" customHeight="1" x14ac:dyDescent="0.3">
      <c r="B308" s="37">
        <v>6388</v>
      </c>
      <c r="C308" s="30" t="s">
        <v>275</v>
      </c>
      <c r="D308" s="38">
        <v>2009</v>
      </c>
      <c r="E308" s="62">
        <f t="shared" si="84"/>
        <v>0</v>
      </c>
      <c r="F308" s="47"/>
      <c r="G308" s="47"/>
      <c r="H308" s="47"/>
      <c r="I308" s="47"/>
      <c r="J308" s="48">
        <f t="shared" si="88"/>
        <v>0</v>
      </c>
      <c r="K308" s="49"/>
      <c r="L308" s="50"/>
      <c r="M308" s="51"/>
      <c r="N308" s="50"/>
      <c r="O308" s="51"/>
      <c r="P308" s="52"/>
      <c r="Q308" s="48">
        <f t="shared" si="79"/>
        <v>0</v>
      </c>
      <c r="R308" s="49"/>
      <c r="S308" s="52"/>
      <c r="T308" s="48">
        <f t="shared" si="80"/>
        <v>0</v>
      </c>
      <c r="U308" s="49"/>
      <c r="V308" s="50"/>
      <c r="W308" s="51"/>
      <c r="X308" s="52"/>
      <c r="Y308" s="53">
        <f t="shared" si="91"/>
        <v>0</v>
      </c>
      <c r="Z308" s="54"/>
      <c r="AA308" s="55"/>
      <c r="AB308" s="54"/>
      <c r="AC308" s="55"/>
      <c r="AD308" s="106"/>
      <c r="AE308" s="55"/>
      <c r="AF308" s="54"/>
      <c r="AG308" s="55"/>
      <c r="AH308" s="54"/>
      <c r="AI308" s="55"/>
      <c r="AJ308" s="54"/>
      <c r="AK308" s="55"/>
      <c r="AL308" s="54"/>
      <c r="AM308" s="55"/>
      <c r="AN308" s="106"/>
      <c r="AO308" s="89"/>
      <c r="AP308" s="96">
        <f t="shared" si="81"/>
        <v>0</v>
      </c>
      <c r="AQ308" s="98"/>
      <c r="AR308" s="93"/>
      <c r="AS308" s="90">
        <f t="shared" si="87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90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89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>
        <f t="shared" si="78"/>
        <v>0</v>
      </c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>
        <f t="shared" si="82"/>
        <v>0</v>
      </c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>
        <f t="shared" si="83"/>
        <v>0</v>
      </c>
      <c r="DG308" s="51"/>
      <c r="DH308" s="50"/>
      <c r="DI308" s="51"/>
      <c r="DJ308" s="50"/>
      <c r="DK308" s="51"/>
      <c r="DL308" s="52"/>
      <c r="DM308" s="53">
        <f t="shared" si="85"/>
        <v>0</v>
      </c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</row>
    <row r="309" spans="2:133" ht="15" hidden="1" customHeight="1" x14ac:dyDescent="0.3">
      <c r="B309" s="37">
        <v>7382</v>
      </c>
      <c r="C309" s="30" t="s">
        <v>283</v>
      </c>
      <c r="D309" s="38">
        <v>2009</v>
      </c>
      <c r="E309" s="62">
        <f t="shared" si="84"/>
        <v>0</v>
      </c>
      <c r="F309" s="47"/>
      <c r="G309" s="47"/>
      <c r="H309" s="47"/>
      <c r="I309" s="47"/>
      <c r="J309" s="48">
        <f t="shared" si="88"/>
        <v>0</v>
      </c>
      <c r="K309" s="49"/>
      <c r="L309" s="50"/>
      <c r="M309" s="51"/>
      <c r="N309" s="50"/>
      <c r="O309" s="51"/>
      <c r="P309" s="52"/>
      <c r="Q309" s="48">
        <f t="shared" si="79"/>
        <v>0</v>
      </c>
      <c r="R309" s="49"/>
      <c r="S309" s="52"/>
      <c r="T309" s="48">
        <f t="shared" si="80"/>
        <v>0</v>
      </c>
      <c r="U309" s="49"/>
      <c r="V309" s="50"/>
      <c r="W309" s="51"/>
      <c r="X309" s="52"/>
      <c r="Y309" s="53">
        <f t="shared" si="91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9"/>
      <c r="AP309" s="96">
        <f t="shared" si="81"/>
        <v>0</v>
      </c>
      <c r="AQ309" s="98"/>
      <c r="AR309" s="93"/>
      <c r="AS309" s="90">
        <f t="shared" si="87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90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89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>
        <f t="shared" si="78"/>
        <v>0</v>
      </c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>
        <f t="shared" si="82"/>
        <v>0</v>
      </c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>
        <f t="shared" si="83"/>
        <v>0</v>
      </c>
      <c r="DG309" s="51"/>
      <c r="DH309" s="50"/>
      <c r="DI309" s="51"/>
      <c r="DJ309" s="50"/>
      <c r="DK309" s="51"/>
      <c r="DL309" s="52"/>
      <c r="DM309" s="53">
        <f t="shared" si="85"/>
        <v>0</v>
      </c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</row>
    <row r="310" spans="2:133" ht="15" hidden="1" customHeight="1" x14ac:dyDescent="0.3">
      <c r="B310" s="37">
        <v>1747</v>
      </c>
      <c r="C310" s="30" t="s">
        <v>372</v>
      </c>
      <c r="D310" s="38">
        <v>1999</v>
      </c>
      <c r="E310" s="62">
        <f t="shared" si="84"/>
        <v>0</v>
      </c>
      <c r="F310" s="47"/>
      <c r="G310" s="47"/>
      <c r="H310" s="47"/>
      <c r="I310" s="47"/>
      <c r="J310" s="48">
        <f t="shared" si="88"/>
        <v>0</v>
      </c>
      <c r="K310" s="49"/>
      <c r="L310" s="50"/>
      <c r="M310" s="51"/>
      <c r="N310" s="50"/>
      <c r="O310" s="51"/>
      <c r="P310" s="52"/>
      <c r="Q310" s="48">
        <f t="shared" si="79"/>
        <v>0</v>
      </c>
      <c r="R310" s="49"/>
      <c r="S310" s="52"/>
      <c r="T310" s="48">
        <f t="shared" si="80"/>
        <v>0</v>
      </c>
      <c r="U310" s="49"/>
      <c r="V310" s="50"/>
      <c r="W310" s="51"/>
      <c r="X310" s="52"/>
      <c r="Y310" s="53">
        <f t="shared" si="91"/>
        <v>0</v>
      </c>
      <c r="Z310" s="54"/>
      <c r="AA310" s="55"/>
      <c r="AB310" s="54"/>
      <c r="AC310" s="55"/>
      <c r="AD310" s="54"/>
      <c r="AE310" s="55"/>
      <c r="AF310" s="54"/>
      <c r="AG310" s="55"/>
      <c r="AH310" s="54"/>
      <c r="AI310" s="55"/>
      <c r="AJ310" s="106"/>
      <c r="AK310" s="55"/>
      <c r="AL310" s="54"/>
      <c r="AM310" s="55"/>
      <c r="AN310" s="54"/>
      <c r="AO310" s="89"/>
      <c r="AP310" s="96">
        <f t="shared" si="81"/>
        <v>0</v>
      </c>
      <c r="AQ310" s="98"/>
      <c r="AR310" s="93"/>
      <c r="AS310" s="90">
        <f t="shared" si="87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90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89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>
        <f t="shared" si="78"/>
        <v>0</v>
      </c>
      <c r="CI310" s="51"/>
      <c r="CJ310" s="50"/>
      <c r="CK310" s="51"/>
      <c r="CL310" s="50"/>
      <c r="CM310" s="51"/>
      <c r="CN310" s="50"/>
      <c r="CO310" s="50"/>
      <c r="CP310" s="50"/>
      <c r="CQ310" s="51"/>
      <c r="CR310" s="50"/>
      <c r="CS310" s="51"/>
      <c r="CT310" s="52"/>
      <c r="CU310" s="53">
        <f t="shared" si="82"/>
        <v>0</v>
      </c>
      <c r="CV310" s="51"/>
      <c r="CW310" s="50"/>
      <c r="CX310" s="50"/>
      <c r="CY310" s="50"/>
      <c r="CZ310" s="51"/>
      <c r="DA310" s="50"/>
      <c r="DB310" s="51"/>
      <c r="DC310" s="50"/>
      <c r="DD310" s="51"/>
      <c r="DE310" s="52"/>
      <c r="DF310" s="53">
        <f t="shared" si="83"/>
        <v>0</v>
      </c>
      <c r="DG310" s="51"/>
      <c r="DH310" s="50"/>
      <c r="DI310" s="50"/>
      <c r="DJ310" s="50"/>
      <c r="DK310" s="51"/>
      <c r="DL310" s="52"/>
      <c r="DM310" s="53">
        <f t="shared" si="85"/>
        <v>0</v>
      </c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0"/>
      <c r="DY310" s="50"/>
      <c r="DZ310" s="51"/>
      <c r="EA310" s="50"/>
      <c r="EB310" s="51"/>
      <c r="EC310" s="52"/>
    </row>
    <row r="311" spans="2:133" ht="15" hidden="1" customHeight="1" x14ac:dyDescent="0.3">
      <c r="B311" s="37">
        <v>7331</v>
      </c>
      <c r="C311" s="30" t="s">
        <v>285</v>
      </c>
      <c r="D311" s="38">
        <v>2009</v>
      </c>
      <c r="E311" s="62">
        <f t="shared" si="84"/>
        <v>0</v>
      </c>
      <c r="F311" s="47"/>
      <c r="G311" s="47"/>
      <c r="H311" s="47"/>
      <c r="I311" s="47"/>
      <c r="J311" s="48">
        <f t="shared" si="88"/>
        <v>0</v>
      </c>
      <c r="K311" s="49"/>
      <c r="L311" s="50"/>
      <c r="M311" s="51"/>
      <c r="N311" s="50"/>
      <c r="O311" s="51"/>
      <c r="P311" s="52"/>
      <c r="Q311" s="48">
        <f t="shared" si="79"/>
        <v>0</v>
      </c>
      <c r="R311" s="49"/>
      <c r="S311" s="52"/>
      <c r="T311" s="48">
        <f t="shared" si="80"/>
        <v>0</v>
      </c>
      <c r="U311" s="49"/>
      <c r="V311" s="50"/>
      <c r="W311" s="51"/>
      <c r="X311" s="52"/>
      <c r="Y311" s="53">
        <f t="shared" si="91"/>
        <v>0</v>
      </c>
      <c r="Z311" s="54"/>
      <c r="AA311" s="55"/>
      <c r="AB311" s="54"/>
      <c r="AC311" s="55"/>
      <c r="AD311" s="54"/>
      <c r="AE311" s="55"/>
      <c r="AF311" s="54"/>
      <c r="AG311" s="55"/>
      <c r="AH311" s="54"/>
      <c r="AI311" s="55"/>
      <c r="AJ311" s="54"/>
      <c r="AK311" s="55"/>
      <c r="AL311" s="54"/>
      <c r="AM311" s="55"/>
      <c r="AN311" s="54"/>
      <c r="AO311" s="89"/>
      <c r="AP311" s="96">
        <f t="shared" si="81"/>
        <v>0</v>
      </c>
      <c r="AQ311" s="98"/>
      <c r="AR311" s="93"/>
      <c r="AS311" s="90">
        <f t="shared" si="87"/>
        <v>0</v>
      </c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>
        <f t="shared" si="90"/>
        <v>0</v>
      </c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89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>
        <f t="shared" ref="CH311:CH374" si="92">CJ311+CL311+CN311+CP311+CR311+CT311</f>
        <v>0</v>
      </c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>
        <f t="shared" si="82"/>
        <v>0</v>
      </c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>
        <f t="shared" si="83"/>
        <v>0</v>
      </c>
      <c r="DG311" s="51"/>
      <c r="DH311" s="50"/>
      <c r="DI311" s="51"/>
      <c r="DJ311" s="50"/>
      <c r="DK311" s="51"/>
      <c r="DL311" s="52"/>
      <c r="DM311" s="53">
        <f t="shared" si="85"/>
        <v>0</v>
      </c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</row>
    <row r="312" spans="2:133" ht="15" hidden="1" customHeight="1" x14ac:dyDescent="0.3">
      <c r="B312" s="37">
        <v>5896</v>
      </c>
      <c r="C312" s="30" t="s">
        <v>218</v>
      </c>
      <c r="D312" s="38">
        <v>2007</v>
      </c>
      <c r="E312" s="62">
        <f t="shared" si="84"/>
        <v>0</v>
      </c>
      <c r="F312" s="47"/>
      <c r="G312" s="47"/>
      <c r="H312" s="47"/>
      <c r="I312" s="47"/>
      <c r="J312" s="48">
        <f t="shared" si="88"/>
        <v>0</v>
      </c>
      <c r="K312" s="49"/>
      <c r="L312" s="50"/>
      <c r="M312" s="51"/>
      <c r="N312" s="50"/>
      <c r="O312" s="51"/>
      <c r="P312" s="52"/>
      <c r="Q312" s="48">
        <f t="shared" si="79"/>
        <v>0</v>
      </c>
      <c r="R312" s="49"/>
      <c r="S312" s="52"/>
      <c r="T312" s="48">
        <f t="shared" si="80"/>
        <v>0</v>
      </c>
      <c r="U312" s="49"/>
      <c r="V312" s="50"/>
      <c r="W312" s="51"/>
      <c r="X312" s="52"/>
      <c r="Y312" s="53">
        <f t="shared" si="91"/>
        <v>0</v>
      </c>
      <c r="Z312" s="54"/>
      <c r="AA312" s="55"/>
      <c r="AB312" s="54"/>
      <c r="AC312" s="55"/>
      <c r="AD312" s="54"/>
      <c r="AE312" s="55"/>
      <c r="AF312" s="54"/>
      <c r="AG312" s="55"/>
      <c r="AH312" s="54"/>
      <c r="AI312" s="55"/>
      <c r="AJ312" s="54"/>
      <c r="AK312" s="55"/>
      <c r="AL312" s="54"/>
      <c r="AM312" s="55"/>
      <c r="AN312" s="54"/>
      <c r="AO312" s="89"/>
      <c r="AP312" s="96">
        <f t="shared" si="81"/>
        <v>0</v>
      </c>
      <c r="AQ312" s="98"/>
      <c r="AR312" s="93"/>
      <c r="AS312" s="90">
        <f t="shared" si="87"/>
        <v>0</v>
      </c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>
        <f t="shared" si="90"/>
        <v>0</v>
      </c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89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>
        <f t="shared" si="92"/>
        <v>0</v>
      </c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>
        <f t="shared" si="82"/>
        <v>0</v>
      </c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>
        <f t="shared" si="83"/>
        <v>0</v>
      </c>
      <c r="DG312" s="51"/>
      <c r="DH312" s="50"/>
      <c r="DI312" s="51"/>
      <c r="DJ312" s="50"/>
      <c r="DK312" s="51"/>
      <c r="DL312" s="52"/>
      <c r="DM312" s="53">
        <f t="shared" si="85"/>
        <v>0</v>
      </c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</row>
    <row r="313" spans="2:133" ht="15" hidden="1" customHeight="1" x14ac:dyDescent="0.3">
      <c r="B313" s="37">
        <v>7235</v>
      </c>
      <c r="C313" s="30" t="s">
        <v>197</v>
      </c>
      <c r="D313" s="38">
        <v>2007</v>
      </c>
      <c r="E313" s="62">
        <f t="shared" si="84"/>
        <v>0</v>
      </c>
      <c r="F313" s="47"/>
      <c r="G313" s="47"/>
      <c r="H313" s="47"/>
      <c r="I313" s="47"/>
      <c r="J313" s="48">
        <f t="shared" si="88"/>
        <v>0</v>
      </c>
      <c r="K313" s="49"/>
      <c r="L313" s="50"/>
      <c r="M313" s="51"/>
      <c r="N313" s="50"/>
      <c r="O313" s="51"/>
      <c r="P313" s="52"/>
      <c r="Q313" s="48">
        <f t="shared" si="79"/>
        <v>0</v>
      </c>
      <c r="R313" s="49"/>
      <c r="S313" s="52"/>
      <c r="T313" s="48">
        <f t="shared" si="80"/>
        <v>0</v>
      </c>
      <c r="U313" s="49"/>
      <c r="V313" s="50"/>
      <c r="W313" s="51"/>
      <c r="X313" s="52"/>
      <c r="Y313" s="53">
        <f t="shared" si="91"/>
        <v>0</v>
      </c>
      <c r="Z313" s="54"/>
      <c r="AA313" s="55"/>
      <c r="AB313" s="54"/>
      <c r="AC313" s="55"/>
      <c r="AD313" s="54"/>
      <c r="AE313" s="55"/>
      <c r="AF313" s="54"/>
      <c r="AG313" s="55"/>
      <c r="AH313" s="54"/>
      <c r="AI313" s="55"/>
      <c r="AJ313" s="54"/>
      <c r="AK313" s="55"/>
      <c r="AL313" s="54"/>
      <c r="AM313" s="55"/>
      <c r="AN313" s="54"/>
      <c r="AO313" s="89"/>
      <c r="AP313" s="96">
        <f t="shared" si="81"/>
        <v>0</v>
      </c>
      <c r="AQ313" s="98"/>
      <c r="AR313" s="93"/>
      <c r="AS313" s="90">
        <f t="shared" si="87"/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si="90"/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89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>
        <f t="shared" si="92"/>
        <v>0</v>
      </c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>
        <f t="shared" si="82"/>
        <v>0</v>
      </c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>
        <f t="shared" si="83"/>
        <v>0</v>
      </c>
      <c r="DG313" s="51"/>
      <c r="DH313" s="50"/>
      <c r="DI313" s="51"/>
      <c r="DJ313" s="50"/>
      <c r="DK313" s="51"/>
      <c r="DL313" s="52"/>
      <c r="DM313" s="53">
        <f t="shared" si="85"/>
        <v>0</v>
      </c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</row>
    <row r="314" spans="2:133" ht="15" hidden="1" customHeight="1" x14ac:dyDescent="0.3">
      <c r="B314" s="37">
        <v>5025</v>
      </c>
      <c r="C314" s="30" t="s">
        <v>378</v>
      </c>
      <c r="D314" s="38">
        <v>2005</v>
      </c>
      <c r="E314" s="62">
        <f t="shared" si="84"/>
        <v>0</v>
      </c>
      <c r="F314" s="47"/>
      <c r="G314" s="47"/>
      <c r="H314" s="47"/>
      <c r="I314" s="47"/>
      <c r="J314" s="48">
        <f t="shared" si="88"/>
        <v>0</v>
      </c>
      <c r="K314" s="49"/>
      <c r="L314" s="50"/>
      <c r="M314" s="51"/>
      <c r="N314" s="50"/>
      <c r="O314" s="51"/>
      <c r="P314" s="52"/>
      <c r="Q314" s="48">
        <f t="shared" si="79"/>
        <v>0</v>
      </c>
      <c r="R314" s="49"/>
      <c r="S314" s="52"/>
      <c r="T314" s="48">
        <f t="shared" si="80"/>
        <v>0</v>
      </c>
      <c r="U314" s="49"/>
      <c r="V314" s="50"/>
      <c r="W314" s="51"/>
      <c r="X314" s="52"/>
      <c r="Y314" s="53">
        <f t="shared" si="91"/>
        <v>0</v>
      </c>
      <c r="Z314" s="54"/>
      <c r="AA314" s="55"/>
      <c r="AB314" s="54"/>
      <c r="AC314" s="55"/>
      <c r="AD314" s="54"/>
      <c r="AE314" s="55"/>
      <c r="AF314" s="54"/>
      <c r="AG314" s="55"/>
      <c r="AH314" s="54"/>
      <c r="AI314" s="55"/>
      <c r="AJ314" s="54"/>
      <c r="AK314" s="55"/>
      <c r="AL314" s="54"/>
      <c r="AM314" s="55"/>
      <c r="AN314" s="54"/>
      <c r="AO314" s="89"/>
      <c r="AP314" s="96">
        <f t="shared" si="81"/>
        <v>0</v>
      </c>
      <c r="AQ314" s="98"/>
      <c r="AR314" s="93"/>
      <c r="AS314" s="90">
        <f t="shared" si="87"/>
        <v>0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90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89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>
        <f t="shared" si="92"/>
        <v>0</v>
      </c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>
        <f t="shared" si="82"/>
        <v>0</v>
      </c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>
        <f t="shared" si="83"/>
        <v>0</v>
      </c>
      <c r="DG314" s="51"/>
      <c r="DH314" s="50"/>
      <c r="DI314" s="51"/>
      <c r="DJ314" s="50"/>
      <c r="DK314" s="51"/>
      <c r="DL314" s="52"/>
      <c r="DM314" s="53">
        <f t="shared" si="85"/>
        <v>0</v>
      </c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</row>
    <row r="315" spans="2:133" ht="15" hidden="1" customHeight="1" x14ac:dyDescent="0.3">
      <c r="B315" s="37">
        <v>4415</v>
      </c>
      <c r="C315" s="30" t="s">
        <v>135</v>
      </c>
      <c r="D315" s="38">
        <v>2005</v>
      </c>
      <c r="E315" s="62">
        <f t="shared" si="84"/>
        <v>0</v>
      </c>
      <c r="F315" s="47"/>
      <c r="G315" s="47"/>
      <c r="H315" s="47"/>
      <c r="I315" s="47"/>
      <c r="J315" s="48">
        <f t="shared" si="88"/>
        <v>0</v>
      </c>
      <c r="K315" s="49"/>
      <c r="L315" s="50"/>
      <c r="M315" s="51"/>
      <c r="N315" s="50"/>
      <c r="O315" s="51"/>
      <c r="P315" s="52"/>
      <c r="Q315" s="48">
        <f t="shared" si="79"/>
        <v>0</v>
      </c>
      <c r="R315" s="49"/>
      <c r="S315" s="52"/>
      <c r="T315" s="48">
        <f t="shared" si="80"/>
        <v>0</v>
      </c>
      <c r="U315" s="49"/>
      <c r="V315" s="50"/>
      <c r="W315" s="51"/>
      <c r="X315" s="52"/>
      <c r="Y315" s="53">
        <f t="shared" si="91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54"/>
      <c r="AM315" s="55"/>
      <c r="AN315" s="54"/>
      <c r="AO315" s="89"/>
      <c r="AP315" s="96">
        <f t="shared" si="81"/>
        <v>0</v>
      </c>
      <c r="AQ315" s="98"/>
      <c r="AR315" s="93"/>
      <c r="AS315" s="90">
        <f t="shared" si="87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90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89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>
        <f t="shared" si="92"/>
        <v>0</v>
      </c>
      <c r="CI315" s="51"/>
      <c r="CJ315" s="50"/>
      <c r="CK315" s="51"/>
      <c r="CL315" s="50"/>
      <c r="CM315" s="51"/>
      <c r="CN315" s="50"/>
      <c r="CO315" s="51"/>
      <c r="CP315" s="50"/>
      <c r="CQ315" s="51"/>
      <c r="CR315" s="50"/>
      <c r="CS315" s="51"/>
      <c r="CT315" s="52"/>
      <c r="CU315" s="53">
        <f t="shared" si="82"/>
        <v>0</v>
      </c>
      <c r="CV315" s="51"/>
      <c r="CW315" s="50"/>
      <c r="CX315" s="51"/>
      <c r="CY315" s="50"/>
      <c r="CZ315" s="51"/>
      <c r="DA315" s="50"/>
      <c r="DB315" s="51"/>
      <c r="DC315" s="50"/>
      <c r="DD315" s="51"/>
      <c r="DE315" s="52"/>
      <c r="DF315" s="53">
        <f t="shared" si="83"/>
        <v>0</v>
      </c>
      <c r="DG315" s="51"/>
      <c r="DH315" s="50"/>
      <c r="DI315" s="51"/>
      <c r="DJ315" s="50"/>
      <c r="DK315" s="51"/>
      <c r="DL315" s="52"/>
      <c r="DM315" s="53">
        <f t="shared" si="85"/>
        <v>0</v>
      </c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1"/>
      <c r="DY315" s="50"/>
      <c r="DZ315" s="51"/>
      <c r="EA315" s="50"/>
      <c r="EB315" s="51"/>
      <c r="EC315" s="52"/>
    </row>
    <row r="316" spans="2:133" ht="15" hidden="1" customHeight="1" x14ac:dyDescent="0.3">
      <c r="B316" s="37">
        <v>4742</v>
      </c>
      <c r="C316" s="30" t="s">
        <v>113</v>
      </c>
      <c r="D316" s="39">
        <v>2003</v>
      </c>
      <c r="E316" s="62">
        <f t="shared" si="84"/>
        <v>0</v>
      </c>
      <c r="F316" s="47"/>
      <c r="G316" s="47"/>
      <c r="H316" s="47"/>
      <c r="I316" s="47"/>
      <c r="J316" s="48">
        <f t="shared" si="88"/>
        <v>0</v>
      </c>
      <c r="K316" s="49"/>
      <c r="L316" s="50"/>
      <c r="M316" s="51"/>
      <c r="N316" s="50"/>
      <c r="O316" s="51"/>
      <c r="P316" s="52"/>
      <c r="Q316" s="48">
        <f t="shared" si="79"/>
        <v>0</v>
      </c>
      <c r="R316" s="49"/>
      <c r="S316" s="52"/>
      <c r="T316" s="48">
        <f t="shared" si="80"/>
        <v>0</v>
      </c>
      <c r="U316" s="49"/>
      <c r="V316" s="50"/>
      <c r="W316" s="51"/>
      <c r="X316" s="52"/>
      <c r="Y316" s="53">
        <f t="shared" si="91"/>
        <v>0</v>
      </c>
      <c r="Z316" s="54"/>
      <c r="AA316" s="55"/>
      <c r="AB316" s="54"/>
      <c r="AC316" s="55"/>
      <c r="AD316" s="54"/>
      <c r="AE316" s="55"/>
      <c r="AF316" s="54"/>
      <c r="AG316" s="55"/>
      <c r="AH316" s="54"/>
      <c r="AI316" s="55"/>
      <c r="AJ316" s="106"/>
      <c r="AK316" s="55"/>
      <c r="AL316" s="54"/>
      <c r="AM316" s="55"/>
      <c r="AN316" s="54"/>
      <c r="AO316" s="89"/>
      <c r="AP316" s="96">
        <f t="shared" si="81"/>
        <v>0</v>
      </c>
      <c r="AQ316" s="98"/>
      <c r="AR316" s="93"/>
      <c r="AS316" s="90">
        <f t="shared" si="87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90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89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>
        <f t="shared" si="92"/>
        <v>0</v>
      </c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>
        <f t="shared" si="82"/>
        <v>0</v>
      </c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>
        <f t="shared" si="83"/>
        <v>0</v>
      </c>
      <c r="DG316" s="51"/>
      <c r="DH316" s="50"/>
      <c r="DI316" s="51"/>
      <c r="DJ316" s="50"/>
      <c r="DK316" s="51"/>
      <c r="DL316" s="52"/>
      <c r="DM316" s="53">
        <f t="shared" si="85"/>
        <v>0</v>
      </c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</row>
    <row r="317" spans="2:133" ht="15" hidden="1" customHeight="1" x14ac:dyDescent="0.3">
      <c r="B317" s="37">
        <v>3191</v>
      </c>
      <c r="C317" s="30" t="s">
        <v>370</v>
      </c>
      <c r="D317" s="38">
        <v>2002</v>
      </c>
      <c r="E317" s="62">
        <f t="shared" si="84"/>
        <v>0</v>
      </c>
      <c r="F317" s="47"/>
      <c r="G317" s="47"/>
      <c r="H317" s="47"/>
      <c r="I317" s="47"/>
      <c r="J317" s="48">
        <f t="shared" si="88"/>
        <v>0</v>
      </c>
      <c r="K317" s="49"/>
      <c r="L317" s="50"/>
      <c r="M317" s="51"/>
      <c r="N317" s="50"/>
      <c r="O317" s="51"/>
      <c r="P317" s="52"/>
      <c r="Q317" s="48">
        <f t="shared" si="79"/>
        <v>0</v>
      </c>
      <c r="R317" s="49"/>
      <c r="S317" s="52"/>
      <c r="T317" s="48">
        <f t="shared" si="80"/>
        <v>0</v>
      </c>
      <c r="U317" s="49"/>
      <c r="V317" s="50"/>
      <c r="W317" s="51"/>
      <c r="X317" s="52"/>
      <c r="Y317" s="53">
        <f t="shared" si="91"/>
        <v>0</v>
      </c>
      <c r="Z317" s="54"/>
      <c r="AA317" s="55"/>
      <c r="AB317" s="54"/>
      <c r="AC317" s="55"/>
      <c r="AD317" s="106"/>
      <c r="AE317" s="55"/>
      <c r="AF317" s="54"/>
      <c r="AG317" s="55"/>
      <c r="AH317" s="54"/>
      <c r="AI317" s="55"/>
      <c r="AJ317" s="54"/>
      <c r="AK317" s="55"/>
      <c r="AL317" s="54"/>
      <c r="AM317" s="55"/>
      <c r="AN317" s="54"/>
      <c r="AO317" s="89"/>
      <c r="AP317" s="96">
        <f t="shared" si="81"/>
        <v>0</v>
      </c>
      <c r="AQ317" s="98"/>
      <c r="AR317" s="93"/>
      <c r="AS317" s="90">
        <f t="shared" si="87"/>
        <v>0</v>
      </c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90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si="89"/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>
        <f t="shared" si="92"/>
        <v>0</v>
      </c>
      <c r="CI317" s="51"/>
      <c r="CJ317" s="50"/>
      <c r="CK317" s="51"/>
      <c r="CL317" s="50"/>
      <c r="CM317" s="51"/>
      <c r="CN317" s="50"/>
      <c r="CO317" s="51"/>
      <c r="CP317" s="50"/>
      <c r="CQ317" s="51"/>
      <c r="CR317" s="50"/>
      <c r="CS317" s="51"/>
      <c r="CT317" s="52"/>
      <c r="CU317" s="53">
        <f t="shared" si="82"/>
        <v>0</v>
      </c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>
        <f t="shared" si="83"/>
        <v>0</v>
      </c>
      <c r="DG317" s="51"/>
      <c r="DH317" s="50"/>
      <c r="DI317" s="51"/>
      <c r="DJ317" s="50"/>
      <c r="DK317" s="51"/>
      <c r="DL317" s="52"/>
      <c r="DM317" s="53">
        <f t="shared" si="85"/>
        <v>0</v>
      </c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52"/>
    </row>
    <row r="318" spans="2:133" ht="15" hidden="1" customHeight="1" x14ac:dyDescent="0.3">
      <c r="B318" s="37">
        <v>5169</v>
      </c>
      <c r="C318" s="30" t="s">
        <v>368</v>
      </c>
      <c r="D318" s="38">
        <v>2005</v>
      </c>
      <c r="E318" s="62">
        <f t="shared" si="84"/>
        <v>0</v>
      </c>
      <c r="F318" s="47"/>
      <c r="G318" s="47"/>
      <c r="H318" s="47"/>
      <c r="I318" s="47"/>
      <c r="J318" s="48">
        <f t="shared" si="88"/>
        <v>0</v>
      </c>
      <c r="K318" s="49"/>
      <c r="L318" s="50"/>
      <c r="M318" s="51"/>
      <c r="N318" s="50"/>
      <c r="O318" s="51"/>
      <c r="P318" s="52"/>
      <c r="Q318" s="48">
        <f t="shared" si="79"/>
        <v>0</v>
      </c>
      <c r="R318" s="49"/>
      <c r="S318" s="52"/>
      <c r="T318" s="48">
        <f t="shared" si="80"/>
        <v>0</v>
      </c>
      <c r="U318" s="49"/>
      <c r="V318" s="50"/>
      <c r="W318" s="51"/>
      <c r="X318" s="52"/>
      <c r="Y318" s="53">
        <f t="shared" si="91"/>
        <v>0</v>
      </c>
      <c r="Z318" s="54"/>
      <c r="AA318" s="55"/>
      <c r="AB318" s="54"/>
      <c r="AC318" s="55"/>
      <c r="AD318" s="106"/>
      <c r="AE318" s="55"/>
      <c r="AF318" s="54"/>
      <c r="AG318" s="55"/>
      <c r="AH318" s="54"/>
      <c r="AI318" s="55"/>
      <c r="AJ318" s="54"/>
      <c r="AK318" s="55"/>
      <c r="AL318" s="54"/>
      <c r="AM318" s="55"/>
      <c r="AN318" s="54"/>
      <c r="AO318" s="89"/>
      <c r="AP318" s="96">
        <f t="shared" si="81"/>
        <v>0</v>
      </c>
      <c r="AQ318" s="98"/>
      <c r="AR318" s="93"/>
      <c r="AS318" s="90">
        <f t="shared" si="87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90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89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 t="shared" si="92"/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 t="shared" si="82"/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 t="shared" si="83"/>
        <v>0</v>
      </c>
      <c r="DG318" s="51"/>
      <c r="DH318" s="50"/>
      <c r="DI318" s="51"/>
      <c r="DJ318" s="50"/>
      <c r="DK318" s="51"/>
      <c r="DL318" s="52"/>
      <c r="DM318" s="53">
        <f t="shared" si="85"/>
        <v>0</v>
      </c>
      <c r="DN318" s="51"/>
      <c r="DO318" s="50"/>
      <c r="DP318" s="51"/>
      <c r="DQ318" s="50"/>
      <c r="DR318" s="51"/>
      <c r="DS318" s="50"/>
      <c r="DT318" s="51"/>
      <c r="DU318" s="50"/>
      <c r="DV318" s="51"/>
      <c r="DW318" s="50"/>
      <c r="DX318" s="51"/>
      <c r="DY318" s="50"/>
      <c r="DZ318" s="51"/>
      <c r="EA318" s="50"/>
      <c r="EB318" s="51"/>
      <c r="EC318" s="52"/>
    </row>
    <row r="319" spans="2:133" ht="15" hidden="1" customHeight="1" x14ac:dyDescent="0.3">
      <c r="B319" s="37">
        <v>5148</v>
      </c>
      <c r="C319" s="30" t="s">
        <v>128</v>
      </c>
      <c r="D319" s="38">
        <v>2006</v>
      </c>
      <c r="E319" s="62">
        <f t="shared" si="84"/>
        <v>0</v>
      </c>
      <c r="F319" s="47"/>
      <c r="G319" s="47"/>
      <c r="H319" s="47"/>
      <c r="I319" s="47"/>
      <c r="J319" s="48">
        <f t="shared" si="88"/>
        <v>0</v>
      </c>
      <c r="K319" s="49"/>
      <c r="L319" s="50"/>
      <c r="M319" s="51"/>
      <c r="N319" s="50"/>
      <c r="O319" s="51"/>
      <c r="P319" s="52"/>
      <c r="Q319" s="48">
        <f t="shared" si="79"/>
        <v>0</v>
      </c>
      <c r="R319" s="49"/>
      <c r="S319" s="52"/>
      <c r="T319" s="48">
        <f t="shared" si="80"/>
        <v>0</v>
      </c>
      <c r="U319" s="49"/>
      <c r="V319" s="50"/>
      <c r="W319" s="51"/>
      <c r="X319" s="52"/>
      <c r="Y319" s="53">
        <f t="shared" si="91"/>
        <v>0</v>
      </c>
      <c r="Z319" s="54"/>
      <c r="AA319" s="55"/>
      <c r="AB319" s="54"/>
      <c r="AC319" s="55"/>
      <c r="AD319" s="106"/>
      <c r="AE319" s="55"/>
      <c r="AF319" s="54"/>
      <c r="AG319" s="55"/>
      <c r="AH319" s="106"/>
      <c r="AI319" s="55"/>
      <c r="AJ319" s="54"/>
      <c r="AK319" s="55"/>
      <c r="AL319" s="106"/>
      <c r="AM319" s="55"/>
      <c r="AN319" s="106"/>
      <c r="AO319" s="89"/>
      <c r="AP319" s="96">
        <f t="shared" si="81"/>
        <v>0</v>
      </c>
      <c r="AQ319" s="105"/>
      <c r="AR319" s="93"/>
      <c r="AS319" s="90">
        <f t="shared" si="87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90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89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 t="shared" si="92"/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 t="shared" si="82"/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 t="shared" si="83"/>
        <v>0</v>
      </c>
      <c r="DG319" s="51"/>
      <c r="DH319" s="50"/>
      <c r="DI319" s="51"/>
      <c r="DJ319" s="50"/>
      <c r="DK319" s="51"/>
      <c r="DL319" s="52"/>
      <c r="DM319" s="53">
        <f t="shared" si="85"/>
        <v>0</v>
      </c>
      <c r="DN319" s="51"/>
      <c r="DO319" s="50"/>
      <c r="DP319" s="51"/>
      <c r="DQ319" s="50"/>
      <c r="DR319" s="51"/>
      <c r="DS319" s="50"/>
      <c r="DT319" s="51"/>
      <c r="DU319" s="50"/>
      <c r="DV319" s="51"/>
      <c r="DW319" s="50"/>
      <c r="DX319" s="51"/>
      <c r="DY319" s="50"/>
      <c r="DZ319" s="51"/>
      <c r="EA319" s="50"/>
      <c r="EB319" s="51"/>
      <c r="EC319" s="52"/>
    </row>
    <row r="320" spans="2:133" ht="15" hidden="1" customHeight="1" x14ac:dyDescent="0.3">
      <c r="B320" s="37">
        <v>7360</v>
      </c>
      <c r="C320" s="30" t="s">
        <v>235</v>
      </c>
      <c r="D320" s="38">
        <v>2009</v>
      </c>
      <c r="E320" s="62">
        <f t="shared" si="84"/>
        <v>0</v>
      </c>
      <c r="F320" s="47"/>
      <c r="G320" s="47"/>
      <c r="H320" s="47"/>
      <c r="I320" s="47"/>
      <c r="J320" s="48">
        <f t="shared" si="88"/>
        <v>0</v>
      </c>
      <c r="K320" s="49"/>
      <c r="L320" s="50"/>
      <c r="M320" s="51"/>
      <c r="N320" s="50"/>
      <c r="O320" s="51"/>
      <c r="P320" s="52"/>
      <c r="Q320" s="48">
        <f t="shared" si="79"/>
        <v>0</v>
      </c>
      <c r="R320" s="49"/>
      <c r="S320" s="52"/>
      <c r="T320" s="48">
        <f t="shared" si="80"/>
        <v>0</v>
      </c>
      <c r="U320" s="49"/>
      <c r="V320" s="50"/>
      <c r="W320" s="51"/>
      <c r="X320" s="52"/>
      <c r="Y320" s="53">
        <f t="shared" si="91"/>
        <v>0</v>
      </c>
      <c r="Z320" s="54"/>
      <c r="AA320" s="55"/>
      <c r="AB320" s="54"/>
      <c r="AC320" s="55"/>
      <c r="AD320" s="106"/>
      <c r="AE320" s="55"/>
      <c r="AF320" s="54"/>
      <c r="AG320" s="55"/>
      <c r="AH320" s="106"/>
      <c r="AI320" s="55"/>
      <c r="AJ320" s="54"/>
      <c r="AK320" s="55"/>
      <c r="AL320" s="106"/>
      <c r="AM320" s="55"/>
      <c r="AN320" s="106"/>
      <c r="AO320" s="89"/>
      <c r="AP320" s="96">
        <f t="shared" si="81"/>
        <v>0</v>
      </c>
      <c r="AQ320" s="105"/>
      <c r="AR320" s="93"/>
      <c r="AS320" s="90">
        <f t="shared" si="87"/>
        <v>0</v>
      </c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>
        <f t="shared" si="90"/>
        <v>0</v>
      </c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89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>
        <f t="shared" si="92"/>
        <v>0</v>
      </c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>
        <f t="shared" si="82"/>
        <v>0</v>
      </c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>
        <f t="shared" si="83"/>
        <v>0</v>
      </c>
      <c r="DG320" s="51"/>
      <c r="DH320" s="50"/>
      <c r="DI320" s="51"/>
      <c r="DJ320" s="50"/>
      <c r="DK320" s="51"/>
      <c r="DL320" s="52"/>
      <c r="DM320" s="53">
        <f t="shared" si="85"/>
        <v>0</v>
      </c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</row>
    <row r="321" spans="2:133" ht="15" hidden="1" customHeight="1" x14ac:dyDescent="0.3">
      <c r="B321" s="37">
        <v>6317</v>
      </c>
      <c r="C321" s="30" t="s">
        <v>186</v>
      </c>
      <c r="D321" s="38">
        <v>2008</v>
      </c>
      <c r="E321" s="62">
        <f t="shared" si="84"/>
        <v>0</v>
      </c>
      <c r="F321" s="47"/>
      <c r="G321" s="47"/>
      <c r="H321" s="47"/>
      <c r="I321" s="47"/>
      <c r="J321" s="48">
        <f t="shared" si="88"/>
        <v>0</v>
      </c>
      <c r="K321" s="49"/>
      <c r="L321" s="50"/>
      <c r="M321" s="51"/>
      <c r="N321" s="50"/>
      <c r="O321" s="51"/>
      <c r="P321" s="52"/>
      <c r="Q321" s="48">
        <f t="shared" si="79"/>
        <v>0</v>
      </c>
      <c r="R321" s="49"/>
      <c r="S321" s="52"/>
      <c r="T321" s="48">
        <f t="shared" si="80"/>
        <v>0</v>
      </c>
      <c r="U321" s="49"/>
      <c r="V321" s="50"/>
      <c r="W321" s="51"/>
      <c r="X321" s="52"/>
      <c r="Y321" s="53">
        <f t="shared" si="91"/>
        <v>0</v>
      </c>
      <c r="Z321" s="54"/>
      <c r="AA321" s="55"/>
      <c r="AB321" s="54"/>
      <c r="AC321" s="55"/>
      <c r="AD321" s="106"/>
      <c r="AE321" s="55"/>
      <c r="AF321" s="54"/>
      <c r="AG321" s="55"/>
      <c r="AH321" s="106"/>
      <c r="AI321" s="55"/>
      <c r="AJ321" s="54"/>
      <c r="AK321" s="55"/>
      <c r="AL321" s="106"/>
      <c r="AM321" s="55"/>
      <c r="AN321" s="106"/>
      <c r="AO321" s="89"/>
      <c r="AP321" s="96">
        <f t="shared" si="81"/>
        <v>0</v>
      </c>
      <c r="AQ321" s="105"/>
      <c r="AR321" s="93"/>
      <c r="AS321" s="90">
        <f t="shared" si="87"/>
        <v>0</v>
      </c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>
        <f t="shared" si="90"/>
        <v>0</v>
      </c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89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>
        <f t="shared" si="92"/>
        <v>0</v>
      </c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>
        <f t="shared" si="82"/>
        <v>0</v>
      </c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>
        <f t="shared" si="83"/>
        <v>0</v>
      </c>
      <c r="DG321" s="51"/>
      <c r="DH321" s="50"/>
      <c r="DI321" s="51"/>
      <c r="DJ321" s="50"/>
      <c r="DK321" s="51"/>
      <c r="DL321" s="52"/>
      <c r="DM321" s="53">
        <f t="shared" si="85"/>
        <v>0</v>
      </c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</row>
    <row r="322" spans="2:133" ht="15" hidden="1" customHeight="1" x14ac:dyDescent="0.3">
      <c r="B322" s="37">
        <v>6521</v>
      </c>
      <c r="C322" s="30" t="s">
        <v>382</v>
      </c>
      <c r="D322" s="38">
        <v>2005</v>
      </c>
      <c r="E322" s="62">
        <f t="shared" si="84"/>
        <v>0</v>
      </c>
      <c r="F322" s="47"/>
      <c r="G322" s="47"/>
      <c r="H322" s="47"/>
      <c r="I322" s="47"/>
      <c r="J322" s="48">
        <f t="shared" si="88"/>
        <v>0</v>
      </c>
      <c r="K322" s="49"/>
      <c r="L322" s="50"/>
      <c r="M322" s="51"/>
      <c r="N322" s="50"/>
      <c r="O322" s="51"/>
      <c r="P322" s="52"/>
      <c r="Q322" s="48">
        <f t="shared" si="79"/>
        <v>0</v>
      </c>
      <c r="R322" s="49"/>
      <c r="S322" s="52"/>
      <c r="T322" s="48">
        <f t="shared" si="80"/>
        <v>0</v>
      </c>
      <c r="U322" s="49"/>
      <c r="V322" s="50"/>
      <c r="W322" s="51"/>
      <c r="X322" s="52"/>
      <c r="Y322" s="53">
        <f t="shared" si="91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54"/>
      <c r="AM322" s="55"/>
      <c r="AN322" s="54"/>
      <c r="AO322" s="89"/>
      <c r="AP322" s="96">
        <f t="shared" si="81"/>
        <v>0</v>
      </c>
      <c r="AQ322" s="98"/>
      <c r="AR322" s="93"/>
      <c r="AS322" s="90">
        <f t="shared" si="87"/>
        <v>0</v>
      </c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>
        <f t="shared" si="90"/>
        <v>0</v>
      </c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89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>
        <f t="shared" si="92"/>
        <v>0</v>
      </c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>
        <f t="shared" si="82"/>
        <v>0</v>
      </c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>
        <f t="shared" si="83"/>
        <v>0</v>
      </c>
      <c r="DG322" s="51"/>
      <c r="DH322" s="50"/>
      <c r="DI322" s="51"/>
      <c r="DJ322" s="50"/>
      <c r="DK322" s="51"/>
      <c r="DL322" s="52"/>
      <c r="DM322" s="53">
        <f t="shared" si="85"/>
        <v>0</v>
      </c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</row>
    <row r="323" spans="2:133" ht="15" hidden="1" customHeight="1" x14ac:dyDescent="0.3">
      <c r="B323" s="37">
        <v>5997</v>
      </c>
      <c r="C323" s="30" t="s">
        <v>309</v>
      </c>
      <c r="D323" s="38">
        <v>2005</v>
      </c>
      <c r="E323" s="62">
        <f t="shared" si="84"/>
        <v>0</v>
      </c>
      <c r="F323" s="47"/>
      <c r="G323" s="47"/>
      <c r="H323" s="47"/>
      <c r="I323" s="47"/>
      <c r="J323" s="48">
        <f t="shared" si="88"/>
        <v>0</v>
      </c>
      <c r="K323" s="49"/>
      <c r="L323" s="50"/>
      <c r="M323" s="51"/>
      <c r="N323" s="50"/>
      <c r="O323" s="51"/>
      <c r="P323" s="52"/>
      <c r="Q323" s="48">
        <f t="shared" si="79"/>
        <v>0</v>
      </c>
      <c r="R323" s="49"/>
      <c r="S323" s="52"/>
      <c r="T323" s="48">
        <f t="shared" si="80"/>
        <v>0</v>
      </c>
      <c r="U323" s="49"/>
      <c r="V323" s="50"/>
      <c r="W323" s="51"/>
      <c r="X323" s="52"/>
      <c r="Y323" s="53">
        <f t="shared" si="91"/>
        <v>0</v>
      </c>
      <c r="Z323" s="54"/>
      <c r="AA323" s="55"/>
      <c r="AB323" s="54"/>
      <c r="AC323" s="55"/>
      <c r="AD323" s="54"/>
      <c r="AE323" s="55"/>
      <c r="AF323" s="54"/>
      <c r="AG323" s="55"/>
      <c r="AH323" s="54"/>
      <c r="AI323" s="55"/>
      <c r="AJ323" s="54"/>
      <c r="AK323" s="55"/>
      <c r="AL323" s="54"/>
      <c r="AM323" s="55"/>
      <c r="AN323" s="54"/>
      <c r="AO323" s="89"/>
      <c r="AP323" s="96">
        <f t="shared" si="81"/>
        <v>0</v>
      </c>
      <c r="AQ323" s="98"/>
      <c r="AR323" s="93"/>
      <c r="AS323" s="90">
        <f t="shared" si="87"/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 t="shared" si="90"/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89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 t="shared" si="92"/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 t="shared" si="82"/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 t="shared" si="83"/>
        <v>0</v>
      </c>
      <c r="DG323" s="51"/>
      <c r="DH323" s="50"/>
      <c r="DI323" s="51"/>
      <c r="DJ323" s="50"/>
      <c r="DK323" s="51"/>
      <c r="DL323" s="52"/>
      <c r="DM323" s="53">
        <f t="shared" si="85"/>
        <v>0</v>
      </c>
      <c r="DN323" s="51"/>
      <c r="DO323" s="50"/>
      <c r="DP323" s="51"/>
      <c r="DQ323" s="50"/>
      <c r="DR323" s="51"/>
      <c r="DS323" s="50"/>
      <c r="DT323" s="51"/>
      <c r="DU323" s="50"/>
      <c r="DV323" s="51"/>
      <c r="DW323" s="50"/>
      <c r="DX323" s="51"/>
      <c r="DY323" s="50"/>
      <c r="DZ323" s="51"/>
      <c r="EA323" s="50"/>
      <c r="EB323" s="51"/>
      <c r="EC323" s="52"/>
    </row>
    <row r="324" spans="2:133" ht="15" hidden="1" customHeight="1" x14ac:dyDescent="0.3">
      <c r="B324" s="37">
        <v>6314</v>
      </c>
      <c r="C324" s="30" t="s">
        <v>185</v>
      </c>
      <c r="D324" s="38">
        <v>2007</v>
      </c>
      <c r="E324" s="62">
        <f t="shared" si="84"/>
        <v>0</v>
      </c>
      <c r="F324" s="47"/>
      <c r="G324" s="47"/>
      <c r="H324" s="47"/>
      <c r="I324" s="47"/>
      <c r="J324" s="48">
        <f t="shared" si="88"/>
        <v>0</v>
      </c>
      <c r="K324" s="49"/>
      <c r="L324" s="50"/>
      <c r="M324" s="51"/>
      <c r="N324" s="50"/>
      <c r="O324" s="51"/>
      <c r="P324" s="52"/>
      <c r="Q324" s="48">
        <f t="shared" si="79"/>
        <v>0</v>
      </c>
      <c r="R324" s="49"/>
      <c r="S324" s="52"/>
      <c r="T324" s="48">
        <f t="shared" si="80"/>
        <v>0</v>
      </c>
      <c r="U324" s="49"/>
      <c r="V324" s="50"/>
      <c r="W324" s="51"/>
      <c r="X324" s="52"/>
      <c r="Y324" s="53">
        <f t="shared" si="91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54"/>
      <c r="AM324" s="55"/>
      <c r="AN324" s="54"/>
      <c r="AO324" s="89"/>
      <c r="AP324" s="96">
        <f t="shared" si="81"/>
        <v>0</v>
      </c>
      <c r="AQ324" s="98"/>
      <c r="AR324" s="93"/>
      <c r="AS324" s="90">
        <f t="shared" si="87"/>
        <v>0</v>
      </c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>
        <f t="shared" si="90"/>
        <v>0</v>
      </c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89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>
        <f t="shared" si="92"/>
        <v>0</v>
      </c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>
        <f t="shared" si="82"/>
        <v>0</v>
      </c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>
        <f t="shared" si="83"/>
        <v>0</v>
      </c>
      <c r="DG324" s="51"/>
      <c r="DH324" s="50"/>
      <c r="DI324" s="51"/>
      <c r="DJ324" s="50"/>
      <c r="DK324" s="51"/>
      <c r="DL324" s="52"/>
      <c r="DM324" s="53">
        <f t="shared" si="85"/>
        <v>0</v>
      </c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</row>
    <row r="325" spans="2:133" ht="15" hidden="1" customHeight="1" x14ac:dyDescent="0.3">
      <c r="B325" s="37">
        <v>7337</v>
      </c>
      <c r="C325" s="30" t="s">
        <v>400</v>
      </c>
      <c r="D325" s="38">
        <v>2007</v>
      </c>
      <c r="E325" s="62">
        <f t="shared" si="84"/>
        <v>0</v>
      </c>
      <c r="F325" s="47"/>
      <c r="G325" s="47"/>
      <c r="H325" s="47"/>
      <c r="I325" s="47"/>
      <c r="J325" s="48">
        <f t="shared" si="88"/>
        <v>0</v>
      </c>
      <c r="K325" s="49"/>
      <c r="L325" s="50"/>
      <c r="M325" s="51"/>
      <c r="N325" s="50"/>
      <c r="O325" s="51"/>
      <c r="P325" s="52"/>
      <c r="Q325" s="48">
        <f t="shared" si="79"/>
        <v>0</v>
      </c>
      <c r="R325" s="49"/>
      <c r="S325" s="52"/>
      <c r="T325" s="48">
        <f t="shared" si="80"/>
        <v>0</v>
      </c>
      <c r="U325" s="49"/>
      <c r="V325" s="50"/>
      <c r="W325" s="51"/>
      <c r="X325" s="52"/>
      <c r="Y325" s="53">
        <f t="shared" si="91"/>
        <v>0</v>
      </c>
      <c r="Z325" s="54"/>
      <c r="AA325" s="55"/>
      <c r="AB325" s="54"/>
      <c r="AC325" s="55"/>
      <c r="AD325" s="54"/>
      <c r="AE325" s="55"/>
      <c r="AF325" s="54"/>
      <c r="AG325" s="55"/>
      <c r="AH325" s="54"/>
      <c r="AI325" s="55"/>
      <c r="AJ325" s="54"/>
      <c r="AK325" s="55"/>
      <c r="AL325" s="54"/>
      <c r="AM325" s="55"/>
      <c r="AN325" s="54"/>
      <c r="AO325" s="89"/>
      <c r="AP325" s="96">
        <f t="shared" si="81"/>
        <v>0</v>
      </c>
      <c r="AQ325" s="98"/>
      <c r="AR325" s="93"/>
      <c r="AS325" s="90">
        <f t="shared" si="87"/>
        <v>0</v>
      </c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si="90"/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89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>
        <f t="shared" si="92"/>
        <v>0</v>
      </c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>
        <f t="shared" si="82"/>
        <v>0</v>
      </c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>
        <f t="shared" si="83"/>
        <v>0</v>
      </c>
      <c r="DG325" s="51"/>
      <c r="DH325" s="50"/>
      <c r="DI325" s="51"/>
      <c r="DJ325" s="50"/>
      <c r="DK325" s="51"/>
      <c r="DL325" s="52"/>
      <c r="DM325" s="53">
        <f t="shared" si="85"/>
        <v>0</v>
      </c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</row>
    <row r="326" spans="2:133" ht="15" hidden="1" customHeight="1" x14ac:dyDescent="0.3">
      <c r="B326" s="37">
        <v>1453</v>
      </c>
      <c r="C326" s="30" t="s">
        <v>55</v>
      </c>
      <c r="D326" s="39">
        <v>1999</v>
      </c>
      <c r="E326" s="62">
        <f t="shared" si="84"/>
        <v>0</v>
      </c>
      <c r="F326" s="47"/>
      <c r="G326" s="47"/>
      <c r="H326" s="47"/>
      <c r="I326" s="47"/>
      <c r="J326" s="48">
        <f t="shared" si="88"/>
        <v>0</v>
      </c>
      <c r="K326" s="49"/>
      <c r="L326" s="50"/>
      <c r="M326" s="51"/>
      <c r="N326" s="50"/>
      <c r="O326" s="51"/>
      <c r="P326" s="52"/>
      <c r="Q326" s="48">
        <f t="shared" si="79"/>
        <v>0</v>
      </c>
      <c r="R326" s="49"/>
      <c r="S326" s="52"/>
      <c r="T326" s="48">
        <f t="shared" si="80"/>
        <v>0</v>
      </c>
      <c r="U326" s="49"/>
      <c r="V326" s="50"/>
      <c r="W326" s="51"/>
      <c r="X326" s="52"/>
      <c r="Y326" s="53">
        <f t="shared" si="91"/>
        <v>0</v>
      </c>
      <c r="Z326" s="54"/>
      <c r="AA326" s="55"/>
      <c r="AB326" s="54"/>
      <c r="AC326" s="55"/>
      <c r="AD326" s="54"/>
      <c r="AE326" s="55"/>
      <c r="AF326" s="54"/>
      <c r="AG326" s="55"/>
      <c r="AH326" s="54"/>
      <c r="AI326" s="55"/>
      <c r="AJ326" s="54"/>
      <c r="AK326" s="55"/>
      <c r="AL326" s="54"/>
      <c r="AM326" s="55"/>
      <c r="AN326" s="54"/>
      <c r="AO326" s="89"/>
      <c r="AP326" s="96">
        <f t="shared" si="81"/>
        <v>0</v>
      </c>
      <c r="AQ326" s="98"/>
      <c r="AR326" s="93"/>
      <c r="AS326" s="90">
        <f t="shared" si="87"/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90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22"/>
      <c r="BQ326" s="13">
        <f t="shared" si="89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109"/>
      <c r="CH326" s="53">
        <f t="shared" si="92"/>
        <v>0</v>
      </c>
      <c r="CI326" s="51"/>
      <c r="CJ326" s="50"/>
      <c r="CK326" s="51"/>
      <c r="CL326" s="50"/>
      <c r="CM326" s="51"/>
      <c r="CN326" s="50"/>
      <c r="CO326" s="50"/>
      <c r="CP326" s="50"/>
      <c r="CQ326" s="51"/>
      <c r="CR326" s="50"/>
      <c r="CS326" s="51"/>
      <c r="CT326" s="109"/>
      <c r="CU326" s="53">
        <f t="shared" si="82"/>
        <v>0</v>
      </c>
      <c r="CV326" s="51"/>
      <c r="CW326" s="50"/>
      <c r="CX326" s="50"/>
      <c r="CY326" s="50"/>
      <c r="CZ326" s="51"/>
      <c r="DA326" s="50"/>
      <c r="DB326" s="51"/>
      <c r="DC326" s="50"/>
      <c r="DD326" s="51"/>
      <c r="DE326" s="109"/>
      <c r="DF326" s="53">
        <f t="shared" si="83"/>
        <v>0</v>
      </c>
      <c r="DG326" s="51"/>
      <c r="DH326" s="50"/>
      <c r="DI326" s="50"/>
      <c r="DJ326" s="50"/>
      <c r="DK326" s="51"/>
      <c r="DL326" s="109"/>
      <c r="DM326" s="53">
        <f t="shared" si="85"/>
        <v>0</v>
      </c>
      <c r="DN326" s="51"/>
      <c r="DO326" s="50"/>
      <c r="DP326" s="51"/>
      <c r="DQ326" s="50"/>
      <c r="DR326" s="51"/>
      <c r="DS326" s="50"/>
      <c r="DT326" s="51"/>
      <c r="DU326" s="50"/>
      <c r="DV326" s="51"/>
      <c r="DW326" s="50"/>
      <c r="DX326" s="50"/>
      <c r="DY326" s="50"/>
      <c r="DZ326" s="51"/>
      <c r="EA326" s="50"/>
      <c r="EB326" s="51"/>
      <c r="EC326" s="109"/>
    </row>
    <row r="327" spans="2:133" ht="15" hidden="1" customHeight="1" x14ac:dyDescent="0.3">
      <c r="B327" s="37">
        <v>7306</v>
      </c>
      <c r="C327" s="30" t="s">
        <v>279</v>
      </c>
      <c r="D327" s="38">
        <v>2009</v>
      </c>
      <c r="E327" s="62">
        <f t="shared" si="84"/>
        <v>0</v>
      </c>
      <c r="F327" s="47"/>
      <c r="G327" s="47"/>
      <c r="H327" s="47"/>
      <c r="I327" s="47"/>
      <c r="J327" s="48">
        <f t="shared" si="88"/>
        <v>0</v>
      </c>
      <c r="K327" s="49"/>
      <c r="L327" s="50"/>
      <c r="M327" s="51"/>
      <c r="N327" s="50"/>
      <c r="O327" s="51"/>
      <c r="P327" s="52"/>
      <c r="Q327" s="48">
        <f t="shared" si="79"/>
        <v>0</v>
      </c>
      <c r="R327" s="49"/>
      <c r="S327" s="52"/>
      <c r="T327" s="48">
        <f t="shared" si="80"/>
        <v>0</v>
      </c>
      <c r="U327" s="49"/>
      <c r="V327" s="50"/>
      <c r="W327" s="51"/>
      <c r="X327" s="52"/>
      <c r="Y327" s="53">
        <f t="shared" si="91"/>
        <v>0</v>
      </c>
      <c r="Z327" s="54"/>
      <c r="AA327" s="55"/>
      <c r="AB327" s="54"/>
      <c r="AC327" s="55"/>
      <c r="AD327" s="54"/>
      <c r="AE327" s="55"/>
      <c r="AF327" s="54"/>
      <c r="AG327" s="55"/>
      <c r="AH327" s="54"/>
      <c r="AI327" s="55"/>
      <c r="AJ327" s="54"/>
      <c r="AK327" s="55"/>
      <c r="AL327" s="54"/>
      <c r="AM327" s="106"/>
      <c r="AN327" s="54"/>
      <c r="AO327" s="89"/>
      <c r="AP327" s="96">
        <f t="shared" si="81"/>
        <v>0</v>
      </c>
      <c r="AQ327" s="98"/>
      <c r="AR327" s="93"/>
      <c r="AS327" s="90">
        <f t="shared" si="87"/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90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89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 t="shared" si="92"/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 t="shared" si="82"/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 t="shared" si="83"/>
        <v>0</v>
      </c>
      <c r="DG327" s="51"/>
      <c r="DH327" s="50"/>
      <c r="DI327" s="51"/>
      <c r="DJ327" s="50"/>
      <c r="DK327" s="51"/>
      <c r="DL327" s="52"/>
      <c r="DM327" s="53">
        <f t="shared" si="85"/>
        <v>0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/>
      <c r="EA327" s="50"/>
      <c r="EB327" s="51"/>
      <c r="EC327" s="52"/>
    </row>
    <row r="328" spans="2:133" ht="15" hidden="1" customHeight="1" x14ac:dyDescent="0.3">
      <c r="B328" s="37">
        <v>6749</v>
      </c>
      <c r="C328" s="30" t="s">
        <v>230</v>
      </c>
      <c r="D328" s="38">
        <v>2008</v>
      </c>
      <c r="E328" s="62">
        <f t="shared" si="84"/>
        <v>0</v>
      </c>
      <c r="F328" s="47"/>
      <c r="G328" s="47"/>
      <c r="H328" s="47"/>
      <c r="I328" s="47"/>
      <c r="J328" s="48">
        <f t="shared" si="88"/>
        <v>0</v>
      </c>
      <c r="K328" s="49"/>
      <c r="L328" s="50"/>
      <c r="M328" s="51"/>
      <c r="N328" s="50"/>
      <c r="O328" s="51"/>
      <c r="P328" s="52"/>
      <c r="Q328" s="48">
        <f t="shared" si="79"/>
        <v>0</v>
      </c>
      <c r="R328" s="49"/>
      <c r="S328" s="52"/>
      <c r="T328" s="48">
        <f t="shared" si="80"/>
        <v>0</v>
      </c>
      <c r="U328" s="49"/>
      <c r="V328" s="50"/>
      <c r="W328" s="51"/>
      <c r="X328" s="52"/>
      <c r="Y328" s="53">
        <f t="shared" si="91"/>
        <v>0</v>
      </c>
      <c r="Z328" s="54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54"/>
      <c r="AM328" s="55"/>
      <c r="AN328" s="54"/>
      <c r="AO328" s="89"/>
      <c r="AP328" s="96">
        <f t="shared" si="81"/>
        <v>0</v>
      </c>
      <c r="AQ328" s="98"/>
      <c r="AR328" s="93"/>
      <c r="AS328" s="90">
        <f t="shared" si="87"/>
        <v>0</v>
      </c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90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89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>
        <f t="shared" si="92"/>
        <v>0</v>
      </c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>
        <f t="shared" si="82"/>
        <v>0</v>
      </c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>
        <f t="shared" si="83"/>
        <v>0</v>
      </c>
      <c r="DG328" s="51"/>
      <c r="DH328" s="50"/>
      <c r="DI328" s="51"/>
      <c r="DJ328" s="50"/>
      <c r="DK328" s="51"/>
      <c r="DL328" s="52"/>
      <c r="DM328" s="53">
        <f t="shared" si="85"/>
        <v>0</v>
      </c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</row>
    <row r="329" spans="2:133" ht="15" hidden="1" customHeight="1" x14ac:dyDescent="0.3">
      <c r="B329" s="37">
        <v>6120</v>
      </c>
      <c r="C329" s="30" t="s">
        <v>325</v>
      </c>
      <c r="D329" s="38">
        <v>2006</v>
      </c>
      <c r="E329" s="62">
        <f t="shared" si="84"/>
        <v>0</v>
      </c>
      <c r="F329" s="47"/>
      <c r="G329" s="47"/>
      <c r="H329" s="47"/>
      <c r="I329" s="47"/>
      <c r="J329" s="48">
        <f t="shared" si="88"/>
        <v>0</v>
      </c>
      <c r="K329" s="49"/>
      <c r="L329" s="50"/>
      <c r="M329" s="51"/>
      <c r="N329" s="50"/>
      <c r="O329" s="51"/>
      <c r="P329" s="52"/>
      <c r="Q329" s="48">
        <f t="shared" ref="Q329:Q392" si="93">S329</f>
        <v>0</v>
      </c>
      <c r="R329" s="49"/>
      <c r="S329" s="52"/>
      <c r="T329" s="48">
        <f t="shared" ref="T329:T392" si="94">V329+X329</f>
        <v>0</v>
      </c>
      <c r="U329" s="49"/>
      <c r="V329" s="50"/>
      <c r="W329" s="51"/>
      <c r="X329" s="52"/>
      <c r="Y329" s="53">
        <f t="shared" si="91"/>
        <v>0</v>
      </c>
      <c r="Z329" s="54"/>
      <c r="AA329" s="55"/>
      <c r="AB329" s="54"/>
      <c r="AC329" s="55"/>
      <c r="AD329" s="54"/>
      <c r="AE329" s="55"/>
      <c r="AF329" s="54"/>
      <c r="AG329" s="55"/>
      <c r="AH329" s="54"/>
      <c r="AI329" s="55"/>
      <c r="AJ329" s="54"/>
      <c r="AK329" s="55"/>
      <c r="AL329" s="106"/>
      <c r="AM329" s="55"/>
      <c r="AN329" s="54"/>
      <c r="AO329" s="89"/>
      <c r="AP329" s="96">
        <f t="shared" ref="AP329:AP392" si="95">AR329</f>
        <v>0</v>
      </c>
      <c r="AQ329" s="98"/>
      <c r="AR329" s="93"/>
      <c r="AS329" s="90">
        <f t="shared" si="87"/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90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89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 t="shared" si="92"/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 t="shared" ref="CU329:CU392" si="96">CW329+CY329+DA329+DC329+DE329</f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 t="shared" ref="DF329:DF392" si="97">DH329+DJ329+DL329</f>
        <v>0</v>
      </c>
      <c r="DG329" s="51"/>
      <c r="DH329" s="50"/>
      <c r="DI329" s="51"/>
      <c r="DJ329" s="50"/>
      <c r="DK329" s="51"/>
      <c r="DL329" s="52"/>
      <c r="DM329" s="53">
        <f t="shared" si="85"/>
        <v>0</v>
      </c>
      <c r="DN329" s="51"/>
      <c r="DO329" s="50"/>
      <c r="DP329" s="51"/>
      <c r="DQ329" s="50"/>
      <c r="DR329" s="51"/>
      <c r="DS329" s="50"/>
      <c r="DT329" s="51"/>
      <c r="DU329" s="50"/>
      <c r="DV329" s="51"/>
      <c r="DW329" s="50"/>
      <c r="DX329" s="51"/>
      <c r="DY329" s="50"/>
      <c r="DZ329" s="51"/>
      <c r="EA329" s="50"/>
      <c r="EB329" s="51"/>
      <c r="EC329" s="52"/>
    </row>
    <row r="330" spans="2:133" ht="15" hidden="1" customHeight="1" x14ac:dyDescent="0.3">
      <c r="B330" s="37">
        <v>7210</v>
      </c>
      <c r="C330" s="30" t="s">
        <v>289</v>
      </c>
      <c r="D330" s="38">
        <v>2009</v>
      </c>
      <c r="E330" s="62">
        <f t="shared" ref="E330:E393" si="98">J330+Q330+T330+Y330+AP330+AS330+BD330+BQ330+CH330+CU330+DF330+DM330</f>
        <v>0</v>
      </c>
      <c r="F330" s="47"/>
      <c r="G330" s="47"/>
      <c r="H330" s="47"/>
      <c r="I330" s="47"/>
      <c r="J330" s="48">
        <f t="shared" si="88"/>
        <v>0</v>
      </c>
      <c r="K330" s="49"/>
      <c r="L330" s="50"/>
      <c r="M330" s="51"/>
      <c r="N330" s="50"/>
      <c r="O330" s="51"/>
      <c r="P330" s="52"/>
      <c r="Q330" s="48">
        <f t="shared" si="93"/>
        <v>0</v>
      </c>
      <c r="R330" s="49"/>
      <c r="S330" s="52"/>
      <c r="T330" s="48">
        <f t="shared" si="94"/>
        <v>0</v>
      </c>
      <c r="U330" s="49"/>
      <c r="V330" s="50"/>
      <c r="W330" s="51"/>
      <c r="X330" s="52"/>
      <c r="Y330" s="53">
        <f t="shared" si="91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6"/>
      <c r="AM330" s="55"/>
      <c r="AN330" s="54"/>
      <c r="AO330" s="89"/>
      <c r="AP330" s="96">
        <f t="shared" si="95"/>
        <v>0</v>
      </c>
      <c r="AQ330" s="98"/>
      <c r="AR330" s="93"/>
      <c r="AS330" s="90">
        <f t="shared" si="87"/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90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89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 t="shared" si="92"/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 t="shared" si="96"/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 t="shared" si="97"/>
        <v>0</v>
      </c>
      <c r="DG330" s="51"/>
      <c r="DH330" s="50"/>
      <c r="DI330" s="51"/>
      <c r="DJ330" s="50"/>
      <c r="DK330" s="51"/>
      <c r="DL330" s="52"/>
      <c r="DM330" s="53">
        <f t="shared" ref="DM330:DM393" si="99">DO330+DQ330+DS330+DU330+DW330+DY330+EA330+EC330</f>
        <v>0</v>
      </c>
      <c r="DN330" s="51"/>
      <c r="DO330" s="50"/>
      <c r="DP330" s="51"/>
      <c r="DQ330" s="50"/>
      <c r="DR330" s="51"/>
      <c r="DS330" s="50"/>
      <c r="DT330" s="51"/>
      <c r="DU330" s="50"/>
      <c r="DV330" s="51"/>
      <c r="DW330" s="50"/>
      <c r="DX330" s="51"/>
      <c r="DY330" s="50"/>
      <c r="DZ330" s="51"/>
      <c r="EA330" s="50"/>
      <c r="EB330" s="51"/>
      <c r="EC330" s="52"/>
    </row>
    <row r="331" spans="2:133" ht="15" hidden="1" customHeight="1" x14ac:dyDescent="0.3">
      <c r="B331" s="37">
        <v>5957</v>
      </c>
      <c r="C331" s="30" t="s">
        <v>331</v>
      </c>
      <c r="D331" s="38">
        <v>2006</v>
      </c>
      <c r="E331" s="62">
        <f t="shared" si="98"/>
        <v>0</v>
      </c>
      <c r="F331" s="47"/>
      <c r="G331" s="47"/>
      <c r="H331" s="47"/>
      <c r="I331" s="47"/>
      <c r="J331" s="48">
        <f t="shared" si="88"/>
        <v>0</v>
      </c>
      <c r="K331" s="49"/>
      <c r="L331" s="50"/>
      <c r="M331" s="51"/>
      <c r="N331" s="50"/>
      <c r="O331" s="51"/>
      <c r="P331" s="52"/>
      <c r="Q331" s="48">
        <f t="shared" si="93"/>
        <v>0</v>
      </c>
      <c r="R331" s="49"/>
      <c r="S331" s="52"/>
      <c r="T331" s="48">
        <f t="shared" si="94"/>
        <v>0</v>
      </c>
      <c r="U331" s="49"/>
      <c r="V331" s="50"/>
      <c r="W331" s="51"/>
      <c r="X331" s="52"/>
      <c r="Y331" s="53">
        <f t="shared" si="91"/>
        <v>0</v>
      </c>
      <c r="Z331" s="54"/>
      <c r="AA331" s="55"/>
      <c r="AB331" s="54"/>
      <c r="AC331" s="55"/>
      <c r="AD331" s="54"/>
      <c r="AE331" s="55"/>
      <c r="AF331" s="54"/>
      <c r="AG331" s="55"/>
      <c r="AH331" s="54"/>
      <c r="AI331" s="55"/>
      <c r="AJ331" s="54"/>
      <c r="AK331" s="55"/>
      <c r="AL331" s="106"/>
      <c r="AM331" s="55"/>
      <c r="AN331" s="54"/>
      <c r="AO331" s="89"/>
      <c r="AP331" s="96">
        <f t="shared" si="95"/>
        <v>0</v>
      </c>
      <c r="AQ331" s="98"/>
      <c r="AR331" s="93"/>
      <c r="AS331" s="90">
        <f t="shared" si="87"/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90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89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 t="shared" si="92"/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 t="shared" si="96"/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 t="shared" si="97"/>
        <v>0</v>
      </c>
      <c r="DG331" s="51"/>
      <c r="DH331" s="50"/>
      <c r="DI331" s="51"/>
      <c r="DJ331" s="50"/>
      <c r="DK331" s="51"/>
      <c r="DL331" s="52"/>
      <c r="DM331" s="53">
        <f t="shared" si="99"/>
        <v>0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/>
      <c r="EA331" s="50"/>
      <c r="EB331" s="51"/>
      <c r="EC331" s="52"/>
    </row>
    <row r="332" spans="2:133" ht="15" hidden="1" customHeight="1" x14ac:dyDescent="0.3">
      <c r="B332" s="37">
        <v>7092</v>
      </c>
      <c r="C332" s="30" t="s">
        <v>287</v>
      </c>
      <c r="D332" s="38">
        <v>2010</v>
      </c>
      <c r="E332" s="62">
        <f t="shared" si="98"/>
        <v>0</v>
      </c>
      <c r="F332" s="47"/>
      <c r="G332" s="47"/>
      <c r="H332" s="47"/>
      <c r="I332" s="47"/>
      <c r="J332" s="48">
        <f t="shared" si="88"/>
        <v>0</v>
      </c>
      <c r="K332" s="49"/>
      <c r="L332" s="50"/>
      <c r="M332" s="51"/>
      <c r="N332" s="50"/>
      <c r="O332" s="51"/>
      <c r="P332" s="52"/>
      <c r="Q332" s="48">
        <f t="shared" si="93"/>
        <v>0</v>
      </c>
      <c r="R332" s="49"/>
      <c r="S332" s="52"/>
      <c r="T332" s="48">
        <f t="shared" si="94"/>
        <v>0</v>
      </c>
      <c r="U332" s="49"/>
      <c r="V332" s="50"/>
      <c r="W332" s="51"/>
      <c r="X332" s="52"/>
      <c r="Y332" s="53">
        <f t="shared" si="91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9"/>
      <c r="AP332" s="96">
        <f t="shared" si="95"/>
        <v>0</v>
      </c>
      <c r="AQ332" s="98"/>
      <c r="AR332" s="93"/>
      <c r="AS332" s="90">
        <f t="shared" si="87"/>
        <v>0</v>
      </c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90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89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>
        <f t="shared" si="92"/>
        <v>0</v>
      </c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>
        <f t="shared" si="96"/>
        <v>0</v>
      </c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>
        <f t="shared" si="97"/>
        <v>0</v>
      </c>
      <c r="DG332" s="51"/>
      <c r="DH332" s="50"/>
      <c r="DI332" s="51"/>
      <c r="DJ332" s="50"/>
      <c r="DK332" s="51"/>
      <c r="DL332" s="52"/>
      <c r="DM332" s="53">
        <f t="shared" si="99"/>
        <v>0</v>
      </c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</row>
    <row r="333" spans="2:133" ht="15" hidden="1" customHeight="1" x14ac:dyDescent="0.3">
      <c r="B333" s="37">
        <v>5093</v>
      </c>
      <c r="C333" s="30" t="s">
        <v>352</v>
      </c>
      <c r="D333" s="38">
        <v>2005</v>
      </c>
      <c r="E333" s="62">
        <f t="shared" si="98"/>
        <v>0</v>
      </c>
      <c r="F333" s="47"/>
      <c r="G333" s="47"/>
      <c r="H333" s="47"/>
      <c r="I333" s="47"/>
      <c r="J333" s="48">
        <f t="shared" si="88"/>
        <v>0</v>
      </c>
      <c r="K333" s="49"/>
      <c r="L333" s="50"/>
      <c r="M333" s="51"/>
      <c r="N333" s="50"/>
      <c r="O333" s="51"/>
      <c r="P333" s="52"/>
      <c r="Q333" s="48">
        <f t="shared" si="93"/>
        <v>0</v>
      </c>
      <c r="R333" s="49"/>
      <c r="S333" s="52"/>
      <c r="T333" s="48">
        <f t="shared" si="94"/>
        <v>0</v>
      </c>
      <c r="U333" s="49"/>
      <c r="V333" s="50"/>
      <c r="W333" s="51"/>
      <c r="X333" s="52"/>
      <c r="Y333" s="53">
        <f t="shared" si="91"/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9"/>
      <c r="AP333" s="96">
        <f t="shared" si="95"/>
        <v>0</v>
      </c>
      <c r="AQ333" s="98"/>
      <c r="AR333" s="93"/>
      <c r="AS333" s="90">
        <f t="shared" si="87"/>
        <v>0</v>
      </c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90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89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>
        <f t="shared" si="92"/>
        <v>0</v>
      </c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>
        <f t="shared" si="96"/>
        <v>0</v>
      </c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>
        <f t="shared" si="97"/>
        <v>0</v>
      </c>
      <c r="DG333" s="51"/>
      <c r="DH333" s="50"/>
      <c r="DI333" s="51"/>
      <c r="DJ333" s="50"/>
      <c r="DK333" s="51"/>
      <c r="DL333" s="52"/>
      <c r="DM333" s="53">
        <f t="shared" si="99"/>
        <v>0</v>
      </c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0"/>
      <c r="EB333" s="51"/>
      <c r="EC333" s="52"/>
    </row>
    <row r="334" spans="2:133" ht="15" hidden="1" customHeight="1" x14ac:dyDescent="0.3">
      <c r="B334" s="37">
        <v>238</v>
      </c>
      <c r="C334" s="30" t="s">
        <v>34</v>
      </c>
      <c r="D334" s="39">
        <v>1995</v>
      </c>
      <c r="E334" s="62">
        <f t="shared" si="98"/>
        <v>0</v>
      </c>
      <c r="F334" s="47"/>
      <c r="G334" s="47"/>
      <c r="H334" s="47"/>
      <c r="I334" s="47"/>
      <c r="J334" s="48">
        <f t="shared" si="88"/>
        <v>0</v>
      </c>
      <c r="K334" s="49"/>
      <c r="L334" s="50"/>
      <c r="M334" s="51"/>
      <c r="N334" s="50"/>
      <c r="O334" s="51"/>
      <c r="P334" s="52"/>
      <c r="Q334" s="48">
        <f t="shared" si="93"/>
        <v>0</v>
      </c>
      <c r="R334" s="49"/>
      <c r="S334" s="52"/>
      <c r="T334" s="48">
        <f t="shared" si="94"/>
        <v>0</v>
      </c>
      <c r="U334" s="49"/>
      <c r="V334" s="50"/>
      <c r="W334" s="51"/>
      <c r="X334" s="52"/>
      <c r="Y334" s="53">
        <f t="shared" si="91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9"/>
      <c r="AP334" s="96">
        <f t="shared" si="95"/>
        <v>0</v>
      </c>
      <c r="AQ334" s="98"/>
      <c r="AR334" s="93"/>
      <c r="AS334" s="90">
        <f t="shared" si="87"/>
        <v>0</v>
      </c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90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89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>
        <f t="shared" si="92"/>
        <v>0</v>
      </c>
      <c r="CI334" s="51"/>
      <c r="CJ334" s="50"/>
      <c r="CK334" s="51"/>
      <c r="CL334" s="50"/>
      <c r="CM334" s="51"/>
      <c r="CN334" s="50"/>
      <c r="CO334" s="50"/>
      <c r="CP334" s="50"/>
      <c r="CQ334" s="51"/>
      <c r="CR334" s="50"/>
      <c r="CS334" s="51"/>
      <c r="CT334" s="52"/>
      <c r="CU334" s="53">
        <f t="shared" si="96"/>
        <v>0</v>
      </c>
      <c r="CV334" s="51"/>
      <c r="CW334" s="50"/>
      <c r="CX334" s="50"/>
      <c r="CY334" s="50"/>
      <c r="CZ334" s="51"/>
      <c r="DA334" s="50"/>
      <c r="DB334" s="51"/>
      <c r="DC334" s="50"/>
      <c r="DD334" s="51"/>
      <c r="DE334" s="52"/>
      <c r="DF334" s="53">
        <f t="shared" si="97"/>
        <v>0</v>
      </c>
      <c r="DG334" s="51"/>
      <c r="DH334" s="50"/>
      <c r="DI334" s="50"/>
      <c r="DJ334" s="50"/>
      <c r="DK334" s="51"/>
      <c r="DL334" s="52"/>
      <c r="DM334" s="53">
        <f t="shared" si="99"/>
        <v>0</v>
      </c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0"/>
      <c r="DY334" s="50"/>
      <c r="DZ334" s="51"/>
      <c r="EA334" s="50"/>
      <c r="EB334" s="51"/>
      <c r="EC334" s="52"/>
    </row>
    <row r="335" spans="2:133" ht="15" hidden="1" customHeight="1" x14ac:dyDescent="0.3">
      <c r="B335" s="37">
        <v>5842</v>
      </c>
      <c r="C335" s="30" t="s">
        <v>228</v>
      </c>
      <c r="D335" s="38">
        <v>2007</v>
      </c>
      <c r="E335" s="62">
        <f t="shared" si="98"/>
        <v>0</v>
      </c>
      <c r="F335" s="47"/>
      <c r="G335" s="47"/>
      <c r="H335" s="47"/>
      <c r="I335" s="47"/>
      <c r="J335" s="48">
        <f t="shared" si="88"/>
        <v>0</v>
      </c>
      <c r="K335" s="49"/>
      <c r="L335" s="50"/>
      <c r="M335" s="51"/>
      <c r="N335" s="50"/>
      <c r="O335" s="51"/>
      <c r="P335" s="52"/>
      <c r="Q335" s="48">
        <f t="shared" si="93"/>
        <v>0</v>
      </c>
      <c r="R335" s="49"/>
      <c r="S335" s="52"/>
      <c r="T335" s="48">
        <f t="shared" si="94"/>
        <v>0</v>
      </c>
      <c r="U335" s="49"/>
      <c r="V335" s="50"/>
      <c r="W335" s="51"/>
      <c r="X335" s="52"/>
      <c r="Y335" s="53">
        <f t="shared" si="91"/>
        <v>0</v>
      </c>
      <c r="Z335" s="54"/>
      <c r="AA335" s="55"/>
      <c r="AB335" s="54"/>
      <c r="AC335" s="55"/>
      <c r="AD335" s="54"/>
      <c r="AE335" s="55"/>
      <c r="AF335" s="54"/>
      <c r="AG335" s="55"/>
      <c r="AH335" s="54"/>
      <c r="AI335" s="55"/>
      <c r="AJ335" s="54"/>
      <c r="AK335" s="55"/>
      <c r="AL335" s="54"/>
      <c r="AM335" s="55"/>
      <c r="AN335" s="54"/>
      <c r="AO335" s="89"/>
      <c r="AP335" s="96">
        <f t="shared" si="95"/>
        <v>0</v>
      </c>
      <c r="AQ335" s="98"/>
      <c r="AR335" s="93"/>
      <c r="AS335" s="90">
        <f t="shared" si="87"/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 t="shared" si="90"/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89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 t="shared" si="92"/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 t="shared" si="96"/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 t="shared" si="97"/>
        <v>0</v>
      </c>
      <c r="DG335" s="51"/>
      <c r="DH335" s="50"/>
      <c r="DI335" s="51"/>
      <c r="DJ335" s="50"/>
      <c r="DK335" s="51"/>
      <c r="DL335" s="52"/>
      <c r="DM335" s="53">
        <f t="shared" si="99"/>
        <v>0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/>
      <c r="EA335" s="50"/>
      <c r="EB335" s="51"/>
      <c r="EC335" s="52"/>
    </row>
    <row r="336" spans="2:133" ht="15" hidden="1" customHeight="1" x14ac:dyDescent="0.3">
      <c r="B336" s="37">
        <v>6389</v>
      </c>
      <c r="C336" s="30" t="s">
        <v>232</v>
      </c>
      <c r="D336" s="38">
        <v>2008</v>
      </c>
      <c r="E336" s="62">
        <f t="shared" si="98"/>
        <v>0</v>
      </c>
      <c r="F336" s="47"/>
      <c r="G336" s="47"/>
      <c r="H336" s="47"/>
      <c r="I336" s="47"/>
      <c r="J336" s="48">
        <f t="shared" si="88"/>
        <v>0</v>
      </c>
      <c r="K336" s="49"/>
      <c r="L336" s="50"/>
      <c r="M336" s="51"/>
      <c r="N336" s="50"/>
      <c r="O336" s="51"/>
      <c r="P336" s="52"/>
      <c r="Q336" s="48">
        <f t="shared" si="93"/>
        <v>0</v>
      </c>
      <c r="R336" s="49"/>
      <c r="S336" s="52"/>
      <c r="T336" s="48">
        <f t="shared" si="94"/>
        <v>0</v>
      </c>
      <c r="U336" s="49"/>
      <c r="V336" s="50"/>
      <c r="W336" s="51"/>
      <c r="X336" s="52"/>
      <c r="Y336" s="53">
        <f t="shared" si="91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9"/>
      <c r="AP336" s="96">
        <f t="shared" si="95"/>
        <v>0</v>
      </c>
      <c r="AQ336" s="98"/>
      <c r="AR336" s="93"/>
      <c r="AS336" s="90">
        <f t="shared" si="87"/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si="90"/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89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 t="shared" si="92"/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 t="shared" si="96"/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 t="shared" si="97"/>
        <v>0</v>
      </c>
      <c r="DG336" s="51"/>
      <c r="DH336" s="50"/>
      <c r="DI336" s="51"/>
      <c r="DJ336" s="50"/>
      <c r="DK336" s="51"/>
      <c r="DL336" s="52"/>
      <c r="DM336" s="53">
        <f t="shared" si="99"/>
        <v>0</v>
      </c>
      <c r="DN336" s="51"/>
      <c r="DO336" s="50"/>
      <c r="DP336" s="51"/>
      <c r="DQ336" s="50"/>
      <c r="DR336" s="51"/>
      <c r="DS336" s="50"/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</row>
    <row r="337" spans="2:133" ht="15" hidden="1" customHeight="1" x14ac:dyDescent="0.3">
      <c r="B337" s="37">
        <v>7267</v>
      </c>
      <c r="C337" s="30" t="s">
        <v>244</v>
      </c>
      <c r="D337" s="38">
        <v>2009</v>
      </c>
      <c r="E337" s="62">
        <f t="shared" si="98"/>
        <v>0</v>
      </c>
      <c r="F337" s="47"/>
      <c r="G337" s="47"/>
      <c r="H337" s="47"/>
      <c r="I337" s="47"/>
      <c r="J337" s="48">
        <f t="shared" si="88"/>
        <v>0</v>
      </c>
      <c r="K337" s="49"/>
      <c r="L337" s="50"/>
      <c r="M337" s="51"/>
      <c r="N337" s="50"/>
      <c r="O337" s="51"/>
      <c r="P337" s="52"/>
      <c r="Q337" s="48">
        <f t="shared" si="93"/>
        <v>0</v>
      </c>
      <c r="R337" s="49"/>
      <c r="S337" s="52"/>
      <c r="T337" s="48">
        <f t="shared" si="94"/>
        <v>0</v>
      </c>
      <c r="U337" s="49"/>
      <c r="V337" s="50"/>
      <c r="W337" s="51"/>
      <c r="X337" s="52"/>
      <c r="Y337" s="53">
        <f t="shared" ref="Y337:Y365" si="100">AA337+AC337+AE337+AG337+AI337+AK337+AM337+AO337</f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9"/>
      <c r="AP337" s="96">
        <f t="shared" si="95"/>
        <v>0</v>
      </c>
      <c r="AQ337" s="98"/>
      <c r="AR337" s="93"/>
      <c r="AS337" s="90">
        <f t="shared" si="87"/>
        <v>0</v>
      </c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90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89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>
        <f t="shared" si="92"/>
        <v>0</v>
      </c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>
        <f t="shared" si="96"/>
        <v>0</v>
      </c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>
        <f t="shared" si="97"/>
        <v>0</v>
      </c>
      <c r="DG337" s="51"/>
      <c r="DH337" s="50"/>
      <c r="DI337" s="51"/>
      <c r="DJ337" s="50"/>
      <c r="DK337" s="51"/>
      <c r="DL337" s="52"/>
      <c r="DM337" s="53">
        <f t="shared" si="99"/>
        <v>0</v>
      </c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</row>
    <row r="338" spans="2:133" ht="15" hidden="1" customHeight="1" x14ac:dyDescent="0.3">
      <c r="B338" s="37">
        <v>7476</v>
      </c>
      <c r="C338" s="30" t="s">
        <v>323</v>
      </c>
      <c r="D338" s="38">
        <v>2006</v>
      </c>
      <c r="E338" s="62">
        <f t="shared" si="98"/>
        <v>0</v>
      </c>
      <c r="F338" s="47"/>
      <c r="G338" s="47"/>
      <c r="H338" s="47"/>
      <c r="I338" s="47"/>
      <c r="J338" s="48">
        <f t="shared" si="88"/>
        <v>0</v>
      </c>
      <c r="K338" s="49"/>
      <c r="L338" s="50"/>
      <c r="M338" s="51"/>
      <c r="N338" s="50"/>
      <c r="O338" s="51"/>
      <c r="P338" s="52"/>
      <c r="Q338" s="48">
        <f t="shared" si="93"/>
        <v>0</v>
      </c>
      <c r="R338" s="49"/>
      <c r="S338" s="52"/>
      <c r="T338" s="48">
        <f t="shared" si="94"/>
        <v>0</v>
      </c>
      <c r="U338" s="49"/>
      <c r="V338" s="50"/>
      <c r="W338" s="51"/>
      <c r="X338" s="52"/>
      <c r="Y338" s="53">
        <f t="shared" si="100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9"/>
      <c r="AP338" s="96">
        <f t="shared" si="95"/>
        <v>0</v>
      </c>
      <c r="AQ338" s="98"/>
      <c r="AR338" s="93"/>
      <c r="AS338" s="90">
        <f t="shared" si="87"/>
        <v>0</v>
      </c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>
        <f t="shared" si="90"/>
        <v>0</v>
      </c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89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>
        <f t="shared" si="92"/>
        <v>0</v>
      </c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>
        <f t="shared" si="96"/>
        <v>0</v>
      </c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>
        <f t="shared" si="97"/>
        <v>0</v>
      </c>
      <c r="DG338" s="51"/>
      <c r="DH338" s="50"/>
      <c r="DI338" s="51"/>
      <c r="DJ338" s="50"/>
      <c r="DK338" s="51"/>
      <c r="DL338" s="52"/>
      <c r="DM338" s="53">
        <f t="shared" si="99"/>
        <v>0</v>
      </c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</row>
    <row r="339" spans="2:133" ht="15" hidden="1" customHeight="1" x14ac:dyDescent="0.3">
      <c r="B339" s="37">
        <v>7424</v>
      </c>
      <c r="C339" s="30" t="s">
        <v>193</v>
      </c>
      <c r="D339" s="38">
        <v>2007</v>
      </c>
      <c r="E339" s="62">
        <f t="shared" si="98"/>
        <v>0</v>
      </c>
      <c r="F339" s="47"/>
      <c r="G339" s="47"/>
      <c r="H339" s="47"/>
      <c r="I339" s="47"/>
      <c r="J339" s="48">
        <f t="shared" si="88"/>
        <v>0</v>
      </c>
      <c r="K339" s="49"/>
      <c r="L339" s="50"/>
      <c r="M339" s="51"/>
      <c r="N339" s="50"/>
      <c r="O339" s="51"/>
      <c r="P339" s="52"/>
      <c r="Q339" s="48">
        <f t="shared" si="93"/>
        <v>0</v>
      </c>
      <c r="R339" s="49"/>
      <c r="S339" s="52"/>
      <c r="T339" s="48">
        <f t="shared" si="94"/>
        <v>0</v>
      </c>
      <c r="U339" s="49"/>
      <c r="V339" s="50"/>
      <c r="W339" s="51"/>
      <c r="X339" s="52"/>
      <c r="Y339" s="53">
        <f t="shared" si="100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54"/>
      <c r="AM339" s="55"/>
      <c r="AN339" s="54"/>
      <c r="AO339" s="89"/>
      <c r="AP339" s="96">
        <f t="shared" si="95"/>
        <v>0</v>
      </c>
      <c r="AQ339" s="98"/>
      <c r="AR339" s="93"/>
      <c r="AS339" s="90">
        <f t="shared" si="87"/>
        <v>0</v>
      </c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>
        <f t="shared" si="90"/>
        <v>0</v>
      </c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89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>
        <f t="shared" si="92"/>
        <v>0</v>
      </c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>
        <f t="shared" si="96"/>
        <v>0</v>
      </c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>
        <f t="shared" si="97"/>
        <v>0</v>
      </c>
      <c r="DG339" s="51"/>
      <c r="DH339" s="50"/>
      <c r="DI339" s="51"/>
      <c r="DJ339" s="50"/>
      <c r="DK339" s="51"/>
      <c r="DL339" s="52"/>
      <c r="DM339" s="53">
        <f t="shared" si="99"/>
        <v>0</v>
      </c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</row>
    <row r="340" spans="2:133" ht="15" hidden="1" customHeight="1" x14ac:dyDescent="0.3">
      <c r="B340" s="37">
        <v>4633</v>
      </c>
      <c r="C340" s="30" t="s">
        <v>61</v>
      </c>
      <c r="D340" s="39">
        <v>2004</v>
      </c>
      <c r="E340" s="62">
        <f t="shared" si="98"/>
        <v>0</v>
      </c>
      <c r="F340" s="47"/>
      <c r="G340" s="47"/>
      <c r="H340" s="47"/>
      <c r="I340" s="47"/>
      <c r="J340" s="48">
        <f t="shared" si="88"/>
        <v>0</v>
      </c>
      <c r="K340" s="49"/>
      <c r="L340" s="50"/>
      <c r="M340" s="51"/>
      <c r="N340" s="50"/>
      <c r="O340" s="51"/>
      <c r="P340" s="52"/>
      <c r="Q340" s="48">
        <f t="shared" si="93"/>
        <v>0</v>
      </c>
      <c r="R340" s="49"/>
      <c r="S340" s="52"/>
      <c r="T340" s="48">
        <f t="shared" si="94"/>
        <v>0</v>
      </c>
      <c r="U340" s="49"/>
      <c r="V340" s="50"/>
      <c r="W340" s="51"/>
      <c r="X340" s="52"/>
      <c r="Y340" s="53">
        <f t="shared" si="100"/>
        <v>0</v>
      </c>
      <c r="Z340" s="54"/>
      <c r="AA340" s="55"/>
      <c r="AB340" s="54"/>
      <c r="AC340" s="55"/>
      <c r="AD340" s="54"/>
      <c r="AE340" s="55"/>
      <c r="AF340" s="54"/>
      <c r="AG340" s="55"/>
      <c r="AH340" s="54"/>
      <c r="AI340" s="55"/>
      <c r="AJ340" s="106"/>
      <c r="AK340" s="55"/>
      <c r="AL340" s="54"/>
      <c r="AM340" s="55"/>
      <c r="AN340" s="54"/>
      <c r="AO340" s="89"/>
      <c r="AP340" s="96">
        <f t="shared" si="95"/>
        <v>0</v>
      </c>
      <c r="AQ340" s="98"/>
      <c r="AR340" s="93"/>
      <c r="AS340" s="90">
        <f t="shared" si="87"/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 t="shared" si="90"/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89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 t="shared" si="92"/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 t="shared" si="96"/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 t="shared" si="97"/>
        <v>0</v>
      </c>
      <c r="DG340" s="51"/>
      <c r="DH340" s="50"/>
      <c r="DI340" s="51"/>
      <c r="DJ340" s="50"/>
      <c r="DK340" s="51"/>
      <c r="DL340" s="52"/>
      <c r="DM340" s="53">
        <f t="shared" si="99"/>
        <v>0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51"/>
      <c r="DY340" s="50"/>
      <c r="DZ340" s="51"/>
      <c r="EA340" s="50"/>
      <c r="EB340" s="51"/>
      <c r="EC340" s="52"/>
    </row>
    <row r="341" spans="2:133" ht="15" hidden="1" customHeight="1" x14ac:dyDescent="0.3">
      <c r="B341" s="37">
        <v>5349</v>
      </c>
      <c r="C341" s="30" t="s">
        <v>311</v>
      </c>
      <c r="D341" s="38">
        <v>2005</v>
      </c>
      <c r="E341" s="62">
        <f t="shared" si="98"/>
        <v>0</v>
      </c>
      <c r="F341" s="47"/>
      <c r="G341" s="47"/>
      <c r="H341" s="47"/>
      <c r="I341" s="47"/>
      <c r="J341" s="48">
        <f t="shared" si="88"/>
        <v>0</v>
      </c>
      <c r="K341" s="49"/>
      <c r="L341" s="50"/>
      <c r="M341" s="51"/>
      <c r="N341" s="50"/>
      <c r="O341" s="51"/>
      <c r="P341" s="52"/>
      <c r="Q341" s="48">
        <f t="shared" si="93"/>
        <v>0</v>
      </c>
      <c r="R341" s="49"/>
      <c r="S341" s="52"/>
      <c r="T341" s="48">
        <f t="shared" si="94"/>
        <v>0</v>
      </c>
      <c r="U341" s="49"/>
      <c r="V341" s="50"/>
      <c r="W341" s="51"/>
      <c r="X341" s="52"/>
      <c r="Y341" s="53">
        <f t="shared" si="100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54"/>
      <c r="AK341" s="55"/>
      <c r="AL341" s="54"/>
      <c r="AM341" s="55"/>
      <c r="AN341" s="54"/>
      <c r="AO341" s="89"/>
      <c r="AP341" s="96">
        <f t="shared" si="95"/>
        <v>0</v>
      </c>
      <c r="AQ341" s="98"/>
      <c r="AR341" s="93"/>
      <c r="AS341" s="90">
        <f t="shared" si="87"/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 t="shared" si="90"/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89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 t="shared" si="92"/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 t="shared" si="96"/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 t="shared" si="97"/>
        <v>0</v>
      </c>
      <c r="DG341" s="51"/>
      <c r="DH341" s="50"/>
      <c r="DI341" s="51"/>
      <c r="DJ341" s="50"/>
      <c r="DK341" s="51"/>
      <c r="DL341" s="52"/>
      <c r="DM341" s="53">
        <f t="shared" si="99"/>
        <v>0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/>
      <c r="EC341" s="52"/>
    </row>
    <row r="342" spans="2:133" ht="15" hidden="1" customHeight="1" x14ac:dyDescent="0.3">
      <c r="B342" s="37">
        <v>6016</v>
      </c>
      <c r="C342" s="30" t="s">
        <v>206</v>
      </c>
      <c r="D342" s="38">
        <v>2008</v>
      </c>
      <c r="E342" s="62">
        <f t="shared" si="98"/>
        <v>0</v>
      </c>
      <c r="F342" s="47"/>
      <c r="G342" s="47"/>
      <c r="H342" s="47"/>
      <c r="I342" s="47"/>
      <c r="J342" s="48">
        <f t="shared" si="88"/>
        <v>0</v>
      </c>
      <c r="K342" s="49"/>
      <c r="L342" s="50"/>
      <c r="M342" s="51"/>
      <c r="N342" s="50"/>
      <c r="O342" s="51"/>
      <c r="P342" s="52"/>
      <c r="Q342" s="48">
        <f t="shared" si="93"/>
        <v>0</v>
      </c>
      <c r="R342" s="49"/>
      <c r="S342" s="52"/>
      <c r="T342" s="48">
        <f t="shared" si="94"/>
        <v>0</v>
      </c>
      <c r="U342" s="49"/>
      <c r="V342" s="50"/>
      <c r="W342" s="51"/>
      <c r="X342" s="52"/>
      <c r="Y342" s="53">
        <f t="shared" si="100"/>
        <v>0</v>
      </c>
      <c r="Z342" s="54"/>
      <c r="AA342" s="55"/>
      <c r="AB342" s="54"/>
      <c r="AC342" s="55"/>
      <c r="AD342" s="54"/>
      <c r="AE342" s="55"/>
      <c r="AF342" s="54"/>
      <c r="AG342" s="55"/>
      <c r="AH342" s="54"/>
      <c r="AI342" s="55"/>
      <c r="AJ342" s="54"/>
      <c r="AK342" s="55"/>
      <c r="AL342" s="54"/>
      <c r="AM342" s="55"/>
      <c r="AN342" s="54"/>
      <c r="AO342" s="89"/>
      <c r="AP342" s="96">
        <f t="shared" si="95"/>
        <v>0</v>
      </c>
      <c r="AQ342" s="98"/>
      <c r="AR342" s="93"/>
      <c r="AS342" s="90">
        <f t="shared" si="87"/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 t="shared" si="90"/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89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 t="shared" si="92"/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 t="shared" si="96"/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 t="shared" si="97"/>
        <v>0</v>
      </c>
      <c r="DG342" s="51"/>
      <c r="DH342" s="50"/>
      <c r="DI342" s="51"/>
      <c r="DJ342" s="50"/>
      <c r="DK342" s="51"/>
      <c r="DL342" s="52"/>
      <c r="DM342" s="53">
        <f t="shared" si="99"/>
        <v>0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51"/>
      <c r="DY342" s="50"/>
      <c r="DZ342" s="51"/>
      <c r="EA342" s="50"/>
      <c r="EB342" s="51"/>
      <c r="EC342" s="52"/>
    </row>
    <row r="343" spans="2:133" ht="15" hidden="1" customHeight="1" x14ac:dyDescent="0.3">
      <c r="B343" s="37">
        <v>6348</v>
      </c>
      <c r="C343" s="30" t="s">
        <v>236</v>
      </c>
      <c r="D343" s="38">
        <v>2009</v>
      </c>
      <c r="E343" s="62">
        <f t="shared" si="98"/>
        <v>0</v>
      </c>
      <c r="F343" s="47"/>
      <c r="G343" s="47"/>
      <c r="H343" s="47"/>
      <c r="I343" s="47"/>
      <c r="J343" s="48">
        <f t="shared" si="88"/>
        <v>0</v>
      </c>
      <c r="K343" s="49"/>
      <c r="L343" s="50"/>
      <c r="M343" s="51"/>
      <c r="N343" s="50"/>
      <c r="O343" s="51"/>
      <c r="P343" s="52"/>
      <c r="Q343" s="48">
        <f t="shared" si="93"/>
        <v>0</v>
      </c>
      <c r="R343" s="49"/>
      <c r="S343" s="52"/>
      <c r="T343" s="48">
        <f t="shared" si="94"/>
        <v>0</v>
      </c>
      <c r="U343" s="49"/>
      <c r="V343" s="50"/>
      <c r="W343" s="51"/>
      <c r="X343" s="52"/>
      <c r="Y343" s="53">
        <f t="shared" si="100"/>
        <v>0</v>
      </c>
      <c r="Z343" s="54"/>
      <c r="AA343" s="55"/>
      <c r="AB343" s="54"/>
      <c r="AC343" s="55"/>
      <c r="AD343" s="54"/>
      <c r="AE343" s="55"/>
      <c r="AF343" s="54"/>
      <c r="AG343" s="55"/>
      <c r="AH343" s="54"/>
      <c r="AI343" s="55"/>
      <c r="AJ343" s="54"/>
      <c r="AK343" s="55"/>
      <c r="AL343" s="54"/>
      <c r="AM343" s="55"/>
      <c r="AN343" s="54"/>
      <c r="AO343" s="89"/>
      <c r="AP343" s="96">
        <f t="shared" si="95"/>
        <v>0</v>
      </c>
      <c r="AQ343" s="98"/>
      <c r="AR343" s="93"/>
      <c r="AS343" s="90">
        <f t="shared" si="87"/>
        <v>0</v>
      </c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si="90"/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89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>
        <f t="shared" si="92"/>
        <v>0</v>
      </c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>
        <f t="shared" si="96"/>
        <v>0</v>
      </c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>
        <f t="shared" si="97"/>
        <v>0</v>
      </c>
      <c r="DG343" s="51"/>
      <c r="DH343" s="50"/>
      <c r="DI343" s="51"/>
      <c r="DJ343" s="50"/>
      <c r="DK343" s="51"/>
      <c r="DL343" s="52"/>
      <c r="DM343" s="53">
        <f t="shared" si="99"/>
        <v>0</v>
      </c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</row>
    <row r="344" spans="2:133" ht="15" hidden="1" customHeight="1" x14ac:dyDescent="0.3">
      <c r="B344" s="37">
        <v>6427</v>
      </c>
      <c r="C344" s="30" t="s">
        <v>251</v>
      </c>
      <c r="D344" s="38">
        <v>2009</v>
      </c>
      <c r="E344" s="62">
        <f t="shared" si="98"/>
        <v>0</v>
      </c>
      <c r="F344" s="47"/>
      <c r="G344" s="47"/>
      <c r="H344" s="47"/>
      <c r="I344" s="47"/>
      <c r="J344" s="48">
        <f t="shared" si="88"/>
        <v>0</v>
      </c>
      <c r="K344" s="49"/>
      <c r="L344" s="50"/>
      <c r="M344" s="51"/>
      <c r="N344" s="50"/>
      <c r="O344" s="51"/>
      <c r="P344" s="52"/>
      <c r="Q344" s="48">
        <f t="shared" si="93"/>
        <v>0</v>
      </c>
      <c r="R344" s="49"/>
      <c r="S344" s="52"/>
      <c r="T344" s="48">
        <f t="shared" si="94"/>
        <v>0</v>
      </c>
      <c r="U344" s="49"/>
      <c r="V344" s="50"/>
      <c r="W344" s="51"/>
      <c r="X344" s="52"/>
      <c r="Y344" s="53">
        <f t="shared" si="100"/>
        <v>0</v>
      </c>
      <c r="Z344" s="54"/>
      <c r="AA344" s="55"/>
      <c r="AB344" s="54"/>
      <c r="AC344" s="55"/>
      <c r="AD344" s="54"/>
      <c r="AE344" s="55"/>
      <c r="AF344" s="54"/>
      <c r="AG344" s="55"/>
      <c r="AH344" s="54"/>
      <c r="AI344" s="55"/>
      <c r="AJ344" s="54"/>
      <c r="AK344" s="55"/>
      <c r="AL344" s="106"/>
      <c r="AM344" s="55"/>
      <c r="AN344" s="54"/>
      <c r="AO344" s="89"/>
      <c r="AP344" s="96">
        <f t="shared" si="95"/>
        <v>0</v>
      </c>
      <c r="AQ344" s="98"/>
      <c r="AR344" s="93"/>
      <c r="AS344" s="90">
        <f t="shared" si="87"/>
        <v>0</v>
      </c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90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89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>
        <f t="shared" si="92"/>
        <v>0</v>
      </c>
      <c r="CI344" s="51"/>
      <c r="CJ344" s="50"/>
      <c r="CK344" s="51"/>
      <c r="CL344" s="50"/>
      <c r="CM344" s="51"/>
      <c r="CN344" s="50"/>
      <c r="CO344" s="51"/>
      <c r="CP344" s="50"/>
      <c r="CQ344" s="51"/>
      <c r="CR344" s="50"/>
      <c r="CS344" s="51"/>
      <c r="CT344" s="52"/>
      <c r="CU344" s="53">
        <f t="shared" si="96"/>
        <v>0</v>
      </c>
      <c r="CV344" s="51"/>
      <c r="CW344" s="50"/>
      <c r="CX344" s="51"/>
      <c r="CY344" s="50"/>
      <c r="CZ344" s="51"/>
      <c r="DA344" s="50"/>
      <c r="DB344" s="51"/>
      <c r="DC344" s="50"/>
      <c r="DD344" s="51"/>
      <c r="DE344" s="52"/>
      <c r="DF344" s="53">
        <f t="shared" si="97"/>
        <v>0</v>
      </c>
      <c r="DG344" s="51"/>
      <c r="DH344" s="50"/>
      <c r="DI344" s="51"/>
      <c r="DJ344" s="50"/>
      <c r="DK344" s="51"/>
      <c r="DL344" s="52"/>
      <c r="DM344" s="53">
        <f t="shared" si="99"/>
        <v>0</v>
      </c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1"/>
      <c r="DY344" s="50"/>
      <c r="DZ344" s="51"/>
      <c r="EA344" s="50"/>
      <c r="EB344" s="51"/>
      <c r="EC344" s="52"/>
    </row>
    <row r="345" spans="2:133" ht="15" hidden="1" customHeight="1" x14ac:dyDescent="0.3">
      <c r="B345" s="37">
        <v>6712</v>
      </c>
      <c r="C345" s="30" t="s">
        <v>346</v>
      </c>
      <c r="D345" s="38">
        <v>2008</v>
      </c>
      <c r="E345" s="62">
        <f t="shared" si="98"/>
        <v>0</v>
      </c>
      <c r="F345" s="47"/>
      <c r="G345" s="47"/>
      <c r="H345" s="47"/>
      <c r="I345" s="47"/>
      <c r="J345" s="48">
        <f t="shared" si="88"/>
        <v>0</v>
      </c>
      <c r="K345" s="49"/>
      <c r="L345" s="50"/>
      <c r="M345" s="51"/>
      <c r="N345" s="50"/>
      <c r="O345" s="51"/>
      <c r="P345" s="52"/>
      <c r="Q345" s="48">
        <f t="shared" si="93"/>
        <v>0</v>
      </c>
      <c r="R345" s="49"/>
      <c r="S345" s="52"/>
      <c r="T345" s="48">
        <f t="shared" si="94"/>
        <v>0</v>
      </c>
      <c r="U345" s="49"/>
      <c r="V345" s="50"/>
      <c r="W345" s="51"/>
      <c r="X345" s="52"/>
      <c r="Y345" s="53">
        <f t="shared" si="100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06"/>
      <c r="AM345" s="55"/>
      <c r="AN345" s="54"/>
      <c r="AO345" s="89"/>
      <c r="AP345" s="96">
        <f t="shared" si="95"/>
        <v>0</v>
      </c>
      <c r="AQ345" s="98"/>
      <c r="AR345" s="93"/>
      <c r="AS345" s="90">
        <f t="shared" si="87"/>
        <v>0</v>
      </c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90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89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>
        <f t="shared" si="92"/>
        <v>0</v>
      </c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>
        <f t="shared" si="96"/>
        <v>0</v>
      </c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>
        <f t="shared" si="97"/>
        <v>0</v>
      </c>
      <c r="DG345" s="51"/>
      <c r="DH345" s="50"/>
      <c r="DI345" s="51"/>
      <c r="DJ345" s="50"/>
      <c r="DK345" s="51"/>
      <c r="DL345" s="52"/>
      <c r="DM345" s="53">
        <f t="shared" si="99"/>
        <v>0</v>
      </c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</row>
    <row r="346" spans="2:133" ht="15" hidden="1" customHeight="1" x14ac:dyDescent="0.3">
      <c r="B346" s="37">
        <v>5767</v>
      </c>
      <c r="C346" s="30" t="s">
        <v>142</v>
      </c>
      <c r="D346" s="38">
        <v>2006</v>
      </c>
      <c r="E346" s="62">
        <f t="shared" si="98"/>
        <v>0</v>
      </c>
      <c r="F346" s="47"/>
      <c r="G346" s="47"/>
      <c r="H346" s="47"/>
      <c r="I346" s="47"/>
      <c r="J346" s="48">
        <f t="shared" si="88"/>
        <v>0</v>
      </c>
      <c r="K346" s="49"/>
      <c r="L346" s="50"/>
      <c r="M346" s="51"/>
      <c r="N346" s="50"/>
      <c r="O346" s="51"/>
      <c r="P346" s="52"/>
      <c r="Q346" s="48">
        <f t="shared" si="93"/>
        <v>0</v>
      </c>
      <c r="R346" s="49"/>
      <c r="S346" s="52"/>
      <c r="T346" s="48">
        <f t="shared" si="94"/>
        <v>0</v>
      </c>
      <c r="U346" s="49"/>
      <c r="V346" s="50"/>
      <c r="W346" s="51"/>
      <c r="X346" s="52"/>
      <c r="Y346" s="53">
        <f t="shared" si="100"/>
        <v>0</v>
      </c>
      <c r="Z346" s="54"/>
      <c r="AA346" s="55"/>
      <c r="AB346" s="54"/>
      <c r="AC346" s="55"/>
      <c r="AD346" s="54"/>
      <c r="AE346" s="55"/>
      <c r="AF346" s="54"/>
      <c r="AG346" s="55"/>
      <c r="AH346" s="54"/>
      <c r="AI346" s="55"/>
      <c r="AJ346" s="54"/>
      <c r="AK346" s="55"/>
      <c r="AL346" s="106"/>
      <c r="AM346" s="55"/>
      <c r="AN346" s="54"/>
      <c r="AO346" s="89"/>
      <c r="AP346" s="96">
        <f t="shared" si="95"/>
        <v>0</v>
      </c>
      <c r="AQ346" s="98"/>
      <c r="AR346" s="93"/>
      <c r="AS346" s="90">
        <f t="shared" si="87"/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90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89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 t="shared" si="92"/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 t="shared" si="96"/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 t="shared" si="97"/>
        <v>0</v>
      </c>
      <c r="DG346" s="51"/>
      <c r="DH346" s="50"/>
      <c r="DI346" s="51"/>
      <c r="DJ346" s="50"/>
      <c r="DK346" s="51"/>
      <c r="DL346" s="52"/>
      <c r="DM346" s="53">
        <f t="shared" si="99"/>
        <v>0</v>
      </c>
      <c r="DN346" s="51"/>
      <c r="DO346" s="50"/>
      <c r="DP346" s="51"/>
      <c r="DQ346" s="50"/>
      <c r="DR346" s="51"/>
      <c r="DS346" s="50"/>
      <c r="DT346" s="51"/>
      <c r="DU346" s="50"/>
      <c r="DV346" s="51"/>
      <c r="DW346" s="50"/>
      <c r="DX346" s="51"/>
      <c r="DY346" s="50"/>
      <c r="DZ346" s="51"/>
      <c r="EA346" s="50"/>
      <c r="EB346" s="51"/>
      <c r="EC346" s="52"/>
    </row>
    <row r="347" spans="2:133" ht="15" hidden="1" customHeight="1" x14ac:dyDescent="0.3">
      <c r="B347" s="37">
        <v>4514</v>
      </c>
      <c r="C347" s="30" t="s">
        <v>129</v>
      </c>
      <c r="D347" s="38">
        <v>2005</v>
      </c>
      <c r="E347" s="62">
        <f t="shared" si="98"/>
        <v>0</v>
      </c>
      <c r="F347" s="47"/>
      <c r="G347" s="47"/>
      <c r="H347" s="47"/>
      <c r="I347" s="47"/>
      <c r="J347" s="48">
        <f t="shared" si="88"/>
        <v>0</v>
      </c>
      <c r="K347" s="49"/>
      <c r="L347" s="50"/>
      <c r="M347" s="51"/>
      <c r="N347" s="50"/>
      <c r="O347" s="51"/>
      <c r="P347" s="52"/>
      <c r="Q347" s="48">
        <f t="shared" si="93"/>
        <v>0</v>
      </c>
      <c r="R347" s="49"/>
      <c r="S347" s="52"/>
      <c r="T347" s="48">
        <f t="shared" si="94"/>
        <v>0</v>
      </c>
      <c r="U347" s="49"/>
      <c r="V347" s="50"/>
      <c r="W347" s="51"/>
      <c r="X347" s="52"/>
      <c r="Y347" s="53">
        <f t="shared" si="100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54"/>
      <c r="AM347" s="55"/>
      <c r="AN347" s="54"/>
      <c r="AO347" s="89"/>
      <c r="AP347" s="96">
        <f t="shared" si="95"/>
        <v>0</v>
      </c>
      <c r="AQ347" s="98"/>
      <c r="AR347" s="93"/>
      <c r="AS347" s="90">
        <f t="shared" si="87"/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 t="shared" si="90"/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89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 t="shared" si="92"/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 t="shared" si="96"/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 t="shared" si="97"/>
        <v>0</v>
      </c>
      <c r="DG347" s="51"/>
      <c r="DH347" s="50"/>
      <c r="DI347" s="51"/>
      <c r="DJ347" s="50"/>
      <c r="DK347" s="51"/>
      <c r="DL347" s="52"/>
      <c r="DM347" s="53">
        <f t="shared" si="99"/>
        <v>0</v>
      </c>
      <c r="DN347" s="51"/>
      <c r="DO347" s="50"/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</row>
    <row r="348" spans="2:133" ht="15" hidden="1" customHeight="1" x14ac:dyDescent="0.3">
      <c r="B348" s="37">
        <v>5283</v>
      </c>
      <c r="C348" s="30" t="s">
        <v>127</v>
      </c>
      <c r="D348" s="38">
        <v>2005</v>
      </c>
      <c r="E348" s="62">
        <f t="shared" si="98"/>
        <v>0</v>
      </c>
      <c r="F348" s="47"/>
      <c r="G348" s="47"/>
      <c r="H348" s="47"/>
      <c r="I348" s="47"/>
      <c r="J348" s="48">
        <f t="shared" si="88"/>
        <v>0</v>
      </c>
      <c r="K348" s="49"/>
      <c r="L348" s="50"/>
      <c r="M348" s="51"/>
      <c r="N348" s="50"/>
      <c r="O348" s="51"/>
      <c r="P348" s="52"/>
      <c r="Q348" s="48">
        <f t="shared" si="93"/>
        <v>0</v>
      </c>
      <c r="R348" s="49"/>
      <c r="S348" s="52"/>
      <c r="T348" s="48">
        <f t="shared" si="94"/>
        <v>0</v>
      </c>
      <c r="U348" s="49"/>
      <c r="V348" s="50"/>
      <c r="W348" s="51"/>
      <c r="X348" s="52"/>
      <c r="Y348" s="53">
        <f t="shared" si="100"/>
        <v>0</v>
      </c>
      <c r="Z348" s="54"/>
      <c r="AA348" s="55"/>
      <c r="AB348" s="54"/>
      <c r="AC348" s="55"/>
      <c r="AD348" s="54"/>
      <c r="AE348" s="55"/>
      <c r="AF348" s="54"/>
      <c r="AG348" s="55"/>
      <c r="AH348" s="54"/>
      <c r="AI348" s="55"/>
      <c r="AJ348" s="54"/>
      <c r="AK348" s="55"/>
      <c r="AL348" s="106"/>
      <c r="AM348" s="55"/>
      <c r="AN348" s="106"/>
      <c r="AO348" s="89"/>
      <c r="AP348" s="96">
        <f t="shared" si="95"/>
        <v>0</v>
      </c>
      <c r="AQ348" s="98"/>
      <c r="AR348" s="93"/>
      <c r="AS348" s="90">
        <f t="shared" si="87"/>
        <v>0</v>
      </c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>
        <f t="shared" si="90"/>
        <v>0</v>
      </c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89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>
        <f t="shared" si="92"/>
        <v>0</v>
      </c>
      <c r="CI348" s="51"/>
      <c r="CJ348" s="50"/>
      <c r="CK348" s="51"/>
      <c r="CL348" s="50"/>
      <c r="CM348" s="51"/>
      <c r="CN348" s="50"/>
      <c r="CO348" s="51"/>
      <c r="CP348" s="50"/>
      <c r="CQ348" s="51"/>
      <c r="CR348" s="50"/>
      <c r="CS348" s="51"/>
      <c r="CT348" s="52"/>
      <c r="CU348" s="53">
        <f t="shared" si="96"/>
        <v>0</v>
      </c>
      <c r="CV348" s="51"/>
      <c r="CW348" s="50"/>
      <c r="CX348" s="51"/>
      <c r="CY348" s="50"/>
      <c r="CZ348" s="51"/>
      <c r="DA348" s="50"/>
      <c r="DB348" s="51"/>
      <c r="DC348" s="50"/>
      <c r="DD348" s="51"/>
      <c r="DE348" s="52"/>
      <c r="DF348" s="53">
        <f t="shared" si="97"/>
        <v>0</v>
      </c>
      <c r="DG348" s="51"/>
      <c r="DH348" s="50"/>
      <c r="DI348" s="51"/>
      <c r="DJ348" s="50"/>
      <c r="DK348" s="51"/>
      <c r="DL348" s="52"/>
      <c r="DM348" s="53">
        <f t="shared" si="99"/>
        <v>0</v>
      </c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1"/>
      <c r="DY348" s="50"/>
      <c r="DZ348" s="51"/>
      <c r="EA348" s="50"/>
      <c r="EB348" s="51"/>
      <c r="EC348" s="52"/>
    </row>
    <row r="349" spans="2:133" ht="15" hidden="1" customHeight="1" x14ac:dyDescent="0.3">
      <c r="B349" s="37">
        <v>4166</v>
      </c>
      <c r="C349" s="30" t="s">
        <v>115</v>
      </c>
      <c r="D349" s="39">
        <v>2004</v>
      </c>
      <c r="E349" s="62">
        <f t="shared" si="98"/>
        <v>0</v>
      </c>
      <c r="F349" s="47"/>
      <c r="G349" s="47"/>
      <c r="H349" s="47"/>
      <c r="I349" s="47"/>
      <c r="J349" s="48">
        <f t="shared" si="88"/>
        <v>0</v>
      </c>
      <c r="K349" s="49"/>
      <c r="L349" s="50"/>
      <c r="M349" s="51"/>
      <c r="N349" s="50"/>
      <c r="O349" s="51"/>
      <c r="P349" s="52"/>
      <c r="Q349" s="48">
        <f t="shared" si="93"/>
        <v>0</v>
      </c>
      <c r="R349" s="49"/>
      <c r="S349" s="52"/>
      <c r="T349" s="48">
        <f t="shared" si="94"/>
        <v>0</v>
      </c>
      <c r="U349" s="49"/>
      <c r="V349" s="50"/>
      <c r="W349" s="51"/>
      <c r="X349" s="52"/>
      <c r="Y349" s="53">
        <f t="shared" si="100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6"/>
      <c r="AM349" s="55"/>
      <c r="AN349" s="106"/>
      <c r="AO349" s="89"/>
      <c r="AP349" s="96">
        <f t="shared" si="95"/>
        <v>0</v>
      </c>
      <c r="AQ349" s="98"/>
      <c r="AR349" s="93"/>
      <c r="AS349" s="90">
        <f t="shared" si="87"/>
        <v>0</v>
      </c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>
        <f t="shared" si="90"/>
        <v>0</v>
      </c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22"/>
      <c r="BQ349" s="13">
        <f t="shared" si="89"/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109"/>
      <c r="CH349" s="53">
        <f t="shared" si="92"/>
        <v>0</v>
      </c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109"/>
      <c r="CU349" s="53">
        <f t="shared" si="96"/>
        <v>0</v>
      </c>
      <c r="CV349" s="51"/>
      <c r="CW349" s="50"/>
      <c r="CX349" s="51"/>
      <c r="CY349" s="50"/>
      <c r="CZ349" s="51"/>
      <c r="DA349" s="50"/>
      <c r="DB349" s="51"/>
      <c r="DC349" s="50"/>
      <c r="DD349" s="51"/>
      <c r="DE349" s="109"/>
      <c r="DF349" s="53">
        <f t="shared" si="97"/>
        <v>0</v>
      </c>
      <c r="DG349" s="51"/>
      <c r="DH349" s="50"/>
      <c r="DI349" s="51"/>
      <c r="DJ349" s="50"/>
      <c r="DK349" s="51"/>
      <c r="DL349" s="109"/>
      <c r="DM349" s="53">
        <f t="shared" si="99"/>
        <v>0</v>
      </c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109"/>
    </row>
    <row r="350" spans="2:133" ht="15" hidden="1" customHeight="1" x14ac:dyDescent="0.3">
      <c r="B350" s="37">
        <v>6126</v>
      </c>
      <c r="C350" s="30" t="s">
        <v>8</v>
      </c>
      <c r="D350" s="38">
        <v>2005</v>
      </c>
      <c r="E350" s="62">
        <f t="shared" si="98"/>
        <v>0</v>
      </c>
      <c r="F350" s="47"/>
      <c r="G350" s="47"/>
      <c r="H350" s="47"/>
      <c r="I350" s="47"/>
      <c r="J350" s="48">
        <f t="shared" si="88"/>
        <v>0</v>
      </c>
      <c r="K350" s="49"/>
      <c r="L350" s="50"/>
      <c r="M350" s="51"/>
      <c r="N350" s="50"/>
      <c r="O350" s="51"/>
      <c r="P350" s="52"/>
      <c r="Q350" s="48">
        <f t="shared" si="93"/>
        <v>0</v>
      </c>
      <c r="R350" s="49"/>
      <c r="S350" s="52"/>
      <c r="T350" s="48">
        <f t="shared" si="94"/>
        <v>0</v>
      </c>
      <c r="U350" s="49"/>
      <c r="V350" s="50"/>
      <c r="W350" s="51"/>
      <c r="X350" s="52"/>
      <c r="Y350" s="53">
        <f t="shared" si="100"/>
        <v>0</v>
      </c>
      <c r="Z350" s="54"/>
      <c r="AA350" s="55"/>
      <c r="AB350" s="54"/>
      <c r="AC350" s="55"/>
      <c r="AD350" s="54"/>
      <c r="AE350" s="55"/>
      <c r="AF350" s="54"/>
      <c r="AG350" s="55"/>
      <c r="AH350" s="54"/>
      <c r="AI350" s="55"/>
      <c r="AJ350" s="54"/>
      <c r="AK350" s="55"/>
      <c r="AL350" s="106"/>
      <c r="AM350" s="55"/>
      <c r="AN350" s="106"/>
      <c r="AO350" s="89"/>
      <c r="AP350" s="96">
        <f t="shared" si="95"/>
        <v>0</v>
      </c>
      <c r="AQ350" s="98"/>
      <c r="AR350" s="93"/>
      <c r="AS350" s="90">
        <f t="shared" si="87"/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 t="shared" si="90"/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89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 t="shared" si="92"/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 t="shared" si="96"/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 t="shared" si="97"/>
        <v>0</v>
      </c>
      <c r="DG350" s="51"/>
      <c r="DH350" s="50"/>
      <c r="DI350" s="51"/>
      <c r="DJ350" s="50"/>
      <c r="DK350" s="51"/>
      <c r="DL350" s="52"/>
      <c r="DM350" s="53">
        <f t="shared" si="99"/>
        <v>0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/>
      <c r="EC350" s="52"/>
    </row>
    <row r="351" spans="2:133" ht="15" hidden="1" customHeight="1" x14ac:dyDescent="0.3">
      <c r="B351" s="37">
        <v>389</v>
      </c>
      <c r="C351" s="30" t="s">
        <v>51</v>
      </c>
      <c r="D351" s="39">
        <v>1996</v>
      </c>
      <c r="E351" s="62">
        <f t="shared" si="98"/>
        <v>0</v>
      </c>
      <c r="F351" s="47"/>
      <c r="G351" s="47"/>
      <c r="H351" s="47"/>
      <c r="I351" s="47"/>
      <c r="J351" s="48">
        <f t="shared" si="88"/>
        <v>0</v>
      </c>
      <c r="K351" s="49"/>
      <c r="L351" s="50"/>
      <c r="M351" s="51"/>
      <c r="N351" s="50"/>
      <c r="O351" s="51"/>
      <c r="P351" s="52"/>
      <c r="Q351" s="48">
        <f t="shared" si="93"/>
        <v>0</v>
      </c>
      <c r="R351" s="49"/>
      <c r="S351" s="52"/>
      <c r="T351" s="48">
        <f t="shared" si="94"/>
        <v>0</v>
      </c>
      <c r="U351" s="49"/>
      <c r="V351" s="50"/>
      <c r="W351" s="51"/>
      <c r="X351" s="52"/>
      <c r="Y351" s="53">
        <f t="shared" si="100"/>
        <v>0</v>
      </c>
      <c r="Z351" s="54"/>
      <c r="AA351" s="55"/>
      <c r="AB351" s="54"/>
      <c r="AC351" s="55"/>
      <c r="AD351" s="54"/>
      <c r="AE351" s="55"/>
      <c r="AF351" s="54"/>
      <c r="AG351" s="55"/>
      <c r="AH351" s="106"/>
      <c r="AI351" s="55"/>
      <c r="AJ351" s="54"/>
      <c r="AK351" s="55"/>
      <c r="AL351" s="106"/>
      <c r="AM351" s="55"/>
      <c r="AN351" s="54"/>
      <c r="AO351" s="89"/>
      <c r="AP351" s="96">
        <f t="shared" si="95"/>
        <v>0</v>
      </c>
      <c r="AQ351" s="98"/>
      <c r="AR351" s="93"/>
      <c r="AS351" s="90">
        <f t="shared" si="87"/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 t="shared" si="90"/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89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 t="shared" si="92"/>
        <v>0</v>
      </c>
      <c r="CI351" s="51"/>
      <c r="CJ351" s="50"/>
      <c r="CK351" s="51"/>
      <c r="CL351" s="50"/>
      <c r="CM351" s="51"/>
      <c r="CN351" s="50"/>
      <c r="CO351" s="50"/>
      <c r="CP351" s="50"/>
      <c r="CQ351" s="51"/>
      <c r="CR351" s="50"/>
      <c r="CS351" s="51"/>
      <c r="CT351" s="52"/>
      <c r="CU351" s="53">
        <f t="shared" si="96"/>
        <v>0</v>
      </c>
      <c r="CV351" s="51"/>
      <c r="CW351" s="50"/>
      <c r="CX351" s="50"/>
      <c r="CY351" s="50"/>
      <c r="CZ351" s="51"/>
      <c r="DA351" s="50"/>
      <c r="DB351" s="51"/>
      <c r="DC351" s="50"/>
      <c r="DD351" s="51"/>
      <c r="DE351" s="52"/>
      <c r="DF351" s="53">
        <f t="shared" si="97"/>
        <v>0</v>
      </c>
      <c r="DG351" s="51"/>
      <c r="DH351" s="50"/>
      <c r="DI351" s="50"/>
      <c r="DJ351" s="50"/>
      <c r="DK351" s="51"/>
      <c r="DL351" s="52"/>
      <c r="DM351" s="53">
        <f t="shared" si="99"/>
        <v>0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0"/>
      <c r="DY351" s="50"/>
      <c r="DZ351" s="51"/>
      <c r="EA351" s="50"/>
      <c r="EB351" s="51"/>
      <c r="EC351" s="52"/>
    </row>
    <row r="352" spans="2:133" ht="15" hidden="1" customHeight="1" x14ac:dyDescent="0.3">
      <c r="B352" s="37">
        <v>6900</v>
      </c>
      <c r="C352" s="30" t="s">
        <v>342</v>
      </c>
      <c r="D352" s="38">
        <v>2005</v>
      </c>
      <c r="E352" s="62">
        <f t="shared" si="98"/>
        <v>0</v>
      </c>
      <c r="F352" s="47"/>
      <c r="G352" s="47"/>
      <c r="H352" s="47"/>
      <c r="I352" s="47"/>
      <c r="J352" s="48">
        <f t="shared" si="88"/>
        <v>0</v>
      </c>
      <c r="K352" s="49"/>
      <c r="L352" s="50"/>
      <c r="M352" s="51"/>
      <c r="N352" s="50"/>
      <c r="O352" s="51"/>
      <c r="P352" s="52"/>
      <c r="Q352" s="48">
        <f t="shared" si="93"/>
        <v>0</v>
      </c>
      <c r="R352" s="49"/>
      <c r="S352" s="52"/>
      <c r="T352" s="48">
        <f t="shared" si="94"/>
        <v>0</v>
      </c>
      <c r="U352" s="49"/>
      <c r="V352" s="50"/>
      <c r="W352" s="51"/>
      <c r="X352" s="52"/>
      <c r="Y352" s="53">
        <f t="shared" si="100"/>
        <v>0</v>
      </c>
      <c r="Z352" s="54"/>
      <c r="AA352" s="55"/>
      <c r="AB352" s="54"/>
      <c r="AC352" s="55"/>
      <c r="AD352" s="54"/>
      <c r="AE352" s="55"/>
      <c r="AF352" s="54"/>
      <c r="AG352" s="55"/>
      <c r="AH352" s="106"/>
      <c r="AI352" s="55"/>
      <c r="AJ352" s="54"/>
      <c r="AK352" s="55"/>
      <c r="AL352" s="106"/>
      <c r="AM352" s="55"/>
      <c r="AN352" s="54"/>
      <c r="AO352" s="89"/>
      <c r="AP352" s="96">
        <f t="shared" si="95"/>
        <v>0</v>
      </c>
      <c r="AQ352" s="98"/>
      <c r="AR352" s="93"/>
      <c r="AS352" s="90">
        <f t="shared" si="87"/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 t="shared" si="90"/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89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 t="shared" si="92"/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 t="shared" si="96"/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 t="shared" si="97"/>
        <v>0</v>
      </c>
      <c r="DG352" s="51"/>
      <c r="DH352" s="50"/>
      <c r="DI352" s="51"/>
      <c r="DJ352" s="50"/>
      <c r="DK352" s="51"/>
      <c r="DL352" s="52"/>
      <c r="DM352" s="53">
        <f t="shared" si="99"/>
        <v>0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/>
      <c r="EC352" s="52"/>
    </row>
    <row r="353" spans="2:133" ht="15" hidden="1" customHeight="1" x14ac:dyDescent="0.3">
      <c r="B353" s="37">
        <v>6424</v>
      </c>
      <c r="C353" s="30" t="s">
        <v>241</v>
      </c>
      <c r="D353" s="38">
        <v>2009</v>
      </c>
      <c r="E353" s="62">
        <f t="shared" si="98"/>
        <v>0</v>
      </c>
      <c r="F353" s="47"/>
      <c r="G353" s="47"/>
      <c r="H353" s="47"/>
      <c r="I353" s="47"/>
      <c r="J353" s="48">
        <f t="shared" si="88"/>
        <v>0</v>
      </c>
      <c r="K353" s="49"/>
      <c r="L353" s="50"/>
      <c r="M353" s="51"/>
      <c r="N353" s="50"/>
      <c r="O353" s="51"/>
      <c r="P353" s="52"/>
      <c r="Q353" s="48">
        <f t="shared" si="93"/>
        <v>0</v>
      </c>
      <c r="R353" s="49"/>
      <c r="S353" s="52"/>
      <c r="T353" s="48">
        <f t="shared" si="94"/>
        <v>0</v>
      </c>
      <c r="U353" s="49"/>
      <c r="V353" s="50"/>
      <c r="W353" s="51"/>
      <c r="X353" s="52"/>
      <c r="Y353" s="53">
        <f t="shared" si="100"/>
        <v>0</v>
      </c>
      <c r="Z353" s="106"/>
      <c r="AA353" s="55"/>
      <c r="AB353" s="54"/>
      <c r="AC353" s="55"/>
      <c r="AD353" s="54"/>
      <c r="AE353" s="55"/>
      <c r="AF353" s="54"/>
      <c r="AG353" s="55"/>
      <c r="AH353" s="106"/>
      <c r="AI353" s="55"/>
      <c r="AJ353" s="54"/>
      <c r="AK353" s="55"/>
      <c r="AL353" s="106"/>
      <c r="AM353" s="55"/>
      <c r="AN353" s="54"/>
      <c r="AO353" s="89"/>
      <c r="AP353" s="96">
        <f t="shared" si="95"/>
        <v>0</v>
      </c>
      <c r="AQ353" s="98"/>
      <c r="AR353" s="93"/>
      <c r="AS353" s="90">
        <f t="shared" si="87"/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 t="shared" si="90"/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89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 t="shared" si="92"/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 t="shared" si="96"/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 t="shared" si="97"/>
        <v>0</v>
      </c>
      <c r="DG353" s="51"/>
      <c r="DH353" s="50"/>
      <c r="DI353" s="51"/>
      <c r="DJ353" s="50"/>
      <c r="DK353" s="51"/>
      <c r="DL353" s="52"/>
      <c r="DM353" s="53">
        <f t="shared" si="99"/>
        <v>0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/>
      <c r="EC353" s="52"/>
    </row>
    <row r="354" spans="2:133" ht="15" hidden="1" customHeight="1" x14ac:dyDescent="0.3">
      <c r="B354" s="37">
        <v>7211</v>
      </c>
      <c r="C354" s="30" t="s">
        <v>288</v>
      </c>
      <c r="D354" s="38">
        <v>2009</v>
      </c>
      <c r="E354" s="62">
        <f t="shared" si="98"/>
        <v>0</v>
      </c>
      <c r="F354" s="47"/>
      <c r="G354" s="47"/>
      <c r="H354" s="47"/>
      <c r="I354" s="47"/>
      <c r="J354" s="48">
        <f t="shared" si="88"/>
        <v>0</v>
      </c>
      <c r="K354" s="49"/>
      <c r="L354" s="50"/>
      <c r="M354" s="51"/>
      <c r="N354" s="50"/>
      <c r="O354" s="51"/>
      <c r="P354" s="52"/>
      <c r="Q354" s="48">
        <f t="shared" si="93"/>
        <v>0</v>
      </c>
      <c r="R354" s="49"/>
      <c r="S354" s="52"/>
      <c r="T354" s="48">
        <f t="shared" si="94"/>
        <v>0</v>
      </c>
      <c r="U354" s="49"/>
      <c r="V354" s="50"/>
      <c r="W354" s="51"/>
      <c r="X354" s="52"/>
      <c r="Y354" s="53">
        <f t="shared" si="100"/>
        <v>0</v>
      </c>
      <c r="Z354" s="106"/>
      <c r="AA354" s="55"/>
      <c r="AB354" s="106"/>
      <c r="AC354" s="55"/>
      <c r="AD354" s="106"/>
      <c r="AE354" s="55"/>
      <c r="AF354" s="106"/>
      <c r="AG354" s="55"/>
      <c r="AH354" s="106"/>
      <c r="AI354" s="55"/>
      <c r="AJ354" s="106"/>
      <c r="AK354" s="55"/>
      <c r="AL354" s="54"/>
      <c r="AM354" s="55"/>
      <c r="AN354" s="106"/>
      <c r="AO354" s="89"/>
      <c r="AP354" s="96">
        <f t="shared" si="95"/>
        <v>0</v>
      </c>
      <c r="AQ354" s="98"/>
      <c r="AR354" s="93"/>
      <c r="AS354" s="90">
        <f t="shared" si="87"/>
        <v>0</v>
      </c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si="90"/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89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>
        <f t="shared" si="92"/>
        <v>0</v>
      </c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>
        <f t="shared" si="96"/>
        <v>0</v>
      </c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>
        <f t="shared" si="97"/>
        <v>0</v>
      </c>
      <c r="DG354" s="51"/>
      <c r="DH354" s="50"/>
      <c r="DI354" s="51"/>
      <c r="DJ354" s="50"/>
      <c r="DK354" s="51"/>
      <c r="DL354" s="52"/>
      <c r="DM354" s="53">
        <f t="shared" si="99"/>
        <v>0</v>
      </c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</row>
    <row r="355" spans="2:133" ht="15" hidden="1" customHeight="1" x14ac:dyDescent="0.3">
      <c r="B355" s="37">
        <v>6772</v>
      </c>
      <c r="C355" s="30" t="s">
        <v>207</v>
      </c>
      <c r="D355" s="38">
        <v>2007</v>
      </c>
      <c r="E355" s="62">
        <f t="shared" si="98"/>
        <v>0</v>
      </c>
      <c r="F355" s="47"/>
      <c r="G355" s="47"/>
      <c r="H355" s="47"/>
      <c r="I355" s="47"/>
      <c r="J355" s="48">
        <f t="shared" si="88"/>
        <v>0</v>
      </c>
      <c r="K355" s="49"/>
      <c r="L355" s="50"/>
      <c r="M355" s="51"/>
      <c r="N355" s="50"/>
      <c r="O355" s="51"/>
      <c r="P355" s="52"/>
      <c r="Q355" s="48">
        <f t="shared" si="93"/>
        <v>0</v>
      </c>
      <c r="R355" s="49"/>
      <c r="S355" s="52"/>
      <c r="T355" s="48">
        <f t="shared" si="94"/>
        <v>0</v>
      </c>
      <c r="U355" s="49"/>
      <c r="V355" s="50"/>
      <c r="W355" s="51"/>
      <c r="X355" s="52"/>
      <c r="Y355" s="53">
        <f t="shared" si="100"/>
        <v>0</v>
      </c>
      <c r="Z355" s="106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9"/>
      <c r="AP355" s="96">
        <f t="shared" si="95"/>
        <v>0</v>
      </c>
      <c r="AQ355" s="98"/>
      <c r="AR355" s="93"/>
      <c r="AS355" s="90">
        <f t="shared" si="87"/>
        <v>0</v>
      </c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90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89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>
        <f t="shared" si="92"/>
        <v>0</v>
      </c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>
        <f t="shared" si="96"/>
        <v>0</v>
      </c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>
        <f t="shared" si="97"/>
        <v>0</v>
      </c>
      <c r="DG355" s="51"/>
      <c r="DH355" s="50"/>
      <c r="DI355" s="51"/>
      <c r="DJ355" s="50"/>
      <c r="DK355" s="51"/>
      <c r="DL355" s="52"/>
      <c r="DM355" s="53">
        <f t="shared" si="99"/>
        <v>0</v>
      </c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</row>
    <row r="356" spans="2:133" ht="15" hidden="1" customHeight="1" x14ac:dyDescent="0.3">
      <c r="B356" s="37">
        <v>6278</v>
      </c>
      <c r="C356" s="30" t="s">
        <v>321</v>
      </c>
      <c r="D356" s="38">
        <v>2006</v>
      </c>
      <c r="E356" s="62">
        <f t="shared" si="98"/>
        <v>0</v>
      </c>
      <c r="F356" s="47"/>
      <c r="G356" s="47"/>
      <c r="H356" s="47"/>
      <c r="I356" s="47"/>
      <c r="J356" s="48">
        <f t="shared" si="88"/>
        <v>0</v>
      </c>
      <c r="K356" s="49"/>
      <c r="L356" s="50"/>
      <c r="M356" s="51"/>
      <c r="N356" s="50"/>
      <c r="O356" s="51"/>
      <c r="P356" s="52"/>
      <c r="Q356" s="48">
        <f t="shared" si="93"/>
        <v>0</v>
      </c>
      <c r="R356" s="49"/>
      <c r="S356" s="52"/>
      <c r="T356" s="48">
        <f t="shared" si="94"/>
        <v>0</v>
      </c>
      <c r="U356" s="49"/>
      <c r="V356" s="50"/>
      <c r="W356" s="51"/>
      <c r="X356" s="52"/>
      <c r="Y356" s="53">
        <f t="shared" si="100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9"/>
      <c r="AP356" s="96">
        <f t="shared" si="95"/>
        <v>0</v>
      </c>
      <c r="AQ356" s="98"/>
      <c r="AR356" s="93"/>
      <c r="AS356" s="90">
        <f t="shared" si="87"/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90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89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 t="shared" si="92"/>
        <v>0</v>
      </c>
      <c r="CI356" s="51"/>
      <c r="CJ356" s="50"/>
      <c r="CK356" s="51"/>
      <c r="CL356" s="50"/>
      <c r="CM356" s="51"/>
      <c r="CN356" s="50"/>
      <c r="CO356" s="51"/>
      <c r="CP356" s="50"/>
      <c r="CQ356" s="51"/>
      <c r="CR356" s="50"/>
      <c r="CS356" s="51"/>
      <c r="CT356" s="52"/>
      <c r="CU356" s="53">
        <f t="shared" si="96"/>
        <v>0</v>
      </c>
      <c r="CV356" s="51"/>
      <c r="CW356" s="50"/>
      <c r="CX356" s="51"/>
      <c r="CY356" s="50"/>
      <c r="CZ356" s="51"/>
      <c r="DA356" s="50"/>
      <c r="DB356" s="51"/>
      <c r="DC356" s="50"/>
      <c r="DD356" s="51"/>
      <c r="DE356" s="52"/>
      <c r="DF356" s="53">
        <f t="shared" si="97"/>
        <v>0</v>
      </c>
      <c r="DG356" s="51"/>
      <c r="DH356" s="50"/>
      <c r="DI356" s="51"/>
      <c r="DJ356" s="50"/>
      <c r="DK356" s="51"/>
      <c r="DL356" s="52"/>
      <c r="DM356" s="53">
        <f t="shared" si="99"/>
        <v>0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1"/>
      <c r="DY356" s="50"/>
      <c r="DZ356" s="51"/>
      <c r="EA356" s="50"/>
      <c r="EB356" s="51"/>
      <c r="EC356" s="52"/>
    </row>
    <row r="357" spans="2:133" ht="15" hidden="1" customHeight="1" x14ac:dyDescent="0.3">
      <c r="B357" s="37">
        <v>5644</v>
      </c>
      <c r="C357" s="30" t="s">
        <v>355</v>
      </c>
      <c r="D357" s="38">
        <v>2004</v>
      </c>
      <c r="E357" s="62">
        <f t="shared" si="98"/>
        <v>0</v>
      </c>
      <c r="F357" s="47"/>
      <c r="G357" s="47"/>
      <c r="H357" s="47"/>
      <c r="I357" s="47"/>
      <c r="J357" s="48">
        <f t="shared" si="88"/>
        <v>0</v>
      </c>
      <c r="K357" s="49"/>
      <c r="L357" s="50"/>
      <c r="M357" s="51"/>
      <c r="N357" s="50"/>
      <c r="O357" s="51"/>
      <c r="P357" s="52"/>
      <c r="Q357" s="48">
        <f t="shared" si="93"/>
        <v>0</v>
      </c>
      <c r="R357" s="49"/>
      <c r="S357" s="52"/>
      <c r="T357" s="48">
        <f t="shared" si="94"/>
        <v>0</v>
      </c>
      <c r="U357" s="49"/>
      <c r="V357" s="50"/>
      <c r="W357" s="51"/>
      <c r="X357" s="52"/>
      <c r="Y357" s="53">
        <f t="shared" si="100"/>
        <v>0</v>
      </c>
      <c r="Z357" s="54"/>
      <c r="AA357" s="55"/>
      <c r="AB357" s="54"/>
      <c r="AC357" s="55"/>
      <c r="AD357" s="54"/>
      <c r="AE357" s="55"/>
      <c r="AF357" s="54"/>
      <c r="AG357" s="55"/>
      <c r="AH357" s="54"/>
      <c r="AI357" s="55"/>
      <c r="AJ357" s="54"/>
      <c r="AK357" s="55"/>
      <c r="AL357" s="54"/>
      <c r="AM357" s="55"/>
      <c r="AN357" s="54"/>
      <c r="AO357" s="89"/>
      <c r="AP357" s="96">
        <f t="shared" si="95"/>
        <v>0</v>
      </c>
      <c r="AQ357" s="98"/>
      <c r="AR357" s="93"/>
      <c r="AS357" s="90">
        <f t="shared" si="87"/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90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89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 t="shared" si="92"/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 t="shared" si="96"/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>
        <f t="shared" si="97"/>
        <v>0</v>
      </c>
      <c r="DG357" s="51"/>
      <c r="DH357" s="50"/>
      <c r="DI357" s="51"/>
      <c r="DJ357" s="50"/>
      <c r="DK357" s="51"/>
      <c r="DL357" s="52"/>
      <c r="DM357" s="53">
        <f t="shared" si="99"/>
        <v>0</v>
      </c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</row>
    <row r="358" spans="2:133" ht="15" hidden="1" customHeight="1" x14ac:dyDescent="0.3">
      <c r="B358" s="37">
        <v>6002</v>
      </c>
      <c r="C358" s="30" t="s">
        <v>184</v>
      </c>
      <c r="D358" s="38">
        <v>2007</v>
      </c>
      <c r="E358" s="62">
        <f t="shared" si="98"/>
        <v>0</v>
      </c>
      <c r="F358" s="47"/>
      <c r="G358" s="47"/>
      <c r="H358" s="47"/>
      <c r="I358" s="47"/>
      <c r="J358" s="48">
        <f t="shared" si="88"/>
        <v>0</v>
      </c>
      <c r="K358" s="49"/>
      <c r="L358" s="50"/>
      <c r="M358" s="51"/>
      <c r="N358" s="50"/>
      <c r="O358" s="51"/>
      <c r="P358" s="52"/>
      <c r="Q358" s="48">
        <f t="shared" si="93"/>
        <v>0</v>
      </c>
      <c r="R358" s="49"/>
      <c r="S358" s="52"/>
      <c r="T358" s="48">
        <f t="shared" si="94"/>
        <v>0</v>
      </c>
      <c r="U358" s="49"/>
      <c r="V358" s="50"/>
      <c r="W358" s="51"/>
      <c r="X358" s="52"/>
      <c r="Y358" s="53">
        <f t="shared" si="100"/>
        <v>0</v>
      </c>
      <c r="Z358" s="54"/>
      <c r="AA358" s="55"/>
      <c r="AB358" s="54"/>
      <c r="AC358" s="55"/>
      <c r="AD358" s="54"/>
      <c r="AE358" s="55"/>
      <c r="AF358" s="54"/>
      <c r="AG358" s="55"/>
      <c r="AH358" s="54"/>
      <c r="AI358" s="55"/>
      <c r="AJ358" s="54"/>
      <c r="AK358" s="55"/>
      <c r="AL358" s="54"/>
      <c r="AM358" s="55"/>
      <c r="AN358" s="54"/>
      <c r="AO358" s="89"/>
      <c r="AP358" s="96">
        <f t="shared" si="95"/>
        <v>0</v>
      </c>
      <c r="AQ358" s="98"/>
      <c r="AR358" s="93"/>
      <c r="AS358" s="90">
        <f t="shared" si="87"/>
        <v>0</v>
      </c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90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89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>
        <f t="shared" si="92"/>
        <v>0</v>
      </c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>
        <f t="shared" si="96"/>
        <v>0</v>
      </c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>
        <f t="shared" si="97"/>
        <v>0</v>
      </c>
      <c r="DG358" s="51"/>
      <c r="DH358" s="50"/>
      <c r="DI358" s="51"/>
      <c r="DJ358" s="50"/>
      <c r="DK358" s="51"/>
      <c r="DL358" s="52"/>
      <c r="DM358" s="53">
        <f t="shared" si="99"/>
        <v>0</v>
      </c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</row>
    <row r="359" spans="2:133" ht="15" hidden="1" customHeight="1" x14ac:dyDescent="0.3">
      <c r="B359" s="37">
        <v>7094</v>
      </c>
      <c r="C359" s="30" t="s">
        <v>286</v>
      </c>
      <c r="D359" s="38">
        <v>2009</v>
      </c>
      <c r="E359" s="62">
        <f t="shared" si="98"/>
        <v>0</v>
      </c>
      <c r="F359" s="47"/>
      <c r="G359" s="47"/>
      <c r="H359" s="47"/>
      <c r="I359" s="47"/>
      <c r="J359" s="48">
        <f t="shared" si="88"/>
        <v>0</v>
      </c>
      <c r="K359" s="49"/>
      <c r="L359" s="50"/>
      <c r="M359" s="51"/>
      <c r="N359" s="50"/>
      <c r="O359" s="51"/>
      <c r="P359" s="52"/>
      <c r="Q359" s="48">
        <f t="shared" si="93"/>
        <v>0</v>
      </c>
      <c r="R359" s="49"/>
      <c r="S359" s="52"/>
      <c r="T359" s="48">
        <f t="shared" si="94"/>
        <v>0</v>
      </c>
      <c r="U359" s="49"/>
      <c r="V359" s="50"/>
      <c r="W359" s="51"/>
      <c r="X359" s="52"/>
      <c r="Y359" s="53">
        <f t="shared" si="100"/>
        <v>0</v>
      </c>
      <c r="Z359" s="54"/>
      <c r="AA359" s="55"/>
      <c r="AB359" s="54"/>
      <c r="AC359" s="55"/>
      <c r="AD359" s="54"/>
      <c r="AE359" s="55"/>
      <c r="AF359" s="54"/>
      <c r="AG359" s="55"/>
      <c r="AH359" s="54"/>
      <c r="AI359" s="55"/>
      <c r="AJ359" s="54"/>
      <c r="AK359" s="55"/>
      <c r="AL359" s="54"/>
      <c r="AM359" s="55"/>
      <c r="AN359" s="54"/>
      <c r="AO359" s="89"/>
      <c r="AP359" s="96">
        <f t="shared" si="95"/>
        <v>0</v>
      </c>
      <c r="AQ359" s="98"/>
      <c r="AR359" s="93"/>
      <c r="AS359" s="90">
        <f t="shared" si="87"/>
        <v>0</v>
      </c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90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89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>
        <f t="shared" si="92"/>
        <v>0</v>
      </c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>
        <f t="shared" si="96"/>
        <v>0</v>
      </c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>
        <f t="shared" si="97"/>
        <v>0</v>
      </c>
      <c r="DG359" s="51"/>
      <c r="DH359" s="50"/>
      <c r="DI359" s="51"/>
      <c r="DJ359" s="50"/>
      <c r="DK359" s="51"/>
      <c r="DL359" s="52"/>
      <c r="DM359" s="53">
        <f t="shared" si="99"/>
        <v>0</v>
      </c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</row>
    <row r="360" spans="2:133" ht="15" hidden="1" customHeight="1" x14ac:dyDescent="0.3">
      <c r="B360" s="37">
        <v>7197</v>
      </c>
      <c r="C360" s="30" t="s">
        <v>234</v>
      </c>
      <c r="D360" s="38">
        <v>2009</v>
      </c>
      <c r="E360" s="62">
        <f t="shared" si="98"/>
        <v>0</v>
      </c>
      <c r="F360" s="47"/>
      <c r="G360" s="47"/>
      <c r="H360" s="47"/>
      <c r="I360" s="47"/>
      <c r="J360" s="48">
        <f t="shared" si="88"/>
        <v>0</v>
      </c>
      <c r="K360" s="49"/>
      <c r="L360" s="50"/>
      <c r="M360" s="51"/>
      <c r="N360" s="50"/>
      <c r="O360" s="51"/>
      <c r="P360" s="52"/>
      <c r="Q360" s="48">
        <f t="shared" si="93"/>
        <v>0</v>
      </c>
      <c r="R360" s="49"/>
      <c r="S360" s="52"/>
      <c r="T360" s="48">
        <f t="shared" si="94"/>
        <v>0</v>
      </c>
      <c r="U360" s="49"/>
      <c r="V360" s="50"/>
      <c r="W360" s="51"/>
      <c r="X360" s="52"/>
      <c r="Y360" s="53">
        <f t="shared" si="100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54"/>
      <c r="AM360" s="55"/>
      <c r="AN360" s="54"/>
      <c r="AO360" s="89"/>
      <c r="AP360" s="96">
        <f t="shared" si="95"/>
        <v>0</v>
      </c>
      <c r="AQ360" s="98"/>
      <c r="AR360" s="93"/>
      <c r="AS360" s="90">
        <f t="shared" si="87"/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90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89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 t="shared" si="92"/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 t="shared" si="96"/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>
        <f t="shared" si="97"/>
        <v>0</v>
      </c>
      <c r="DG360" s="51"/>
      <c r="DH360" s="50"/>
      <c r="DI360" s="51"/>
      <c r="DJ360" s="50"/>
      <c r="DK360" s="51"/>
      <c r="DL360" s="52"/>
      <c r="DM360" s="53">
        <f t="shared" si="99"/>
        <v>0</v>
      </c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</row>
    <row r="361" spans="2:133" ht="15" hidden="1" customHeight="1" x14ac:dyDescent="0.3">
      <c r="B361" s="37">
        <v>6731</v>
      </c>
      <c r="C361" s="30" t="s">
        <v>386</v>
      </c>
      <c r="D361" s="38">
        <v>2008</v>
      </c>
      <c r="E361" s="62">
        <f t="shared" si="98"/>
        <v>0</v>
      </c>
      <c r="F361" s="47"/>
      <c r="G361" s="63"/>
      <c r="H361" s="83"/>
      <c r="I361" s="62"/>
      <c r="J361" s="48">
        <f t="shared" si="88"/>
        <v>0</v>
      </c>
      <c r="K361" s="49"/>
      <c r="L361" s="50"/>
      <c r="M361" s="51"/>
      <c r="N361" s="50"/>
      <c r="O361" s="51"/>
      <c r="P361" s="52"/>
      <c r="Q361" s="48">
        <f t="shared" si="93"/>
        <v>0</v>
      </c>
      <c r="R361" s="49"/>
      <c r="S361" s="52"/>
      <c r="T361" s="48">
        <f t="shared" si="94"/>
        <v>0</v>
      </c>
      <c r="U361" s="49"/>
      <c r="V361" s="50"/>
      <c r="W361" s="51"/>
      <c r="X361" s="52"/>
      <c r="Y361" s="53">
        <f t="shared" si="100"/>
        <v>0</v>
      </c>
      <c r="Z361" s="54"/>
      <c r="AA361" s="55"/>
      <c r="AB361" s="54"/>
      <c r="AC361" s="55"/>
      <c r="AD361" s="54"/>
      <c r="AE361" s="55"/>
      <c r="AF361" s="54"/>
      <c r="AG361" s="55"/>
      <c r="AH361" s="54"/>
      <c r="AI361" s="55"/>
      <c r="AJ361" s="54"/>
      <c r="AK361" s="55"/>
      <c r="AL361" s="54"/>
      <c r="AM361" s="55"/>
      <c r="AN361" s="54"/>
      <c r="AO361" s="89"/>
      <c r="AP361" s="96">
        <f t="shared" si="95"/>
        <v>0</v>
      </c>
      <c r="AQ361" s="98"/>
      <c r="AR361" s="93"/>
      <c r="AS361" s="90">
        <f t="shared" ref="AS361:AS412" si="101">AU361+AW361+AY361+BA361+BC361</f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90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89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>
        <f t="shared" si="92"/>
        <v>0</v>
      </c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>
        <f t="shared" si="96"/>
        <v>0</v>
      </c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>
        <f t="shared" si="97"/>
        <v>0</v>
      </c>
      <c r="DG361" s="51"/>
      <c r="DH361" s="50"/>
      <c r="DI361" s="51"/>
      <c r="DJ361" s="50"/>
      <c r="DK361" s="51"/>
      <c r="DL361" s="52"/>
      <c r="DM361" s="53">
        <f t="shared" si="99"/>
        <v>0</v>
      </c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</row>
    <row r="362" spans="2:133" ht="15" hidden="1" customHeight="1" x14ac:dyDescent="0.3">
      <c r="B362" s="37">
        <v>5458</v>
      </c>
      <c r="C362" s="30" t="s">
        <v>97</v>
      </c>
      <c r="D362" s="39">
        <v>2004</v>
      </c>
      <c r="E362" s="62">
        <f t="shared" si="98"/>
        <v>0</v>
      </c>
      <c r="F362" s="47"/>
      <c r="G362" s="47"/>
      <c r="H362" s="47"/>
      <c r="I362" s="47"/>
      <c r="J362" s="48">
        <f t="shared" ref="J362:J412" si="102">L362+N362+P362</f>
        <v>0</v>
      </c>
      <c r="K362" s="49"/>
      <c r="L362" s="50"/>
      <c r="M362" s="51"/>
      <c r="N362" s="50"/>
      <c r="O362" s="51"/>
      <c r="P362" s="52"/>
      <c r="Q362" s="48">
        <f t="shared" si="93"/>
        <v>0</v>
      </c>
      <c r="R362" s="49"/>
      <c r="S362" s="52"/>
      <c r="T362" s="48">
        <f t="shared" si="94"/>
        <v>0</v>
      </c>
      <c r="U362" s="49"/>
      <c r="V362" s="50"/>
      <c r="W362" s="51"/>
      <c r="X362" s="52"/>
      <c r="Y362" s="53">
        <f t="shared" si="100"/>
        <v>0</v>
      </c>
      <c r="Z362" s="54"/>
      <c r="AA362" s="55"/>
      <c r="AB362" s="54"/>
      <c r="AC362" s="55"/>
      <c r="AD362" s="54"/>
      <c r="AE362" s="55"/>
      <c r="AF362" s="54"/>
      <c r="AG362" s="55"/>
      <c r="AH362" s="54"/>
      <c r="AI362" s="55"/>
      <c r="AJ362" s="54"/>
      <c r="AK362" s="55"/>
      <c r="AL362" s="106"/>
      <c r="AM362" s="55"/>
      <c r="AN362" s="54"/>
      <c r="AO362" s="89"/>
      <c r="AP362" s="96">
        <f t="shared" si="95"/>
        <v>0</v>
      </c>
      <c r="AQ362" s="98"/>
      <c r="AR362" s="93"/>
      <c r="AS362" s="90">
        <f t="shared" si="101"/>
        <v>0</v>
      </c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>
        <f t="shared" si="90"/>
        <v>0</v>
      </c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89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>
        <f t="shared" si="92"/>
        <v>0</v>
      </c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>
        <f t="shared" si="96"/>
        <v>0</v>
      </c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>
        <f t="shared" si="97"/>
        <v>0</v>
      </c>
      <c r="DG362" s="51"/>
      <c r="DH362" s="50"/>
      <c r="DI362" s="51"/>
      <c r="DJ362" s="50"/>
      <c r="DK362" s="51"/>
      <c r="DL362" s="52"/>
      <c r="DM362" s="53">
        <f t="shared" si="99"/>
        <v>0</v>
      </c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1"/>
      <c r="DY362" s="50"/>
      <c r="DZ362" s="51"/>
      <c r="EA362" s="50"/>
      <c r="EB362" s="51"/>
      <c r="EC362" s="52"/>
    </row>
    <row r="363" spans="2:133" ht="15" hidden="1" customHeight="1" x14ac:dyDescent="0.3">
      <c r="B363" s="37">
        <v>5874</v>
      </c>
      <c r="C363" s="30" t="s">
        <v>198</v>
      </c>
      <c r="D363" s="38">
        <v>2007</v>
      </c>
      <c r="E363" s="62">
        <f t="shared" si="98"/>
        <v>0</v>
      </c>
      <c r="F363" s="47"/>
      <c r="G363" s="63"/>
      <c r="H363" s="83"/>
      <c r="I363" s="62"/>
      <c r="J363" s="48">
        <f t="shared" si="102"/>
        <v>0</v>
      </c>
      <c r="K363" s="49"/>
      <c r="L363" s="50"/>
      <c r="M363" s="51"/>
      <c r="N363" s="50"/>
      <c r="O363" s="51"/>
      <c r="P363" s="52"/>
      <c r="Q363" s="48">
        <f t="shared" si="93"/>
        <v>0</v>
      </c>
      <c r="R363" s="49"/>
      <c r="S363" s="52"/>
      <c r="T363" s="48">
        <f t="shared" si="94"/>
        <v>0</v>
      </c>
      <c r="U363" s="49"/>
      <c r="V363" s="50"/>
      <c r="W363" s="51"/>
      <c r="X363" s="52"/>
      <c r="Y363" s="53">
        <f t="shared" si="100"/>
        <v>0</v>
      </c>
      <c r="Z363" s="54"/>
      <c r="AA363" s="55"/>
      <c r="AB363" s="54"/>
      <c r="AC363" s="55"/>
      <c r="AD363" s="54"/>
      <c r="AE363" s="55"/>
      <c r="AF363" s="54"/>
      <c r="AG363" s="55"/>
      <c r="AH363" s="54"/>
      <c r="AI363" s="55"/>
      <c r="AJ363" s="54"/>
      <c r="AK363" s="55"/>
      <c r="AL363" s="106"/>
      <c r="AM363" s="55"/>
      <c r="AN363" s="54"/>
      <c r="AO363" s="89"/>
      <c r="AP363" s="96">
        <f t="shared" si="95"/>
        <v>0</v>
      </c>
      <c r="AQ363" s="98"/>
      <c r="AR363" s="93"/>
      <c r="AS363" s="90">
        <f t="shared" si="101"/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si="90"/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89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 t="shared" si="92"/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 t="shared" si="96"/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>
        <f t="shared" si="97"/>
        <v>0</v>
      </c>
      <c r="DG363" s="51"/>
      <c r="DH363" s="50"/>
      <c r="DI363" s="51"/>
      <c r="DJ363" s="50"/>
      <c r="DK363" s="51"/>
      <c r="DL363" s="52"/>
      <c r="DM363" s="53">
        <f t="shared" si="99"/>
        <v>0</v>
      </c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</row>
    <row r="364" spans="2:133" ht="15" hidden="1" customHeight="1" x14ac:dyDescent="0.3">
      <c r="B364" s="37">
        <v>5263</v>
      </c>
      <c r="C364" s="30" t="s">
        <v>339</v>
      </c>
      <c r="D364" s="38">
        <v>2004</v>
      </c>
      <c r="E364" s="62">
        <f t="shared" si="98"/>
        <v>0</v>
      </c>
      <c r="F364" s="47"/>
      <c r="G364" s="47"/>
      <c r="H364" s="47"/>
      <c r="I364" s="47"/>
      <c r="J364" s="48">
        <f t="shared" si="102"/>
        <v>0</v>
      </c>
      <c r="K364" s="49"/>
      <c r="L364" s="50"/>
      <c r="M364" s="51"/>
      <c r="N364" s="50"/>
      <c r="O364" s="51"/>
      <c r="P364" s="52"/>
      <c r="Q364" s="48">
        <f t="shared" si="93"/>
        <v>0</v>
      </c>
      <c r="R364" s="49"/>
      <c r="S364" s="52"/>
      <c r="T364" s="48">
        <f t="shared" si="94"/>
        <v>0</v>
      </c>
      <c r="U364" s="49"/>
      <c r="V364" s="50"/>
      <c r="W364" s="51"/>
      <c r="X364" s="52"/>
      <c r="Y364" s="53">
        <f t="shared" si="100"/>
        <v>0</v>
      </c>
      <c r="Z364" s="54"/>
      <c r="AA364" s="55"/>
      <c r="AB364" s="54"/>
      <c r="AC364" s="55"/>
      <c r="AD364" s="54"/>
      <c r="AE364" s="55"/>
      <c r="AF364" s="54"/>
      <c r="AG364" s="55"/>
      <c r="AH364" s="54"/>
      <c r="AI364" s="55"/>
      <c r="AJ364" s="54"/>
      <c r="AK364" s="55"/>
      <c r="AL364" s="106"/>
      <c r="AM364" s="55"/>
      <c r="AN364" s="54"/>
      <c r="AO364" s="89"/>
      <c r="AP364" s="96">
        <f t="shared" si="95"/>
        <v>0</v>
      </c>
      <c r="AQ364" s="98"/>
      <c r="AR364" s="93"/>
      <c r="AS364" s="90">
        <f t="shared" si="101"/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90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89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 t="shared" si="92"/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 t="shared" si="96"/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>
        <f t="shared" si="97"/>
        <v>0</v>
      </c>
      <c r="DG364" s="51"/>
      <c r="DH364" s="50"/>
      <c r="DI364" s="51"/>
      <c r="DJ364" s="50"/>
      <c r="DK364" s="51"/>
      <c r="DL364" s="52"/>
      <c r="DM364" s="53">
        <f t="shared" si="99"/>
        <v>0</v>
      </c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</row>
    <row r="365" spans="2:133" ht="15" hidden="1" customHeight="1" x14ac:dyDescent="0.3">
      <c r="B365" s="37">
        <v>3986</v>
      </c>
      <c r="C365" s="30" t="s">
        <v>90</v>
      </c>
      <c r="D365" s="38">
        <v>2003</v>
      </c>
      <c r="E365" s="62">
        <f t="shared" si="98"/>
        <v>0</v>
      </c>
      <c r="F365" s="47"/>
      <c r="G365" s="47"/>
      <c r="H365" s="47"/>
      <c r="I365" s="47"/>
      <c r="J365" s="48">
        <f t="shared" si="102"/>
        <v>0</v>
      </c>
      <c r="K365" s="49"/>
      <c r="L365" s="50"/>
      <c r="M365" s="51"/>
      <c r="N365" s="50"/>
      <c r="O365" s="51"/>
      <c r="P365" s="52"/>
      <c r="Q365" s="48">
        <f t="shared" si="93"/>
        <v>0</v>
      </c>
      <c r="R365" s="49"/>
      <c r="S365" s="52"/>
      <c r="T365" s="48">
        <f t="shared" si="94"/>
        <v>0</v>
      </c>
      <c r="U365" s="49"/>
      <c r="V365" s="50"/>
      <c r="W365" s="51"/>
      <c r="X365" s="52"/>
      <c r="Y365" s="53">
        <f t="shared" si="100"/>
        <v>0</v>
      </c>
      <c r="Z365" s="106"/>
      <c r="AA365" s="55"/>
      <c r="AB365" s="54"/>
      <c r="AC365" s="106"/>
      <c r="AD365" s="54"/>
      <c r="AE365" s="106"/>
      <c r="AF365" s="54"/>
      <c r="AG365" s="55"/>
      <c r="AH365" s="54"/>
      <c r="AI365" s="55"/>
      <c r="AJ365" s="54"/>
      <c r="AK365" s="55"/>
      <c r="AL365" s="106"/>
      <c r="AM365" s="55"/>
      <c r="AN365" s="54"/>
      <c r="AO365" s="89"/>
      <c r="AP365" s="96">
        <f t="shared" si="95"/>
        <v>0</v>
      </c>
      <c r="AQ365" s="98"/>
      <c r="AR365" s="93"/>
      <c r="AS365" s="90">
        <f t="shared" si="101"/>
        <v>0</v>
      </c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>
        <f t="shared" si="90"/>
        <v>0</v>
      </c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ref="BQ365:BQ412" si="103">BS365+BU365+BW365+BY365+CA365+CC365+CE365+CG365</f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>
        <f t="shared" si="92"/>
        <v>0</v>
      </c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>
        <f t="shared" si="96"/>
        <v>0</v>
      </c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>
        <f t="shared" si="97"/>
        <v>0</v>
      </c>
      <c r="DG365" s="51"/>
      <c r="DH365" s="50"/>
      <c r="DI365" s="51"/>
      <c r="DJ365" s="50"/>
      <c r="DK365" s="51"/>
      <c r="DL365" s="52"/>
      <c r="DM365" s="53">
        <f t="shared" si="99"/>
        <v>0</v>
      </c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</row>
    <row r="366" spans="2:133" ht="15" hidden="1" customHeight="1" x14ac:dyDescent="0.3">
      <c r="B366" s="37">
        <v>610</v>
      </c>
      <c r="C366" s="30" t="s">
        <v>59</v>
      </c>
      <c r="D366" s="39">
        <v>1994</v>
      </c>
      <c r="E366" s="62">
        <f t="shared" si="98"/>
        <v>0</v>
      </c>
      <c r="F366" s="47" t="s">
        <v>492</v>
      </c>
      <c r="G366" s="47"/>
      <c r="H366" s="47" t="s">
        <v>499</v>
      </c>
      <c r="I366" s="86" t="s">
        <v>529</v>
      </c>
      <c r="J366" s="48">
        <f t="shared" si="102"/>
        <v>0</v>
      </c>
      <c r="K366" s="49"/>
      <c r="L366" s="50"/>
      <c r="M366" s="51"/>
      <c r="N366" s="50"/>
      <c r="O366" s="51"/>
      <c r="P366" s="52"/>
      <c r="Q366" s="48">
        <f t="shared" si="93"/>
        <v>0</v>
      </c>
      <c r="R366" s="49"/>
      <c r="S366" s="52"/>
      <c r="T366" s="48">
        <f t="shared" si="94"/>
        <v>0</v>
      </c>
      <c r="U366" s="49"/>
      <c r="V366" s="50"/>
      <c r="W366" s="51"/>
      <c r="X366" s="52"/>
      <c r="Y366" s="53">
        <f>AA366+AC366+AE366+AG366+AI366+AK366+AO366</f>
        <v>0</v>
      </c>
      <c r="Z366" s="106"/>
      <c r="AA366" s="55"/>
      <c r="AB366" s="54"/>
      <c r="AC366" s="55"/>
      <c r="AD366" s="54"/>
      <c r="AE366" s="55"/>
      <c r="AF366" s="54"/>
      <c r="AG366" s="55"/>
      <c r="AH366" s="54"/>
      <c r="AI366" s="55"/>
      <c r="AJ366" s="54"/>
      <c r="AK366" s="55"/>
      <c r="AL366" s="14">
        <v>9</v>
      </c>
      <c r="AM366" s="14" t="s">
        <v>65</v>
      </c>
      <c r="AN366" s="54"/>
      <c r="AO366" s="89"/>
      <c r="AP366" s="96">
        <f t="shared" si="95"/>
        <v>0</v>
      </c>
      <c r="AQ366" s="98"/>
      <c r="AR366" s="93"/>
      <c r="AS366" s="90">
        <f t="shared" si="101"/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 t="shared" si="90"/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103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 t="shared" si="92"/>
        <v>0</v>
      </c>
      <c r="CI366" s="51"/>
      <c r="CJ366" s="50"/>
      <c r="CK366" s="51"/>
      <c r="CL366" s="50"/>
      <c r="CM366" s="51"/>
      <c r="CN366" s="50"/>
      <c r="CO366" s="50"/>
      <c r="CP366" s="50"/>
      <c r="CQ366" s="51"/>
      <c r="CR366" s="50"/>
      <c r="CS366" s="51"/>
      <c r="CT366" s="52"/>
      <c r="CU366" s="53">
        <f t="shared" si="96"/>
        <v>0</v>
      </c>
      <c r="CV366" s="51"/>
      <c r="CW366" s="50"/>
      <c r="CX366" s="50"/>
      <c r="CY366" s="50"/>
      <c r="CZ366" s="51"/>
      <c r="DA366" s="50"/>
      <c r="DB366" s="51"/>
      <c r="DC366" s="50"/>
      <c r="DD366" s="51"/>
      <c r="DE366" s="52"/>
      <c r="DF366" s="53">
        <f t="shared" si="97"/>
        <v>0</v>
      </c>
      <c r="DG366" s="51"/>
      <c r="DH366" s="50"/>
      <c r="DI366" s="50"/>
      <c r="DJ366" s="50"/>
      <c r="DK366" s="51"/>
      <c r="DL366" s="52"/>
      <c r="DM366" s="53">
        <f t="shared" si="99"/>
        <v>0</v>
      </c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0"/>
      <c r="DY366" s="50"/>
      <c r="DZ366" s="51"/>
      <c r="EA366" s="50"/>
      <c r="EB366" s="51"/>
      <c r="EC366" s="52"/>
    </row>
    <row r="367" spans="2:133" ht="15" hidden="1" customHeight="1" x14ac:dyDescent="0.3">
      <c r="B367" s="37">
        <v>5982</v>
      </c>
      <c r="C367" s="30" t="s">
        <v>312</v>
      </c>
      <c r="D367" s="38">
        <v>2006</v>
      </c>
      <c r="E367" s="62">
        <f t="shared" si="98"/>
        <v>0</v>
      </c>
      <c r="F367" s="47"/>
      <c r="G367" s="47"/>
      <c r="H367" s="47"/>
      <c r="I367" s="47"/>
      <c r="J367" s="48">
        <f t="shared" si="102"/>
        <v>0</v>
      </c>
      <c r="K367" s="49"/>
      <c r="L367" s="50"/>
      <c r="M367" s="51"/>
      <c r="N367" s="50"/>
      <c r="O367" s="51"/>
      <c r="P367" s="52"/>
      <c r="Q367" s="48">
        <f t="shared" si="93"/>
        <v>0</v>
      </c>
      <c r="R367" s="49"/>
      <c r="S367" s="52"/>
      <c r="T367" s="48">
        <f t="shared" si="94"/>
        <v>0</v>
      </c>
      <c r="U367" s="49"/>
      <c r="V367" s="50"/>
      <c r="W367" s="51"/>
      <c r="X367" s="52"/>
      <c r="Y367" s="53">
        <f t="shared" ref="Y367:Y398" si="104">AA367+AC367+AE367+AG367+AI367+AK367+AM367+AO367</f>
        <v>0</v>
      </c>
      <c r="Z367" s="106"/>
      <c r="AA367" s="55"/>
      <c r="AB367" s="54"/>
      <c r="AC367" s="55"/>
      <c r="AD367" s="54"/>
      <c r="AE367" s="55"/>
      <c r="AF367" s="54"/>
      <c r="AG367" s="55"/>
      <c r="AH367" s="54"/>
      <c r="AI367" s="55"/>
      <c r="AJ367" s="54"/>
      <c r="AK367" s="55"/>
      <c r="AL367" s="106"/>
      <c r="AM367" s="55"/>
      <c r="AN367" s="54"/>
      <c r="AO367" s="89"/>
      <c r="AP367" s="96">
        <f t="shared" si="95"/>
        <v>0</v>
      </c>
      <c r="AQ367" s="98"/>
      <c r="AR367" s="93"/>
      <c r="AS367" s="90">
        <f t="shared" si="101"/>
        <v>0</v>
      </c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 t="shared" ref="BD367:BD412" si="105">BF367+BH367+BJ367+BL367+BN367+BP367</f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103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>
        <f t="shared" si="92"/>
        <v>0</v>
      </c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>
        <f t="shared" si="96"/>
        <v>0</v>
      </c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>
        <f t="shared" si="97"/>
        <v>0</v>
      </c>
      <c r="DG367" s="51"/>
      <c r="DH367" s="50"/>
      <c r="DI367" s="51"/>
      <c r="DJ367" s="50"/>
      <c r="DK367" s="51"/>
      <c r="DL367" s="52"/>
      <c r="DM367" s="53">
        <f t="shared" si="99"/>
        <v>0</v>
      </c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</row>
    <row r="368" spans="2:133" ht="15" hidden="1" customHeight="1" x14ac:dyDescent="0.3">
      <c r="B368" s="37">
        <v>5954</v>
      </c>
      <c r="C368" s="30" t="s">
        <v>347</v>
      </c>
      <c r="D368" s="38">
        <v>2007</v>
      </c>
      <c r="E368" s="62">
        <f t="shared" si="98"/>
        <v>0</v>
      </c>
      <c r="F368" s="47"/>
      <c r="G368" s="47"/>
      <c r="H368" s="47"/>
      <c r="I368" s="47"/>
      <c r="J368" s="48">
        <f t="shared" si="102"/>
        <v>0</v>
      </c>
      <c r="K368" s="49"/>
      <c r="L368" s="50"/>
      <c r="M368" s="51"/>
      <c r="N368" s="50"/>
      <c r="O368" s="51"/>
      <c r="P368" s="52"/>
      <c r="Q368" s="48">
        <f t="shared" si="93"/>
        <v>0</v>
      </c>
      <c r="R368" s="49"/>
      <c r="S368" s="52"/>
      <c r="T368" s="48">
        <f t="shared" si="94"/>
        <v>0</v>
      </c>
      <c r="U368" s="49"/>
      <c r="V368" s="50"/>
      <c r="W368" s="51"/>
      <c r="X368" s="52"/>
      <c r="Y368" s="53">
        <f t="shared" si="104"/>
        <v>0</v>
      </c>
      <c r="Z368" s="106"/>
      <c r="AA368" s="55"/>
      <c r="AB368" s="106"/>
      <c r="AC368" s="55"/>
      <c r="AD368" s="106"/>
      <c r="AE368" s="55"/>
      <c r="AF368" s="106"/>
      <c r="AG368" s="55"/>
      <c r="AH368" s="106"/>
      <c r="AI368" s="55"/>
      <c r="AJ368" s="106"/>
      <c r="AK368" s="55"/>
      <c r="AL368" s="106"/>
      <c r="AM368" s="55"/>
      <c r="AN368" s="106"/>
      <c r="AO368" s="89"/>
      <c r="AP368" s="96">
        <f t="shared" si="95"/>
        <v>0</v>
      </c>
      <c r="AQ368" s="98"/>
      <c r="AR368" s="93"/>
      <c r="AS368" s="90">
        <f t="shared" si="101"/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>
        <f t="shared" si="105"/>
        <v>0</v>
      </c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103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>
        <f t="shared" si="92"/>
        <v>0</v>
      </c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>
        <f t="shared" si="96"/>
        <v>0</v>
      </c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>
        <f t="shared" si="97"/>
        <v>0</v>
      </c>
      <c r="DG368" s="51"/>
      <c r="DH368" s="50"/>
      <c r="DI368" s="51"/>
      <c r="DJ368" s="50"/>
      <c r="DK368" s="51"/>
      <c r="DL368" s="52"/>
      <c r="DM368" s="53">
        <f t="shared" si="99"/>
        <v>0</v>
      </c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</row>
    <row r="369" spans="2:133" ht="15" hidden="1" customHeight="1" x14ac:dyDescent="0.3">
      <c r="B369" s="37">
        <v>7006</v>
      </c>
      <c r="C369" s="30" t="s">
        <v>395</v>
      </c>
      <c r="D369" s="38">
        <v>2007</v>
      </c>
      <c r="E369" s="62">
        <f t="shared" si="98"/>
        <v>0</v>
      </c>
      <c r="F369" s="47"/>
      <c r="G369" s="47"/>
      <c r="H369" s="47"/>
      <c r="I369" s="47"/>
      <c r="J369" s="48">
        <f t="shared" si="102"/>
        <v>0</v>
      </c>
      <c r="K369" s="49"/>
      <c r="L369" s="50"/>
      <c r="M369" s="51"/>
      <c r="N369" s="50"/>
      <c r="O369" s="51"/>
      <c r="P369" s="52"/>
      <c r="Q369" s="48">
        <f t="shared" si="93"/>
        <v>0</v>
      </c>
      <c r="R369" s="49"/>
      <c r="S369" s="52"/>
      <c r="T369" s="48">
        <f t="shared" si="94"/>
        <v>0</v>
      </c>
      <c r="U369" s="49"/>
      <c r="V369" s="50"/>
      <c r="W369" s="51"/>
      <c r="X369" s="52"/>
      <c r="Y369" s="53">
        <f t="shared" si="104"/>
        <v>0</v>
      </c>
      <c r="Z369" s="106"/>
      <c r="AA369" s="55"/>
      <c r="AB369" s="106"/>
      <c r="AC369" s="55"/>
      <c r="AD369" s="106"/>
      <c r="AE369" s="55"/>
      <c r="AF369" s="106"/>
      <c r="AG369" s="55"/>
      <c r="AH369" s="106"/>
      <c r="AI369" s="55"/>
      <c r="AJ369" s="106"/>
      <c r="AK369" s="55"/>
      <c r="AL369" s="106"/>
      <c r="AM369" s="55"/>
      <c r="AN369" s="106"/>
      <c r="AO369" s="89"/>
      <c r="AP369" s="96">
        <f t="shared" si="95"/>
        <v>0</v>
      </c>
      <c r="AQ369" s="98"/>
      <c r="AR369" s="93"/>
      <c r="AS369" s="90">
        <f t="shared" si="101"/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>
        <f t="shared" si="105"/>
        <v>0</v>
      </c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103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>
        <f t="shared" si="92"/>
        <v>0</v>
      </c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>
        <f t="shared" si="96"/>
        <v>0</v>
      </c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>
        <f t="shared" si="97"/>
        <v>0</v>
      </c>
      <c r="DG369" s="51"/>
      <c r="DH369" s="50"/>
      <c r="DI369" s="51"/>
      <c r="DJ369" s="50"/>
      <c r="DK369" s="51"/>
      <c r="DL369" s="52"/>
      <c r="DM369" s="53">
        <f t="shared" si="99"/>
        <v>0</v>
      </c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</row>
    <row r="370" spans="2:133" ht="15" hidden="1" customHeight="1" x14ac:dyDescent="0.3">
      <c r="B370" s="37">
        <v>4092</v>
      </c>
      <c r="C370" s="30" t="s">
        <v>111</v>
      </c>
      <c r="D370" s="39">
        <v>2003</v>
      </c>
      <c r="E370" s="62">
        <f t="shared" si="98"/>
        <v>0</v>
      </c>
      <c r="F370" s="47"/>
      <c r="G370" s="47"/>
      <c r="H370" s="47"/>
      <c r="I370" s="47"/>
      <c r="J370" s="48">
        <f t="shared" si="102"/>
        <v>0</v>
      </c>
      <c r="K370" s="49"/>
      <c r="L370" s="50"/>
      <c r="M370" s="51"/>
      <c r="N370" s="50"/>
      <c r="O370" s="51"/>
      <c r="P370" s="52"/>
      <c r="Q370" s="48">
        <f t="shared" si="93"/>
        <v>0</v>
      </c>
      <c r="R370" s="49"/>
      <c r="S370" s="52"/>
      <c r="T370" s="48">
        <f t="shared" si="94"/>
        <v>0</v>
      </c>
      <c r="U370" s="49"/>
      <c r="V370" s="50"/>
      <c r="W370" s="51"/>
      <c r="X370" s="52"/>
      <c r="Y370" s="53">
        <f t="shared" si="104"/>
        <v>0</v>
      </c>
      <c r="Z370" s="106"/>
      <c r="AA370" s="55"/>
      <c r="AB370" s="106"/>
      <c r="AC370" s="55"/>
      <c r="AD370" s="106"/>
      <c r="AE370" s="55"/>
      <c r="AF370" s="106"/>
      <c r="AG370" s="55"/>
      <c r="AH370" s="106"/>
      <c r="AI370" s="55"/>
      <c r="AJ370" s="106"/>
      <c r="AK370" s="55"/>
      <c r="AL370" s="106"/>
      <c r="AM370" s="55"/>
      <c r="AN370" s="106"/>
      <c r="AO370" s="89"/>
      <c r="AP370" s="96">
        <f t="shared" si="95"/>
        <v>0</v>
      </c>
      <c r="AQ370" s="98"/>
      <c r="AR370" s="93"/>
      <c r="AS370" s="90">
        <f t="shared" si="101"/>
        <v>0</v>
      </c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>
        <f t="shared" si="105"/>
        <v>0</v>
      </c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103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>
        <f t="shared" si="92"/>
        <v>0</v>
      </c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>
        <f t="shared" si="96"/>
        <v>0</v>
      </c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>
        <f t="shared" si="97"/>
        <v>0</v>
      </c>
      <c r="DG370" s="51"/>
      <c r="DH370" s="50"/>
      <c r="DI370" s="51"/>
      <c r="DJ370" s="50"/>
      <c r="DK370" s="51"/>
      <c r="DL370" s="52"/>
      <c r="DM370" s="53">
        <f t="shared" si="99"/>
        <v>0</v>
      </c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</row>
    <row r="371" spans="2:133" ht="15" hidden="1" customHeight="1" x14ac:dyDescent="0.3">
      <c r="B371" s="37">
        <v>7072</v>
      </c>
      <c r="C371" s="30" t="s">
        <v>247</v>
      </c>
      <c r="D371" s="38">
        <v>2009</v>
      </c>
      <c r="E371" s="62">
        <f t="shared" si="98"/>
        <v>0</v>
      </c>
      <c r="F371" s="47"/>
      <c r="G371" s="47"/>
      <c r="H371" s="47"/>
      <c r="I371" s="47"/>
      <c r="J371" s="48">
        <f t="shared" si="102"/>
        <v>0</v>
      </c>
      <c r="K371" s="49"/>
      <c r="L371" s="50"/>
      <c r="M371" s="51"/>
      <c r="N371" s="50"/>
      <c r="O371" s="51"/>
      <c r="P371" s="52"/>
      <c r="Q371" s="48">
        <f t="shared" si="93"/>
        <v>0</v>
      </c>
      <c r="R371" s="49"/>
      <c r="S371" s="52"/>
      <c r="T371" s="48">
        <f t="shared" si="94"/>
        <v>0</v>
      </c>
      <c r="U371" s="49"/>
      <c r="V371" s="50"/>
      <c r="W371" s="51"/>
      <c r="X371" s="52"/>
      <c r="Y371" s="53">
        <f t="shared" si="104"/>
        <v>0</v>
      </c>
      <c r="Z371" s="106"/>
      <c r="AA371" s="55"/>
      <c r="AB371" s="106"/>
      <c r="AC371" s="55"/>
      <c r="AD371" s="106"/>
      <c r="AE371" s="55"/>
      <c r="AF371" s="106"/>
      <c r="AG371" s="55"/>
      <c r="AH371" s="106"/>
      <c r="AI371" s="55"/>
      <c r="AJ371" s="106"/>
      <c r="AK371" s="55"/>
      <c r="AL371" s="106"/>
      <c r="AM371" s="55"/>
      <c r="AN371" s="106"/>
      <c r="AO371" s="89"/>
      <c r="AP371" s="96">
        <f t="shared" si="95"/>
        <v>0</v>
      </c>
      <c r="AQ371" s="98"/>
      <c r="AR371" s="93"/>
      <c r="AS371" s="90">
        <f t="shared" si="101"/>
        <v>0</v>
      </c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 t="shared" si="105"/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si="103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>
        <f t="shared" si="92"/>
        <v>0</v>
      </c>
      <c r="CI371" s="51"/>
      <c r="CJ371" s="50"/>
      <c r="CK371" s="51"/>
      <c r="CL371" s="50"/>
      <c r="CM371" s="51"/>
      <c r="CN371" s="50"/>
      <c r="CO371" s="51"/>
      <c r="CP371" s="50"/>
      <c r="CQ371" s="51"/>
      <c r="CR371" s="50"/>
      <c r="CS371" s="51"/>
      <c r="CT371" s="52"/>
      <c r="CU371" s="53">
        <f t="shared" si="96"/>
        <v>0</v>
      </c>
      <c r="CV371" s="51"/>
      <c r="CW371" s="50"/>
      <c r="CX371" s="51"/>
      <c r="CY371" s="50"/>
      <c r="CZ371" s="51"/>
      <c r="DA371" s="50"/>
      <c r="DB371" s="51"/>
      <c r="DC371" s="50"/>
      <c r="DD371" s="51"/>
      <c r="DE371" s="52"/>
      <c r="DF371" s="53">
        <f t="shared" si="97"/>
        <v>0</v>
      </c>
      <c r="DG371" s="51"/>
      <c r="DH371" s="50"/>
      <c r="DI371" s="51"/>
      <c r="DJ371" s="50"/>
      <c r="DK371" s="51"/>
      <c r="DL371" s="52"/>
      <c r="DM371" s="53">
        <f t="shared" si="99"/>
        <v>0</v>
      </c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1"/>
      <c r="DY371" s="50"/>
      <c r="DZ371" s="51"/>
      <c r="EA371" s="50"/>
      <c r="EB371" s="51"/>
      <c r="EC371" s="52"/>
    </row>
    <row r="372" spans="2:133" ht="15" hidden="1" customHeight="1" x14ac:dyDescent="0.3">
      <c r="B372" s="37">
        <v>5757</v>
      </c>
      <c r="C372" s="30" t="s">
        <v>223</v>
      </c>
      <c r="D372" s="38">
        <v>2007</v>
      </c>
      <c r="E372" s="62">
        <f t="shared" si="98"/>
        <v>0</v>
      </c>
      <c r="F372" s="47"/>
      <c r="G372" s="63"/>
      <c r="H372" s="83"/>
      <c r="I372" s="62"/>
      <c r="J372" s="48">
        <f t="shared" si="102"/>
        <v>0</v>
      </c>
      <c r="K372" s="49"/>
      <c r="L372" s="50"/>
      <c r="M372" s="51"/>
      <c r="N372" s="50"/>
      <c r="O372" s="51"/>
      <c r="P372" s="52"/>
      <c r="Q372" s="48">
        <f t="shared" si="93"/>
        <v>0</v>
      </c>
      <c r="R372" s="49"/>
      <c r="S372" s="52"/>
      <c r="T372" s="48">
        <f t="shared" si="94"/>
        <v>0</v>
      </c>
      <c r="U372" s="49"/>
      <c r="V372" s="50"/>
      <c r="W372" s="51"/>
      <c r="X372" s="52"/>
      <c r="Y372" s="53">
        <f t="shared" si="104"/>
        <v>0</v>
      </c>
      <c r="Z372" s="106"/>
      <c r="AA372" s="55"/>
      <c r="AB372" s="106"/>
      <c r="AC372" s="55"/>
      <c r="AD372" s="106"/>
      <c r="AE372" s="55"/>
      <c r="AF372" s="106"/>
      <c r="AG372" s="55"/>
      <c r="AH372" s="106"/>
      <c r="AI372" s="55"/>
      <c r="AJ372" s="106"/>
      <c r="AK372" s="55"/>
      <c r="AL372" s="106"/>
      <c r="AM372" s="55"/>
      <c r="AN372" s="106"/>
      <c r="AO372" s="89"/>
      <c r="AP372" s="96">
        <f t="shared" si="95"/>
        <v>0</v>
      </c>
      <c r="AQ372" s="98"/>
      <c r="AR372" s="93"/>
      <c r="AS372" s="90">
        <f t="shared" si="101"/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 t="shared" si="105"/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103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 t="shared" si="92"/>
        <v>0</v>
      </c>
      <c r="CI372" s="51"/>
      <c r="CJ372" s="50"/>
      <c r="CK372" s="51"/>
      <c r="CL372" s="50"/>
      <c r="CM372" s="51"/>
      <c r="CN372" s="50"/>
      <c r="CO372" s="51"/>
      <c r="CP372" s="50"/>
      <c r="CQ372" s="51"/>
      <c r="CR372" s="50"/>
      <c r="CS372" s="51"/>
      <c r="CT372" s="52"/>
      <c r="CU372" s="53">
        <f t="shared" si="96"/>
        <v>0</v>
      </c>
      <c r="CV372" s="51"/>
      <c r="CW372" s="50"/>
      <c r="CX372" s="51"/>
      <c r="CY372" s="50"/>
      <c r="CZ372" s="51"/>
      <c r="DA372" s="50"/>
      <c r="DB372" s="51"/>
      <c r="DC372" s="50"/>
      <c r="DD372" s="51"/>
      <c r="DE372" s="52"/>
      <c r="DF372" s="53">
        <f t="shared" si="97"/>
        <v>0</v>
      </c>
      <c r="DG372" s="51"/>
      <c r="DH372" s="50"/>
      <c r="DI372" s="51"/>
      <c r="DJ372" s="50"/>
      <c r="DK372" s="51"/>
      <c r="DL372" s="52"/>
      <c r="DM372" s="53">
        <f t="shared" si="99"/>
        <v>0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1"/>
      <c r="DY372" s="50"/>
      <c r="DZ372" s="51"/>
      <c r="EA372" s="50"/>
      <c r="EB372" s="51"/>
      <c r="EC372" s="52"/>
    </row>
    <row r="373" spans="2:133" ht="15" hidden="1" customHeight="1" x14ac:dyDescent="0.3">
      <c r="B373" s="37">
        <v>6312</v>
      </c>
      <c r="C373" s="30" t="s">
        <v>319</v>
      </c>
      <c r="D373" s="38">
        <v>2006</v>
      </c>
      <c r="E373" s="62">
        <f t="shared" si="98"/>
        <v>0</v>
      </c>
      <c r="F373" s="47"/>
      <c r="G373" s="47"/>
      <c r="H373" s="47"/>
      <c r="I373" s="47"/>
      <c r="J373" s="48">
        <f t="shared" si="102"/>
        <v>0</v>
      </c>
      <c r="K373" s="49"/>
      <c r="L373" s="50"/>
      <c r="M373" s="51"/>
      <c r="N373" s="50"/>
      <c r="O373" s="51"/>
      <c r="P373" s="52"/>
      <c r="Q373" s="48">
        <f t="shared" si="93"/>
        <v>0</v>
      </c>
      <c r="R373" s="49"/>
      <c r="S373" s="52"/>
      <c r="T373" s="48">
        <f t="shared" si="94"/>
        <v>0</v>
      </c>
      <c r="U373" s="49"/>
      <c r="V373" s="50"/>
      <c r="W373" s="51"/>
      <c r="X373" s="52"/>
      <c r="Y373" s="53">
        <f t="shared" si="104"/>
        <v>0</v>
      </c>
      <c r="Z373" s="106"/>
      <c r="AA373" s="55"/>
      <c r="AB373" s="106"/>
      <c r="AC373" s="55"/>
      <c r="AD373" s="106"/>
      <c r="AE373" s="55"/>
      <c r="AF373" s="106"/>
      <c r="AG373" s="55"/>
      <c r="AH373" s="106"/>
      <c r="AI373" s="55"/>
      <c r="AJ373" s="106"/>
      <c r="AK373" s="55"/>
      <c r="AL373" s="106"/>
      <c r="AM373" s="55"/>
      <c r="AN373" s="106"/>
      <c r="AO373" s="89"/>
      <c r="AP373" s="96">
        <f t="shared" si="95"/>
        <v>0</v>
      </c>
      <c r="AQ373" s="98"/>
      <c r="AR373" s="93"/>
      <c r="AS373" s="90">
        <f t="shared" si="101"/>
        <v>0</v>
      </c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 t="shared" si="105"/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103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>
        <f t="shared" si="92"/>
        <v>0</v>
      </c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>
        <f t="shared" si="96"/>
        <v>0</v>
      </c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>
        <f t="shared" si="97"/>
        <v>0</v>
      </c>
      <c r="DG373" s="51"/>
      <c r="DH373" s="50"/>
      <c r="DI373" s="51"/>
      <c r="DJ373" s="50"/>
      <c r="DK373" s="51"/>
      <c r="DL373" s="52"/>
      <c r="DM373" s="53">
        <f t="shared" si="99"/>
        <v>0</v>
      </c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</row>
    <row r="374" spans="2:133" ht="15" hidden="1" customHeight="1" x14ac:dyDescent="0.3">
      <c r="B374" s="37">
        <v>6419</v>
      </c>
      <c r="C374" s="30" t="s">
        <v>389</v>
      </c>
      <c r="D374" s="38">
        <v>2006</v>
      </c>
      <c r="E374" s="62">
        <f t="shared" si="98"/>
        <v>0</v>
      </c>
      <c r="F374" s="47"/>
      <c r="G374" s="47"/>
      <c r="H374" s="47"/>
      <c r="I374" s="47"/>
      <c r="J374" s="48">
        <f t="shared" si="102"/>
        <v>0</v>
      </c>
      <c r="K374" s="49"/>
      <c r="L374" s="50"/>
      <c r="M374" s="51"/>
      <c r="N374" s="50"/>
      <c r="O374" s="51"/>
      <c r="P374" s="52"/>
      <c r="Q374" s="48">
        <f t="shared" si="93"/>
        <v>0</v>
      </c>
      <c r="R374" s="49"/>
      <c r="S374" s="52"/>
      <c r="T374" s="48">
        <f t="shared" si="94"/>
        <v>0</v>
      </c>
      <c r="U374" s="49"/>
      <c r="V374" s="50"/>
      <c r="W374" s="51"/>
      <c r="X374" s="52"/>
      <c r="Y374" s="53">
        <f t="shared" si="104"/>
        <v>0</v>
      </c>
      <c r="Z374" s="106"/>
      <c r="AA374" s="55"/>
      <c r="AB374" s="106"/>
      <c r="AC374" s="55"/>
      <c r="AD374" s="106"/>
      <c r="AE374" s="55"/>
      <c r="AF374" s="106"/>
      <c r="AG374" s="55"/>
      <c r="AH374" s="106"/>
      <c r="AI374" s="55"/>
      <c r="AJ374" s="106"/>
      <c r="AK374" s="55"/>
      <c r="AL374" s="106"/>
      <c r="AM374" s="55"/>
      <c r="AN374" s="106"/>
      <c r="AO374" s="89"/>
      <c r="AP374" s="96">
        <f t="shared" si="95"/>
        <v>0</v>
      </c>
      <c r="AQ374" s="98"/>
      <c r="AR374" s="93"/>
      <c r="AS374" s="90">
        <f t="shared" si="101"/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 t="shared" si="105"/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103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 t="shared" si="92"/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 t="shared" si="96"/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>
        <f t="shared" si="97"/>
        <v>0</v>
      </c>
      <c r="DG374" s="51"/>
      <c r="DH374" s="50"/>
      <c r="DI374" s="51"/>
      <c r="DJ374" s="50"/>
      <c r="DK374" s="51"/>
      <c r="DL374" s="52"/>
      <c r="DM374" s="53">
        <f t="shared" si="99"/>
        <v>0</v>
      </c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</row>
    <row r="375" spans="2:133" ht="15" hidden="1" customHeight="1" x14ac:dyDescent="0.3">
      <c r="B375" s="37">
        <v>6330</v>
      </c>
      <c r="C375" s="30" t="s">
        <v>190</v>
      </c>
      <c r="D375" s="38">
        <v>2008</v>
      </c>
      <c r="E375" s="62">
        <f t="shared" si="98"/>
        <v>0</v>
      </c>
      <c r="F375" s="47"/>
      <c r="G375" s="47"/>
      <c r="H375" s="47"/>
      <c r="I375" s="47"/>
      <c r="J375" s="48">
        <f t="shared" si="102"/>
        <v>0</v>
      </c>
      <c r="K375" s="49"/>
      <c r="L375" s="50"/>
      <c r="M375" s="51"/>
      <c r="N375" s="50"/>
      <c r="O375" s="51"/>
      <c r="P375" s="52"/>
      <c r="Q375" s="48">
        <f t="shared" si="93"/>
        <v>0</v>
      </c>
      <c r="R375" s="49"/>
      <c r="S375" s="52"/>
      <c r="T375" s="48">
        <f t="shared" si="94"/>
        <v>0</v>
      </c>
      <c r="U375" s="49"/>
      <c r="V375" s="50"/>
      <c r="W375" s="51"/>
      <c r="X375" s="52"/>
      <c r="Y375" s="53">
        <f t="shared" si="104"/>
        <v>0</v>
      </c>
      <c r="Z375" s="106"/>
      <c r="AA375" s="55"/>
      <c r="AB375" s="106"/>
      <c r="AC375" s="55"/>
      <c r="AD375" s="106"/>
      <c r="AE375" s="55"/>
      <c r="AF375" s="106"/>
      <c r="AG375" s="55"/>
      <c r="AH375" s="106"/>
      <c r="AI375" s="55"/>
      <c r="AJ375" s="106"/>
      <c r="AK375" s="55"/>
      <c r="AL375" s="106"/>
      <c r="AM375" s="55"/>
      <c r="AN375" s="106"/>
      <c r="AO375" s="89"/>
      <c r="AP375" s="96">
        <f t="shared" si="95"/>
        <v>0</v>
      </c>
      <c r="AQ375" s="98"/>
      <c r="AR375" s="93"/>
      <c r="AS375" s="90">
        <f t="shared" si="101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>
        <f t="shared" si="105"/>
        <v>0</v>
      </c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103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>
        <f t="shared" ref="CH375:CH412" si="106">CJ375+CL375+CN375+CP375+CR375+CT375</f>
        <v>0</v>
      </c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>
        <f t="shared" si="96"/>
        <v>0</v>
      </c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>
        <f t="shared" si="97"/>
        <v>0</v>
      </c>
      <c r="DG375" s="51"/>
      <c r="DH375" s="50"/>
      <c r="DI375" s="51"/>
      <c r="DJ375" s="50"/>
      <c r="DK375" s="51"/>
      <c r="DL375" s="52"/>
      <c r="DM375" s="53">
        <f t="shared" si="99"/>
        <v>0</v>
      </c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</row>
    <row r="376" spans="2:133" ht="15" hidden="1" customHeight="1" x14ac:dyDescent="0.3">
      <c r="B376" s="37">
        <v>7378</v>
      </c>
      <c r="C376" s="30" t="s">
        <v>290</v>
      </c>
      <c r="D376" s="38">
        <v>2009</v>
      </c>
      <c r="E376" s="62">
        <f t="shared" si="98"/>
        <v>0</v>
      </c>
      <c r="F376" s="47"/>
      <c r="G376" s="47"/>
      <c r="H376" s="47"/>
      <c r="I376" s="47"/>
      <c r="J376" s="48">
        <f t="shared" si="102"/>
        <v>0</v>
      </c>
      <c r="K376" s="49"/>
      <c r="L376" s="50"/>
      <c r="M376" s="51"/>
      <c r="N376" s="50"/>
      <c r="O376" s="51"/>
      <c r="P376" s="52"/>
      <c r="Q376" s="48">
        <f t="shared" si="93"/>
        <v>0</v>
      </c>
      <c r="R376" s="49"/>
      <c r="S376" s="52"/>
      <c r="T376" s="48">
        <f t="shared" si="94"/>
        <v>0</v>
      </c>
      <c r="U376" s="49"/>
      <c r="V376" s="50"/>
      <c r="W376" s="51"/>
      <c r="X376" s="52"/>
      <c r="Y376" s="53">
        <f t="shared" si="104"/>
        <v>0</v>
      </c>
      <c r="Z376" s="106"/>
      <c r="AA376" s="55"/>
      <c r="AB376" s="106"/>
      <c r="AC376" s="55"/>
      <c r="AD376" s="106"/>
      <c r="AE376" s="55"/>
      <c r="AF376" s="106"/>
      <c r="AG376" s="55"/>
      <c r="AH376" s="106"/>
      <c r="AI376" s="55"/>
      <c r="AJ376" s="106"/>
      <c r="AK376" s="55"/>
      <c r="AL376" s="106"/>
      <c r="AM376" s="55"/>
      <c r="AN376" s="106"/>
      <c r="AO376" s="89"/>
      <c r="AP376" s="96">
        <f t="shared" si="95"/>
        <v>0</v>
      </c>
      <c r="AQ376" s="98"/>
      <c r="AR376" s="93"/>
      <c r="AS376" s="90">
        <f t="shared" si="101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si="105"/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103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si="106"/>
        <v>0</v>
      </c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>
        <f t="shared" si="96"/>
        <v>0</v>
      </c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>
        <f t="shared" si="97"/>
        <v>0</v>
      </c>
      <c r="DG376" s="51"/>
      <c r="DH376" s="50"/>
      <c r="DI376" s="51"/>
      <c r="DJ376" s="50"/>
      <c r="DK376" s="51"/>
      <c r="DL376" s="52"/>
      <c r="DM376" s="53">
        <f t="shared" si="99"/>
        <v>0</v>
      </c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</row>
    <row r="377" spans="2:133" ht="15" hidden="1" customHeight="1" x14ac:dyDescent="0.3">
      <c r="B377" s="37">
        <v>9108</v>
      </c>
      <c r="C377" s="30" t="s">
        <v>359</v>
      </c>
      <c r="D377" s="38">
        <v>2006</v>
      </c>
      <c r="E377" s="62">
        <f t="shared" si="98"/>
        <v>0</v>
      </c>
      <c r="F377" s="47"/>
      <c r="G377" s="47"/>
      <c r="H377" s="47"/>
      <c r="I377" s="47"/>
      <c r="J377" s="48">
        <f t="shared" si="102"/>
        <v>0</v>
      </c>
      <c r="K377" s="49"/>
      <c r="L377" s="50"/>
      <c r="M377" s="51"/>
      <c r="N377" s="50"/>
      <c r="O377" s="51"/>
      <c r="P377" s="52"/>
      <c r="Q377" s="48">
        <f t="shared" si="93"/>
        <v>0</v>
      </c>
      <c r="R377" s="49"/>
      <c r="S377" s="52"/>
      <c r="T377" s="48">
        <f t="shared" si="94"/>
        <v>0</v>
      </c>
      <c r="U377" s="49"/>
      <c r="V377" s="50"/>
      <c r="W377" s="51"/>
      <c r="X377" s="52"/>
      <c r="Y377" s="53">
        <f t="shared" si="104"/>
        <v>0</v>
      </c>
      <c r="Z377" s="106"/>
      <c r="AA377" s="55"/>
      <c r="AB377" s="106"/>
      <c r="AC377" s="55"/>
      <c r="AD377" s="106"/>
      <c r="AE377" s="55"/>
      <c r="AF377" s="106"/>
      <c r="AG377" s="55"/>
      <c r="AH377" s="106"/>
      <c r="AI377" s="55"/>
      <c r="AJ377" s="106"/>
      <c r="AK377" s="55"/>
      <c r="AL377" s="106"/>
      <c r="AM377" s="55"/>
      <c r="AN377" s="106"/>
      <c r="AO377" s="89"/>
      <c r="AP377" s="96">
        <f t="shared" si="95"/>
        <v>0</v>
      </c>
      <c r="AQ377" s="98"/>
      <c r="AR377" s="93"/>
      <c r="AS377" s="90">
        <f t="shared" si="101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105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03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106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96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>
        <f t="shared" si="97"/>
        <v>0</v>
      </c>
      <c r="DG377" s="51"/>
      <c r="DH377" s="50"/>
      <c r="DI377" s="51"/>
      <c r="DJ377" s="50"/>
      <c r="DK377" s="51"/>
      <c r="DL377" s="52"/>
      <c r="DM377" s="53">
        <f t="shared" si="99"/>
        <v>0</v>
      </c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</row>
    <row r="378" spans="2:133" ht="15" hidden="1" customHeight="1" x14ac:dyDescent="0.3">
      <c r="B378" s="37">
        <v>4636</v>
      </c>
      <c r="C378" s="30" t="s">
        <v>345</v>
      </c>
      <c r="D378" s="38">
        <v>2005</v>
      </c>
      <c r="E378" s="62">
        <f t="shared" si="98"/>
        <v>0</v>
      </c>
      <c r="F378" s="47"/>
      <c r="G378" s="47"/>
      <c r="H378" s="47"/>
      <c r="I378" s="47"/>
      <c r="J378" s="48">
        <f t="shared" si="102"/>
        <v>0</v>
      </c>
      <c r="K378" s="74"/>
      <c r="L378" s="75"/>
      <c r="M378" s="76"/>
      <c r="N378" s="75"/>
      <c r="O378" s="76"/>
      <c r="P378" s="77"/>
      <c r="Q378" s="48">
        <f t="shared" si="93"/>
        <v>0</v>
      </c>
      <c r="R378" s="74"/>
      <c r="S378" s="77"/>
      <c r="T378" s="48">
        <f t="shared" si="94"/>
        <v>0</v>
      </c>
      <c r="U378" s="74"/>
      <c r="V378" s="75"/>
      <c r="W378" s="76"/>
      <c r="X378" s="77"/>
      <c r="Y378" s="53">
        <f t="shared" si="104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6">
        <f t="shared" si="95"/>
        <v>0</v>
      </c>
      <c r="AQ378" s="98"/>
      <c r="AR378" s="93"/>
      <c r="AS378" s="90">
        <f t="shared" si="101"/>
        <v>0</v>
      </c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>
        <f t="shared" si="105"/>
        <v>0</v>
      </c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82"/>
      <c r="BQ378" s="13">
        <f t="shared" si="103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77"/>
      <c r="CH378" s="53">
        <f t="shared" si="106"/>
        <v>0</v>
      </c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77"/>
      <c r="CU378" s="53">
        <f t="shared" si="96"/>
        <v>0</v>
      </c>
      <c r="CV378" s="76"/>
      <c r="CW378" s="75"/>
      <c r="CX378" s="76"/>
      <c r="CY378" s="75"/>
      <c r="CZ378" s="76"/>
      <c r="DA378" s="75"/>
      <c r="DB378" s="76"/>
      <c r="DC378" s="75"/>
      <c r="DD378" s="76"/>
      <c r="DE378" s="77"/>
      <c r="DF378" s="53">
        <f t="shared" si="97"/>
        <v>0</v>
      </c>
      <c r="DG378" s="76"/>
      <c r="DH378" s="75"/>
      <c r="DI378" s="76"/>
      <c r="DJ378" s="75"/>
      <c r="DK378" s="76"/>
      <c r="DL378" s="77"/>
      <c r="DM378" s="53">
        <f t="shared" si="99"/>
        <v>0</v>
      </c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77"/>
    </row>
    <row r="379" spans="2:133" ht="15" hidden="1" customHeight="1" x14ac:dyDescent="0.3">
      <c r="B379" s="37">
        <v>3050</v>
      </c>
      <c r="C379" s="40" t="s">
        <v>103</v>
      </c>
      <c r="D379" s="41">
        <v>2003</v>
      </c>
      <c r="E379" s="62">
        <f t="shared" si="98"/>
        <v>0</v>
      </c>
      <c r="F379" s="47"/>
      <c r="G379" s="47"/>
      <c r="H379" s="47"/>
      <c r="I379" s="47"/>
      <c r="J379" s="48">
        <f t="shared" si="102"/>
        <v>0</v>
      </c>
      <c r="K379" s="74"/>
      <c r="L379" s="75"/>
      <c r="M379" s="76"/>
      <c r="N379" s="75"/>
      <c r="O379" s="76"/>
      <c r="P379" s="77"/>
      <c r="Q379" s="48">
        <f t="shared" si="93"/>
        <v>0</v>
      </c>
      <c r="R379" s="74"/>
      <c r="S379" s="77"/>
      <c r="T379" s="48">
        <f t="shared" si="94"/>
        <v>0</v>
      </c>
      <c r="U379" s="74"/>
      <c r="V379" s="75"/>
      <c r="W379" s="76"/>
      <c r="X379" s="77"/>
      <c r="Y379" s="53">
        <f t="shared" si="104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6">
        <f t="shared" si="95"/>
        <v>0</v>
      </c>
      <c r="AQ379" s="98"/>
      <c r="AR379" s="93"/>
      <c r="AS379" s="90">
        <f t="shared" si="101"/>
        <v>0</v>
      </c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>
        <f t="shared" si="105"/>
        <v>0</v>
      </c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103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>
        <f t="shared" si="106"/>
        <v>0</v>
      </c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>
        <f t="shared" si="96"/>
        <v>0</v>
      </c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>
        <f t="shared" si="97"/>
        <v>0</v>
      </c>
      <c r="DG379" s="76"/>
      <c r="DH379" s="75"/>
      <c r="DI379" s="76"/>
      <c r="DJ379" s="75"/>
      <c r="DK379" s="76"/>
      <c r="DL379" s="77"/>
      <c r="DM379" s="53">
        <f t="shared" si="99"/>
        <v>0</v>
      </c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</row>
    <row r="380" spans="2:133" ht="15" hidden="1" customHeight="1" x14ac:dyDescent="0.3">
      <c r="B380" s="37">
        <v>1484</v>
      </c>
      <c r="C380" s="30" t="s">
        <v>152</v>
      </c>
      <c r="D380" s="38">
        <v>1999</v>
      </c>
      <c r="E380" s="62">
        <f t="shared" si="98"/>
        <v>0</v>
      </c>
      <c r="F380" s="47"/>
      <c r="G380" s="47"/>
      <c r="H380" s="47"/>
      <c r="I380" s="47"/>
      <c r="J380" s="48">
        <f t="shared" si="102"/>
        <v>0</v>
      </c>
      <c r="K380" s="74"/>
      <c r="L380" s="75"/>
      <c r="M380" s="76"/>
      <c r="N380" s="75"/>
      <c r="O380" s="76"/>
      <c r="P380" s="77"/>
      <c r="Q380" s="48">
        <f t="shared" si="93"/>
        <v>0</v>
      </c>
      <c r="R380" s="74"/>
      <c r="S380" s="77"/>
      <c r="T380" s="48">
        <f t="shared" si="94"/>
        <v>0</v>
      </c>
      <c r="U380" s="74"/>
      <c r="V380" s="75"/>
      <c r="W380" s="76"/>
      <c r="X380" s="77"/>
      <c r="Y380" s="53">
        <f t="shared" si="104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6">
        <f t="shared" si="95"/>
        <v>0</v>
      </c>
      <c r="AQ380" s="98"/>
      <c r="AR380" s="93"/>
      <c r="AS380" s="90">
        <f t="shared" si="101"/>
        <v>0</v>
      </c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>
        <f t="shared" si="105"/>
        <v>0</v>
      </c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103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>
        <f t="shared" si="106"/>
        <v>0</v>
      </c>
      <c r="CI380" s="76"/>
      <c r="CJ380" s="75"/>
      <c r="CK380" s="76"/>
      <c r="CL380" s="75"/>
      <c r="CM380" s="76"/>
      <c r="CN380" s="75"/>
      <c r="CO380" s="75"/>
      <c r="CP380" s="75"/>
      <c r="CQ380" s="76"/>
      <c r="CR380" s="75"/>
      <c r="CS380" s="76"/>
      <c r="CT380" s="77"/>
      <c r="CU380" s="53">
        <f t="shared" si="96"/>
        <v>0</v>
      </c>
      <c r="CV380" s="76"/>
      <c r="CW380" s="75"/>
      <c r="CX380" s="75"/>
      <c r="CY380" s="75"/>
      <c r="CZ380" s="76"/>
      <c r="DA380" s="75"/>
      <c r="DB380" s="76"/>
      <c r="DC380" s="75"/>
      <c r="DD380" s="76"/>
      <c r="DE380" s="77"/>
      <c r="DF380" s="53">
        <f t="shared" si="97"/>
        <v>0</v>
      </c>
      <c r="DG380" s="76"/>
      <c r="DH380" s="75"/>
      <c r="DI380" s="75"/>
      <c r="DJ380" s="75"/>
      <c r="DK380" s="76"/>
      <c r="DL380" s="77"/>
      <c r="DM380" s="53">
        <f t="shared" si="99"/>
        <v>0</v>
      </c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5"/>
      <c r="DY380" s="75"/>
      <c r="DZ380" s="76"/>
      <c r="EA380" s="75"/>
      <c r="EB380" s="76"/>
      <c r="EC380" s="77"/>
    </row>
    <row r="381" spans="2:133" ht="15" hidden="1" customHeight="1" x14ac:dyDescent="0.3">
      <c r="B381" s="37">
        <v>6229</v>
      </c>
      <c r="C381" s="30" t="s">
        <v>303</v>
      </c>
      <c r="D381" s="38">
        <v>2006</v>
      </c>
      <c r="E381" s="62">
        <f t="shared" si="98"/>
        <v>0</v>
      </c>
      <c r="F381" s="47"/>
      <c r="G381" s="47"/>
      <c r="H381" s="47"/>
      <c r="I381" s="47"/>
      <c r="J381" s="48">
        <f t="shared" si="102"/>
        <v>0</v>
      </c>
      <c r="K381" s="74"/>
      <c r="L381" s="75"/>
      <c r="M381" s="76"/>
      <c r="N381" s="75"/>
      <c r="O381" s="76"/>
      <c r="P381" s="77"/>
      <c r="Q381" s="48">
        <f t="shared" si="93"/>
        <v>0</v>
      </c>
      <c r="R381" s="74"/>
      <c r="S381" s="77"/>
      <c r="T381" s="48">
        <f t="shared" si="94"/>
        <v>0</v>
      </c>
      <c r="U381" s="74"/>
      <c r="V381" s="75"/>
      <c r="W381" s="76"/>
      <c r="X381" s="77"/>
      <c r="Y381" s="53">
        <f t="shared" si="104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6">
        <f t="shared" si="95"/>
        <v>0</v>
      </c>
      <c r="AQ381" s="98"/>
      <c r="AR381" s="93"/>
      <c r="AS381" s="90">
        <f t="shared" si="101"/>
        <v>0</v>
      </c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>
        <f t="shared" si="105"/>
        <v>0</v>
      </c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si="103"/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>
        <f t="shared" si="106"/>
        <v>0</v>
      </c>
      <c r="CI381" s="76"/>
      <c r="CJ381" s="75"/>
      <c r="CK381" s="76"/>
      <c r="CL381" s="75"/>
      <c r="CM381" s="76"/>
      <c r="CN381" s="75"/>
      <c r="CO381" s="76"/>
      <c r="CP381" s="75"/>
      <c r="CQ381" s="76"/>
      <c r="CR381" s="75"/>
      <c r="CS381" s="76"/>
      <c r="CT381" s="77"/>
      <c r="CU381" s="53">
        <f t="shared" si="96"/>
        <v>0</v>
      </c>
      <c r="CV381" s="76"/>
      <c r="CW381" s="75"/>
      <c r="CX381" s="76"/>
      <c r="CY381" s="75"/>
      <c r="CZ381" s="76"/>
      <c r="DA381" s="75"/>
      <c r="DB381" s="76"/>
      <c r="DC381" s="75"/>
      <c r="DD381" s="76"/>
      <c r="DE381" s="77"/>
      <c r="DF381" s="53">
        <f t="shared" si="97"/>
        <v>0</v>
      </c>
      <c r="DG381" s="76"/>
      <c r="DH381" s="75"/>
      <c r="DI381" s="76"/>
      <c r="DJ381" s="75"/>
      <c r="DK381" s="76"/>
      <c r="DL381" s="77"/>
      <c r="DM381" s="53">
        <f t="shared" si="99"/>
        <v>0</v>
      </c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6"/>
      <c r="DY381" s="75"/>
      <c r="DZ381" s="76"/>
      <c r="EA381" s="75"/>
      <c r="EB381" s="76"/>
      <c r="EC381" s="77"/>
    </row>
    <row r="382" spans="2:133" ht="15" hidden="1" customHeight="1" x14ac:dyDescent="0.3">
      <c r="B382" s="37">
        <v>5322</v>
      </c>
      <c r="C382" s="30" t="s">
        <v>365</v>
      </c>
      <c r="D382" s="38">
        <v>2005</v>
      </c>
      <c r="E382" s="62">
        <f t="shared" si="98"/>
        <v>0</v>
      </c>
      <c r="F382" s="47"/>
      <c r="G382" s="47"/>
      <c r="H382" s="47"/>
      <c r="I382" s="47"/>
      <c r="J382" s="48">
        <f t="shared" si="102"/>
        <v>0</v>
      </c>
      <c r="K382" s="74"/>
      <c r="L382" s="75"/>
      <c r="M382" s="76"/>
      <c r="N382" s="75"/>
      <c r="O382" s="76"/>
      <c r="P382" s="77"/>
      <c r="Q382" s="48">
        <f t="shared" si="93"/>
        <v>0</v>
      </c>
      <c r="R382" s="74"/>
      <c r="S382" s="77"/>
      <c r="T382" s="48">
        <f t="shared" si="94"/>
        <v>0</v>
      </c>
      <c r="U382" s="74"/>
      <c r="V382" s="75"/>
      <c r="W382" s="76"/>
      <c r="X382" s="77"/>
      <c r="Y382" s="53">
        <f t="shared" si="104"/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78"/>
      <c r="AM382" s="79"/>
      <c r="AN382" s="78"/>
      <c r="AO382" s="31"/>
      <c r="AP382" s="96">
        <f t="shared" si="95"/>
        <v>0</v>
      </c>
      <c r="AQ382" s="98"/>
      <c r="AR382" s="93"/>
      <c r="AS382" s="90">
        <f t="shared" si="101"/>
        <v>0</v>
      </c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>
        <f t="shared" si="105"/>
        <v>0</v>
      </c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si="103"/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>
        <f t="shared" si="106"/>
        <v>0</v>
      </c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>
        <f t="shared" si="96"/>
        <v>0</v>
      </c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>
        <f t="shared" si="97"/>
        <v>0</v>
      </c>
      <c r="DG382" s="76"/>
      <c r="DH382" s="75"/>
      <c r="DI382" s="76"/>
      <c r="DJ382" s="75"/>
      <c r="DK382" s="51"/>
      <c r="DL382" s="52"/>
      <c r="DM382" s="53">
        <f t="shared" si="99"/>
        <v>0</v>
      </c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5"/>
      <c r="EB382" s="51"/>
      <c r="EC382" s="52"/>
    </row>
    <row r="383" spans="2:133" ht="15" hidden="1" customHeight="1" x14ac:dyDescent="0.3">
      <c r="B383" s="37">
        <v>985</v>
      </c>
      <c r="C383" s="30" t="s">
        <v>369</v>
      </c>
      <c r="D383" s="38">
        <v>1994</v>
      </c>
      <c r="E383" s="62">
        <f t="shared" si="98"/>
        <v>0</v>
      </c>
      <c r="F383" s="47"/>
      <c r="G383" s="47"/>
      <c r="H383" s="47"/>
      <c r="I383" s="47"/>
      <c r="J383" s="48">
        <f t="shared" si="102"/>
        <v>0</v>
      </c>
      <c r="K383" s="74"/>
      <c r="L383" s="75"/>
      <c r="M383" s="76"/>
      <c r="N383" s="75"/>
      <c r="O383" s="76"/>
      <c r="P383" s="77"/>
      <c r="Q383" s="48">
        <f t="shared" si="93"/>
        <v>0</v>
      </c>
      <c r="R383" s="74"/>
      <c r="S383" s="77"/>
      <c r="T383" s="48">
        <f t="shared" si="94"/>
        <v>0</v>
      </c>
      <c r="U383" s="74"/>
      <c r="V383" s="75"/>
      <c r="W383" s="76"/>
      <c r="X383" s="77"/>
      <c r="Y383" s="53">
        <f t="shared" si="104"/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6">
        <f t="shared" si="95"/>
        <v>0</v>
      </c>
      <c r="AQ383" s="98"/>
      <c r="AR383" s="93"/>
      <c r="AS383" s="90">
        <f t="shared" si="101"/>
        <v>0</v>
      </c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>
        <f t="shared" si="105"/>
        <v>0</v>
      </c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 t="shared" si="103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>
        <f t="shared" si="106"/>
        <v>0</v>
      </c>
      <c r="CI383" s="76"/>
      <c r="CJ383" s="75"/>
      <c r="CK383" s="76"/>
      <c r="CL383" s="75"/>
      <c r="CM383" s="76"/>
      <c r="CN383" s="75"/>
      <c r="CO383" s="75"/>
      <c r="CP383" s="75"/>
      <c r="CQ383" s="76"/>
      <c r="CR383" s="75"/>
      <c r="CS383" s="76"/>
      <c r="CT383" s="77"/>
      <c r="CU383" s="53">
        <f t="shared" si="96"/>
        <v>0</v>
      </c>
      <c r="CV383" s="76"/>
      <c r="CW383" s="75"/>
      <c r="CX383" s="75"/>
      <c r="CY383" s="75"/>
      <c r="CZ383" s="76"/>
      <c r="DA383" s="75"/>
      <c r="DB383" s="76"/>
      <c r="DC383" s="75"/>
      <c r="DD383" s="76"/>
      <c r="DE383" s="77"/>
      <c r="DF383" s="53">
        <f t="shared" si="97"/>
        <v>0</v>
      </c>
      <c r="DG383" s="76"/>
      <c r="DH383" s="75"/>
      <c r="DI383" s="75"/>
      <c r="DJ383" s="75"/>
      <c r="DK383" s="76"/>
      <c r="DL383" s="77"/>
      <c r="DM383" s="53">
        <f t="shared" si="99"/>
        <v>0</v>
      </c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5"/>
      <c r="DY383" s="75"/>
      <c r="DZ383" s="76"/>
      <c r="EA383" s="75"/>
      <c r="EB383" s="76"/>
      <c r="EC383" s="77"/>
    </row>
    <row r="384" spans="2:133" ht="15" hidden="1" customHeight="1" x14ac:dyDescent="0.3">
      <c r="B384" s="37">
        <v>6225</v>
      </c>
      <c r="C384" s="30" t="s">
        <v>140</v>
      </c>
      <c r="D384" s="38">
        <v>2006</v>
      </c>
      <c r="E384" s="62">
        <f t="shared" si="98"/>
        <v>0</v>
      </c>
      <c r="F384" s="47"/>
      <c r="G384" s="47"/>
      <c r="H384" s="47"/>
      <c r="I384" s="47"/>
      <c r="J384" s="48">
        <f t="shared" si="102"/>
        <v>0</v>
      </c>
      <c r="K384" s="74"/>
      <c r="L384" s="75"/>
      <c r="M384" s="76"/>
      <c r="N384" s="75"/>
      <c r="O384" s="76"/>
      <c r="P384" s="77"/>
      <c r="Q384" s="48">
        <f t="shared" si="93"/>
        <v>0</v>
      </c>
      <c r="R384" s="74"/>
      <c r="S384" s="77"/>
      <c r="T384" s="48">
        <f t="shared" si="94"/>
        <v>0</v>
      </c>
      <c r="U384" s="74"/>
      <c r="V384" s="75"/>
      <c r="W384" s="76"/>
      <c r="X384" s="77"/>
      <c r="Y384" s="53">
        <f t="shared" si="104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6">
        <f t="shared" si="95"/>
        <v>0</v>
      </c>
      <c r="AQ384" s="98"/>
      <c r="AR384" s="93"/>
      <c r="AS384" s="90">
        <f t="shared" si="101"/>
        <v>0</v>
      </c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>
        <f t="shared" si="105"/>
        <v>0</v>
      </c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103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>
        <f t="shared" si="106"/>
        <v>0</v>
      </c>
      <c r="CI384" s="76"/>
      <c r="CJ384" s="75"/>
      <c r="CK384" s="76"/>
      <c r="CL384" s="75"/>
      <c r="CM384" s="76"/>
      <c r="CN384" s="75"/>
      <c r="CO384" s="76"/>
      <c r="CP384" s="75"/>
      <c r="CQ384" s="76"/>
      <c r="CR384" s="75"/>
      <c r="CS384" s="76"/>
      <c r="CT384" s="77"/>
      <c r="CU384" s="53">
        <f t="shared" si="96"/>
        <v>0</v>
      </c>
      <c r="CV384" s="76"/>
      <c r="CW384" s="75"/>
      <c r="CX384" s="76"/>
      <c r="CY384" s="75"/>
      <c r="CZ384" s="76"/>
      <c r="DA384" s="75"/>
      <c r="DB384" s="76"/>
      <c r="DC384" s="75"/>
      <c r="DD384" s="76"/>
      <c r="DE384" s="77"/>
      <c r="DF384" s="53">
        <f t="shared" si="97"/>
        <v>0</v>
      </c>
      <c r="DG384" s="76"/>
      <c r="DH384" s="75"/>
      <c r="DI384" s="76"/>
      <c r="DJ384" s="75"/>
      <c r="DK384" s="76"/>
      <c r="DL384" s="77"/>
      <c r="DM384" s="53">
        <f t="shared" si="99"/>
        <v>0</v>
      </c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6"/>
      <c r="DY384" s="75"/>
      <c r="DZ384" s="76"/>
      <c r="EA384" s="75"/>
      <c r="EB384" s="76"/>
      <c r="EC384" s="77"/>
    </row>
    <row r="385" spans="2:133" ht="15" hidden="1" customHeight="1" x14ac:dyDescent="0.3">
      <c r="B385" s="37">
        <v>6661</v>
      </c>
      <c r="C385" s="30" t="s">
        <v>343</v>
      </c>
      <c r="D385" s="38">
        <v>2002</v>
      </c>
      <c r="E385" s="62">
        <f t="shared" si="98"/>
        <v>0</v>
      </c>
      <c r="F385" s="47"/>
      <c r="G385" s="47"/>
      <c r="H385" s="47"/>
      <c r="I385" s="47"/>
      <c r="J385" s="48">
        <f t="shared" si="102"/>
        <v>0</v>
      </c>
      <c r="K385" s="74"/>
      <c r="L385" s="75"/>
      <c r="M385" s="76"/>
      <c r="N385" s="75"/>
      <c r="O385" s="76"/>
      <c r="P385" s="77"/>
      <c r="Q385" s="48">
        <f t="shared" si="93"/>
        <v>0</v>
      </c>
      <c r="R385" s="74"/>
      <c r="S385" s="77"/>
      <c r="T385" s="48">
        <f t="shared" si="94"/>
        <v>0</v>
      </c>
      <c r="U385" s="74"/>
      <c r="V385" s="75"/>
      <c r="W385" s="76"/>
      <c r="X385" s="77"/>
      <c r="Y385" s="53">
        <f t="shared" si="104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6">
        <f t="shared" si="95"/>
        <v>0</v>
      </c>
      <c r="AQ385" s="98"/>
      <c r="AR385" s="93"/>
      <c r="AS385" s="90">
        <f t="shared" si="101"/>
        <v>0</v>
      </c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>
        <f t="shared" si="105"/>
        <v>0</v>
      </c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103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>
        <f t="shared" si="106"/>
        <v>0</v>
      </c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>
        <f t="shared" si="96"/>
        <v>0</v>
      </c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>
        <f t="shared" si="97"/>
        <v>0</v>
      </c>
      <c r="DG385" s="76"/>
      <c r="DH385" s="75"/>
      <c r="DI385" s="76"/>
      <c r="DJ385" s="75"/>
      <c r="DK385" s="76"/>
      <c r="DL385" s="77"/>
      <c r="DM385" s="53">
        <f t="shared" si="99"/>
        <v>0</v>
      </c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</row>
    <row r="386" spans="2:133" ht="15" hidden="1" customHeight="1" x14ac:dyDescent="0.3">
      <c r="B386" s="37">
        <v>6550</v>
      </c>
      <c r="C386" s="30" t="s">
        <v>224</v>
      </c>
      <c r="D386" s="38">
        <v>2008</v>
      </c>
      <c r="E386" s="62">
        <f t="shared" si="98"/>
        <v>0</v>
      </c>
      <c r="F386" s="47"/>
      <c r="G386" s="47"/>
      <c r="H386" s="47"/>
      <c r="I386" s="47"/>
      <c r="J386" s="48">
        <f t="shared" si="102"/>
        <v>0</v>
      </c>
      <c r="K386" s="74"/>
      <c r="L386" s="75"/>
      <c r="M386" s="76"/>
      <c r="N386" s="75"/>
      <c r="O386" s="76"/>
      <c r="P386" s="77"/>
      <c r="Q386" s="48">
        <f t="shared" si="93"/>
        <v>0</v>
      </c>
      <c r="R386" s="74"/>
      <c r="S386" s="77"/>
      <c r="T386" s="48">
        <f t="shared" si="94"/>
        <v>0</v>
      </c>
      <c r="U386" s="74"/>
      <c r="V386" s="75"/>
      <c r="W386" s="76"/>
      <c r="X386" s="77"/>
      <c r="Y386" s="53">
        <f t="shared" si="104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06"/>
      <c r="AK386" s="55"/>
      <c r="AL386" s="78"/>
      <c r="AM386" s="79"/>
      <c r="AN386" s="78"/>
      <c r="AO386" s="31"/>
      <c r="AP386" s="96">
        <f t="shared" si="95"/>
        <v>0</v>
      </c>
      <c r="AQ386" s="98"/>
      <c r="AR386" s="93"/>
      <c r="AS386" s="90">
        <f t="shared" si="101"/>
        <v>0</v>
      </c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>
        <f t="shared" si="105"/>
        <v>0</v>
      </c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103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>
        <f t="shared" si="106"/>
        <v>0</v>
      </c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>
        <f t="shared" si="96"/>
        <v>0</v>
      </c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>
        <f t="shared" si="97"/>
        <v>0</v>
      </c>
      <c r="DG386" s="76"/>
      <c r="DH386" s="75"/>
      <c r="DI386" s="76"/>
      <c r="DJ386" s="75"/>
      <c r="DK386" s="76"/>
      <c r="DL386" s="77"/>
      <c r="DM386" s="53">
        <f t="shared" si="99"/>
        <v>0</v>
      </c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</row>
    <row r="387" spans="2:133" ht="15" hidden="1" customHeight="1" x14ac:dyDescent="0.3">
      <c r="B387" s="37">
        <v>7464</v>
      </c>
      <c r="C387" s="30" t="s">
        <v>189</v>
      </c>
      <c r="D387" s="38">
        <v>2007</v>
      </c>
      <c r="E387" s="62">
        <f t="shared" si="98"/>
        <v>0</v>
      </c>
      <c r="F387" s="47"/>
      <c r="G387" s="47"/>
      <c r="H387" s="47"/>
      <c r="I387" s="47"/>
      <c r="J387" s="48">
        <f t="shared" si="102"/>
        <v>0</v>
      </c>
      <c r="K387" s="74"/>
      <c r="L387" s="75"/>
      <c r="M387" s="76"/>
      <c r="N387" s="75"/>
      <c r="O387" s="76"/>
      <c r="P387" s="77"/>
      <c r="Q387" s="48">
        <f t="shared" si="93"/>
        <v>0</v>
      </c>
      <c r="R387" s="74"/>
      <c r="S387" s="77"/>
      <c r="T387" s="48">
        <f t="shared" si="94"/>
        <v>0</v>
      </c>
      <c r="U387" s="74"/>
      <c r="V387" s="75"/>
      <c r="W387" s="76"/>
      <c r="X387" s="77"/>
      <c r="Y387" s="53">
        <f t="shared" si="104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6">
        <f t="shared" si="95"/>
        <v>0</v>
      </c>
      <c r="AQ387" s="98"/>
      <c r="AR387" s="93"/>
      <c r="AS387" s="90">
        <f t="shared" si="101"/>
        <v>0</v>
      </c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>
        <f t="shared" si="105"/>
        <v>0</v>
      </c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103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>
        <f t="shared" si="106"/>
        <v>0</v>
      </c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>
        <f t="shared" si="96"/>
        <v>0</v>
      </c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>
        <f t="shared" si="97"/>
        <v>0</v>
      </c>
      <c r="DG387" s="76"/>
      <c r="DH387" s="75"/>
      <c r="DI387" s="76"/>
      <c r="DJ387" s="75"/>
      <c r="DK387" s="76"/>
      <c r="DL387" s="77"/>
      <c r="DM387" s="53">
        <f t="shared" si="99"/>
        <v>0</v>
      </c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5"/>
      <c r="EB387" s="76"/>
      <c r="EC387" s="77"/>
    </row>
    <row r="388" spans="2:133" ht="15" hidden="1" customHeight="1" x14ac:dyDescent="0.3">
      <c r="B388" s="37">
        <v>5763</v>
      </c>
      <c r="C388" s="30" t="s">
        <v>214</v>
      </c>
      <c r="D388" s="38">
        <v>2007</v>
      </c>
      <c r="E388" s="62">
        <f t="shared" si="98"/>
        <v>0</v>
      </c>
      <c r="F388" s="47"/>
      <c r="G388" s="47"/>
      <c r="H388" s="47"/>
      <c r="I388" s="47"/>
      <c r="J388" s="48">
        <f t="shared" si="102"/>
        <v>0</v>
      </c>
      <c r="K388" s="74"/>
      <c r="L388" s="75"/>
      <c r="M388" s="76"/>
      <c r="N388" s="75"/>
      <c r="O388" s="76"/>
      <c r="P388" s="77"/>
      <c r="Q388" s="48">
        <f t="shared" si="93"/>
        <v>0</v>
      </c>
      <c r="R388" s="74"/>
      <c r="S388" s="77"/>
      <c r="T388" s="48">
        <f t="shared" si="94"/>
        <v>0</v>
      </c>
      <c r="U388" s="74"/>
      <c r="V388" s="75"/>
      <c r="W388" s="76"/>
      <c r="X388" s="77"/>
      <c r="Y388" s="53">
        <f t="shared" si="104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6">
        <f t="shared" si="95"/>
        <v>0</v>
      </c>
      <c r="AQ388" s="98"/>
      <c r="AR388" s="93"/>
      <c r="AS388" s="90">
        <f t="shared" si="101"/>
        <v>0</v>
      </c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>
        <f t="shared" si="105"/>
        <v>0</v>
      </c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103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>
        <f t="shared" si="106"/>
        <v>0</v>
      </c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>
        <f t="shared" si="96"/>
        <v>0</v>
      </c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>
        <f t="shared" si="97"/>
        <v>0</v>
      </c>
      <c r="DG388" s="76"/>
      <c r="DH388" s="75"/>
      <c r="DI388" s="76"/>
      <c r="DJ388" s="75"/>
      <c r="DK388" s="51"/>
      <c r="DL388" s="52"/>
      <c r="DM388" s="53">
        <f t="shared" si="99"/>
        <v>0</v>
      </c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</row>
    <row r="389" spans="2:133" ht="15" hidden="1" customHeight="1" x14ac:dyDescent="0.3">
      <c r="B389" s="37">
        <v>6211</v>
      </c>
      <c r="C389" s="30" t="s">
        <v>302</v>
      </c>
      <c r="D389" s="38">
        <v>2006</v>
      </c>
      <c r="E389" s="62">
        <f t="shared" si="98"/>
        <v>0</v>
      </c>
      <c r="F389" s="47"/>
      <c r="G389" s="47"/>
      <c r="H389" s="47"/>
      <c r="I389" s="47"/>
      <c r="J389" s="48">
        <f t="shared" si="102"/>
        <v>0</v>
      </c>
      <c r="K389" s="74"/>
      <c r="L389" s="75"/>
      <c r="M389" s="76"/>
      <c r="N389" s="75"/>
      <c r="O389" s="76"/>
      <c r="P389" s="77"/>
      <c r="Q389" s="48">
        <f t="shared" si="93"/>
        <v>0</v>
      </c>
      <c r="R389" s="74"/>
      <c r="S389" s="77"/>
      <c r="T389" s="48">
        <f t="shared" si="94"/>
        <v>0</v>
      </c>
      <c r="U389" s="74"/>
      <c r="V389" s="75"/>
      <c r="W389" s="76"/>
      <c r="X389" s="77"/>
      <c r="Y389" s="53">
        <f t="shared" si="104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6">
        <f t="shared" si="95"/>
        <v>0</v>
      </c>
      <c r="AQ389" s="98"/>
      <c r="AR389" s="93"/>
      <c r="AS389" s="90">
        <f t="shared" si="101"/>
        <v>0</v>
      </c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>
        <f t="shared" si="105"/>
        <v>0</v>
      </c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103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>
        <f t="shared" si="106"/>
        <v>0</v>
      </c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>
        <f t="shared" si="96"/>
        <v>0</v>
      </c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>
        <f t="shared" si="97"/>
        <v>0</v>
      </c>
      <c r="DG389" s="76"/>
      <c r="DH389" s="75"/>
      <c r="DI389" s="76"/>
      <c r="DJ389" s="75"/>
      <c r="DK389" s="76"/>
      <c r="DL389" s="77"/>
      <c r="DM389" s="53">
        <f t="shared" si="99"/>
        <v>0</v>
      </c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</row>
    <row r="390" spans="2:133" ht="15" hidden="1" customHeight="1" x14ac:dyDescent="0.3">
      <c r="B390" s="37">
        <v>5638</v>
      </c>
      <c r="C390" s="43" t="s">
        <v>63</v>
      </c>
      <c r="D390" s="39">
        <v>2003</v>
      </c>
      <c r="E390" s="62">
        <f t="shared" si="98"/>
        <v>0</v>
      </c>
      <c r="F390" s="47"/>
      <c r="G390" s="47"/>
      <c r="H390" s="47"/>
      <c r="I390" s="47"/>
      <c r="J390" s="48">
        <f t="shared" si="102"/>
        <v>0</v>
      </c>
      <c r="K390" s="74"/>
      <c r="L390" s="75"/>
      <c r="M390" s="76"/>
      <c r="N390" s="75"/>
      <c r="O390" s="76"/>
      <c r="P390" s="77"/>
      <c r="Q390" s="48">
        <f t="shared" si="93"/>
        <v>0</v>
      </c>
      <c r="R390" s="74"/>
      <c r="S390" s="77"/>
      <c r="T390" s="48">
        <f t="shared" si="94"/>
        <v>0</v>
      </c>
      <c r="U390" s="74"/>
      <c r="V390" s="75"/>
      <c r="W390" s="76"/>
      <c r="X390" s="77"/>
      <c r="Y390" s="53">
        <f t="shared" si="104"/>
        <v>0</v>
      </c>
      <c r="Z390" s="78"/>
      <c r="AA390" s="79"/>
      <c r="AB390" s="78"/>
      <c r="AC390" s="79"/>
      <c r="AD390" s="78"/>
      <c r="AE390" s="79"/>
      <c r="AF390" s="78"/>
      <c r="AG390" s="79"/>
      <c r="AH390" s="106"/>
      <c r="AI390" s="55"/>
      <c r="AJ390" s="78"/>
      <c r="AK390" s="79"/>
      <c r="AL390" s="78"/>
      <c r="AM390" s="79"/>
      <c r="AN390" s="78"/>
      <c r="AO390" s="31"/>
      <c r="AP390" s="96">
        <f t="shared" si="95"/>
        <v>0</v>
      </c>
      <c r="AQ390" s="98"/>
      <c r="AR390" s="93"/>
      <c r="AS390" s="90">
        <f t="shared" si="101"/>
        <v>0</v>
      </c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>
        <f t="shared" si="105"/>
        <v>0</v>
      </c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103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>
        <f t="shared" si="106"/>
        <v>0</v>
      </c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>
        <f t="shared" si="96"/>
        <v>0</v>
      </c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>
        <f t="shared" si="97"/>
        <v>0</v>
      </c>
      <c r="DG390" s="76"/>
      <c r="DH390" s="75"/>
      <c r="DI390" s="76"/>
      <c r="DJ390" s="75"/>
      <c r="DK390" s="76"/>
      <c r="DL390" s="77"/>
      <c r="DM390" s="53">
        <f t="shared" si="99"/>
        <v>0</v>
      </c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</row>
    <row r="391" spans="2:133" ht="15" hidden="1" customHeight="1" x14ac:dyDescent="0.3">
      <c r="B391" s="37">
        <v>5967</v>
      </c>
      <c r="C391" s="30" t="s">
        <v>179</v>
      </c>
      <c r="D391" s="38">
        <v>2007</v>
      </c>
      <c r="E391" s="62">
        <f t="shared" si="98"/>
        <v>0</v>
      </c>
      <c r="F391" s="47"/>
      <c r="G391" s="47"/>
      <c r="H391" s="47"/>
      <c r="I391" s="47"/>
      <c r="J391" s="48">
        <f t="shared" si="102"/>
        <v>0</v>
      </c>
      <c r="K391" s="74"/>
      <c r="L391" s="75"/>
      <c r="M391" s="76"/>
      <c r="N391" s="75"/>
      <c r="O391" s="76"/>
      <c r="P391" s="77"/>
      <c r="Q391" s="48">
        <f t="shared" si="93"/>
        <v>0</v>
      </c>
      <c r="R391" s="74"/>
      <c r="S391" s="77"/>
      <c r="T391" s="48">
        <f t="shared" si="94"/>
        <v>0</v>
      </c>
      <c r="U391" s="74"/>
      <c r="V391" s="75"/>
      <c r="W391" s="76"/>
      <c r="X391" s="77"/>
      <c r="Y391" s="53">
        <f t="shared" si="104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6">
        <f t="shared" si="95"/>
        <v>0</v>
      </c>
      <c r="AQ391" s="98"/>
      <c r="AR391" s="93"/>
      <c r="AS391" s="90">
        <f t="shared" si="101"/>
        <v>0</v>
      </c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>
        <f t="shared" si="105"/>
        <v>0</v>
      </c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103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>
        <f t="shared" si="106"/>
        <v>0</v>
      </c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>
        <f t="shared" si="96"/>
        <v>0</v>
      </c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>
        <f t="shared" si="97"/>
        <v>0</v>
      </c>
      <c r="DG391" s="76"/>
      <c r="DH391" s="75"/>
      <c r="DI391" s="76"/>
      <c r="DJ391" s="75"/>
      <c r="DK391" s="76"/>
      <c r="DL391" s="77"/>
      <c r="DM391" s="53">
        <f t="shared" si="99"/>
        <v>0</v>
      </c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</row>
    <row r="392" spans="2:133" ht="15" hidden="1" customHeight="1" x14ac:dyDescent="0.3">
      <c r="B392" s="37">
        <v>6580</v>
      </c>
      <c r="C392" s="30" t="s">
        <v>222</v>
      </c>
      <c r="D392" s="38">
        <v>2007</v>
      </c>
      <c r="E392" s="62">
        <f t="shared" si="98"/>
        <v>0</v>
      </c>
      <c r="F392" s="47"/>
      <c r="G392" s="47"/>
      <c r="H392" s="47"/>
      <c r="I392" s="47"/>
      <c r="J392" s="48">
        <f t="shared" si="102"/>
        <v>0</v>
      </c>
      <c r="K392" s="74"/>
      <c r="L392" s="75"/>
      <c r="M392" s="76"/>
      <c r="N392" s="75"/>
      <c r="O392" s="76"/>
      <c r="P392" s="77"/>
      <c r="Q392" s="48">
        <f t="shared" si="93"/>
        <v>0</v>
      </c>
      <c r="R392" s="74"/>
      <c r="S392" s="77"/>
      <c r="T392" s="48">
        <f t="shared" si="94"/>
        <v>0</v>
      </c>
      <c r="U392" s="74"/>
      <c r="V392" s="75"/>
      <c r="W392" s="76"/>
      <c r="X392" s="77"/>
      <c r="Y392" s="53">
        <f t="shared" si="104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6">
        <f t="shared" si="95"/>
        <v>0</v>
      </c>
      <c r="AQ392" s="98"/>
      <c r="AR392" s="93"/>
      <c r="AS392" s="90">
        <f t="shared" si="101"/>
        <v>0</v>
      </c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>
        <f t="shared" si="105"/>
        <v>0</v>
      </c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103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>
        <f t="shared" si="106"/>
        <v>0</v>
      </c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>
        <f t="shared" si="96"/>
        <v>0</v>
      </c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>
        <f t="shared" si="97"/>
        <v>0</v>
      </c>
      <c r="DG392" s="76"/>
      <c r="DH392" s="75"/>
      <c r="DI392" s="76"/>
      <c r="DJ392" s="75"/>
      <c r="DK392" s="76"/>
      <c r="DL392" s="77"/>
      <c r="DM392" s="53">
        <f t="shared" si="99"/>
        <v>0</v>
      </c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5"/>
      <c r="EB392" s="76"/>
      <c r="EC392" s="77"/>
    </row>
    <row r="393" spans="2:133" ht="15" hidden="1" customHeight="1" x14ac:dyDescent="0.3">
      <c r="B393" s="37">
        <v>7004</v>
      </c>
      <c r="C393" s="30" t="s">
        <v>270</v>
      </c>
      <c r="D393" s="38">
        <v>2010</v>
      </c>
      <c r="E393" s="62">
        <f t="shared" si="98"/>
        <v>0</v>
      </c>
      <c r="F393" s="47"/>
      <c r="G393" s="47"/>
      <c r="H393" s="47"/>
      <c r="I393" s="47"/>
      <c r="J393" s="48">
        <f t="shared" si="102"/>
        <v>0</v>
      </c>
      <c r="K393" s="74"/>
      <c r="L393" s="75"/>
      <c r="M393" s="76"/>
      <c r="N393" s="75"/>
      <c r="O393" s="76"/>
      <c r="P393" s="77"/>
      <c r="Q393" s="48">
        <f t="shared" ref="Q393:Q412" si="107">S393</f>
        <v>0</v>
      </c>
      <c r="R393" s="74"/>
      <c r="S393" s="77"/>
      <c r="T393" s="48">
        <f t="shared" ref="T393:T412" si="108">V393+X393</f>
        <v>0</v>
      </c>
      <c r="U393" s="74"/>
      <c r="V393" s="75"/>
      <c r="W393" s="76"/>
      <c r="X393" s="77"/>
      <c r="Y393" s="53">
        <f t="shared" si="104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6">
        <f t="shared" ref="AP393:AP412" si="109">AR393</f>
        <v>0</v>
      </c>
      <c r="AQ393" s="98"/>
      <c r="AR393" s="93"/>
      <c r="AS393" s="90">
        <f t="shared" si="101"/>
        <v>0</v>
      </c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>
        <f t="shared" si="105"/>
        <v>0</v>
      </c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103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>
        <f t="shared" si="106"/>
        <v>0</v>
      </c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>
        <f t="shared" ref="CU393:CU412" si="110">CW393+CY393+DA393+DC393+DE393</f>
        <v>0</v>
      </c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>
        <f t="shared" ref="DF393:DF412" si="111">DH393+DJ393+DL393</f>
        <v>0</v>
      </c>
      <c r="DG393" s="76"/>
      <c r="DH393" s="75"/>
      <c r="DI393" s="76"/>
      <c r="DJ393" s="75"/>
      <c r="DK393" s="76"/>
      <c r="DL393" s="77"/>
      <c r="DM393" s="53">
        <f t="shared" si="99"/>
        <v>0</v>
      </c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</row>
    <row r="394" spans="2:133" ht="15" hidden="1" customHeight="1" x14ac:dyDescent="0.3">
      <c r="B394" s="37">
        <v>6263</v>
      </c>
      <c r="C394" s="30" t="s">
        <v>225</v>
      </c>
      <c r="D394" s="38">
        <v>2007</v>
      </c>
      <c r="E394" s="62">
        <f t="shared" ref="E394:E412" si="112">J394+Q394+T394+Y394+AP394+AS394+BD394+BQ394+CH394+CU394+DF394+DM394</f>
        <v>0</v>
      </c>
      <c r="F394" s="47"/>
      <c r="G394" s="47"/>
      <c r="H394" s="47"/>
      <c r="I394" s="47"/>
      <c r="J394" s="48">
        <f t="shared" si="102"/>
        <v>0</v>
      </c>
      <c r="K394" s="74"/>
      <c r="L394" s="75"/>
      <c r="M394" s="76"/>
      <c r="N394" s="75"/>
      <c r="O394" s="76"/>
      <c r="P394" s="77"/>
      <c r="Q394" s="48">
        <f t="shared" si="107"/>
        <v>0</v>
      </c>
      <c r="R394" s="74"/>
      <c r="S394" s="77"/>
      <c r="T394" s="48">
        <f t="shared" si="108"/>
        <v>0</v>
      </c>
      <c r="U394" s="74"/>
      <c r="V394" s="75"/>
      <c r="W394" s="76"/>
      <c r="X394" s="77"/>
      <c r="Y394" s="53">
        <f t="shared" si="104"/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6">
        <f t="shared" si="109"/>
        <v>0</v>
      </c>
      <c r="AQ394" s="98"/>
      <c r="AR394" s="93"/>
      <c r="AS394" s="90">
        <f t="shared" si="101"/>
        <v>0</v>
      </c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>
        <f t="shared" si="105"/>
        <v>0</v>
      </c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103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>
        <f t="shared" si="106"/>
        <v>0</v>
      </c>
      <c r="CI394" s="76"/>
      <c r="CJ394" s="75"/>
      <c r="CK394" s="76"/>
      <c r="CL394" s="75"/>
      <c r="CM394" s="76"/>
      <c r="CN394" s="75"/>
      <c r="CO394" s="76"/>
      <c r="CP394" s="75"/>
      <c r="CQ394" s="76"/>
      <c r="CR394" s="75"/>
      <c r="CS394" s="76"/>
      <c r="CT394" s="77"/>
      <c r="CU394" s="53">
        <f t="shared" si="110"/>
        <v>0</v>
      </c>
      <c r="CV394" s="76"/>
      <c r="CW394" s="75"/>
      <c r="CX394" s="76"/>
      <c r="CY394" s="75"/>
      <c r="CZ394" s="76"/>
      <c r="DA394" s="75"/>
      <c r="DB394" s="76"/>
      <c r="DC394" s="75"/>
      <c r="DD394" s="76"/>
      <c r="DE394" s="77"/>
      <c r="DF394" s="53">
        <f t="shared" si="111"/>
        <v>0</v>
      </c>
      <c r="DG394" s="76"/>
      <c r="DH394" s="75"/>
      <c r="DI394" s="76"/>
      <c r="DJ394" s="75"/>
      <c r="DK394" s="76"/>
      <c r="DL394" s="77"/>
      <c r="DM394" s="53">
        <f t="shared" ref="DM394:DM412" si="113">DO394+DQ394+DS394+DU394+DW394+DY394+EA394+EC394</f>
        <v>0</v>
      </c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6"/>
      <c r="DY394" s="75"/>
      <c r="DZ394" s="76"/>
      <c r="EA394" s="75"/>
      <c r="EB394" s="76"/>
      <c r="EC394" s="77"/>
    </row>
    <row r="395" spans="2:133" ht="15" hidden="1" customHeight="1" x14ac:dyDescent="0.3">
      <c r="B395" s="37">
        <v>6844</v>
      </c>
      <c r="C395" s="30" t="s">
        <v>254</v>
      </c>
      <c r="D395" s="38">
        <v>2009</v>
      </c>
      <c r="E395" s="62">
        <f t="shared" si="112"/>
        <v>0</v>
      </c>
      <c r="F395" s="47"/>
      <c r="G395" s="47"/>
      <c r="H395" s="47"/>
      <c r="I395" s="47"/>
      <c r="J395" s="48">
        <f t="shared" si="102"/>
        <v>0</v>
      </c>
      <c r="K395" s="74"/>
      <c r="L395" s="75"/>
      <c r="M395" s="76"/>
      <c r="N395" s="75"/>
      <c r="O395" s="76"/>
      <c r="P395" s="77"/>
      <c r="Q395" s="48">
        <f t="shared" si="107"/>
        <v>0</v>
      </c>
      <c r="R395" s="74"/>
      <c r="S395" s="77"/>
      <c r="T395" s="48">
        <f t="shared" si="108"/>
        <v>0</v>
      </c>
      <c r="U395" s="74"/>
      <c r="V395" s="75"/>
      <c r="W395" s="76"/>
      <c r="X395" s="77"/>
      <c r="Y395" s="53">
        <f t="shared" si="104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6">
        <f t="shared" si="109"/>
        <v>0</v>
      </c>
      <c r="AQ395" s="98"/>
      <c r="AR395" s="93"/>
      <c r="AS395" s="90">
        <f t="shared" si="101"/>
        <v>0</v>
      </c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>
        <f t="shared" si="105"/>
        <v>0</v>
      </c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103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>
        <f t="shared" si="106"/>
        <v>0</v>
      </c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>
        <f t="shared" si="110"/>
        <v>0</v>
      </c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>
        <f t="shared" si="111"/>
        <v>0</v>
      </c>
      <c r="DG395" s="76"/>
      <c r="DH395" s="75"/>
      <c r="DI395" s="76"/>
      <c r="DJ395" s="75"/>
      <c r="DK395" s="76"/>
      <c r="DL395" s="77"/>
      <c r="DM395" s="53">
        <f t="shared" si="113"/>
        <v>0</v>
      </c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</row>
    <row r="396" spans="2:133" ht="15" hidden="1" customHeight="1" x14ac:dyDescent="0.3">
      <c r="B396" s="37">
        <v>6420</v>
      </c>
      <c r="C396" s="30" t="s">
        <v>258</v>
      </c>
      <c r="D396" s="38">
        <v>2009</v>
      </c>
      <c r="E396" s="62">
        <f t="shared" si="112"/>
        <v>0</v>
      </c>
      <c r="F396" s="47"/>
      <c r="G396" s="47"/>
      <c r="H396" s="47"/>
      <c r="I396" s="47"/>
      <c r="J396" s="48">
        <f t="shared" si="102"/>
        <v>0</v>
      </c>
      <c r="K396" s="74"/>
      <c r="L396" s="75"/>
      <c r="M396" s="76"/>
      <c r="N396" s="75"/>
      <c r="O396" s="76"/>
      <c r="P396" s="77"/>
      <c r="Q396" s="48">
        <f t="shared" si="107"/>
        <v>0</v>
      </c>
      <c r="R396" s="74"/>
      <c r="S396" s="77"/>
      <c r="T396" s="48">
        <f t="shared" si="108"/>
        <v>0</v>
      </c>
      <c r="U396" s="74"/>
      <c r="V396" s="75"/>
      <c r="W396" s="76"/>
      <c r="X396" s="77"/>
      <c r="Y396" s="53">
        <f t="shared" si="104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6">
        <f t="shared" si="109"/>
        <v>0</v>
      </c>
      <c r="AQ396" s="98"/>
      <c r="AR396" s="93"/>
      <c r="AS396" s="90">
        <f t="shared" si="101"/>
        <v>0</v>
      </c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>
        <f t="shared" si="105"/>
        <v>0</v>
      </c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103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>
        <f t="shared" si="106"/>
        <v>0</v>
      </c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>
        <f t="shared" si="110"/>
        <v>0</v>
      </c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>
        <f t="shared" si="111"/>
        <v>0</v>
      </c>
      <c r="DG396" s="76"/>
      <c r="DH396" s="75"/>
      <c r="DI396" s="76"/>
      <c r="DJ396" s="75"/>
      <c r="DK396" s="76"/>
      <c r="DL396" s="77"/>
      <c r="DM396" s="53">
        <f t="shared" si="113"/>
        <v>0</v>
      </c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</row>
    <row r="397" spans="2:133" ht="15" hidden="1" customHeight="1" x14ac:dyDescent="0.3">
      <c r="B397" s="37">
        <v>2014</v>
      </c>
      <c r="C397" s="30" t="s">
        <v>60</v>
      </c>
      <c r="D397" s="39">
        <v>1999</v>
      </c>
      <c r="E397" s="62">
        <f t="shared" si="112"/>
        <v>0</v>
      </c>
      <c r="F397" s="47"/>
      <c r="G397" s="47"/>
      <c r="H397" s="47"/>
      <c r="I397" s="47"/>
      <c r="J397" s="48">
        <f t="shared" si="102"/>
        <v>0</v>
      </c>
      <c r="K397" s="74"/>
      <c r="L397" s="75"/>
      <c r="M397" s="76"/>
      <c r="N397" s="75"/>
      <c r="O397" s="76"/>
      <c r="P397" s="77"/>
      <c r="Q397" s="48">
        <f t="shared" si="107"/>
        <v>0</v>
      </c>
      <c r="R397" s="74"/>
      <c r="S397" s="77"/>
      <c r="T397" s="48">
        <f t="shared" si="108"/>
        <v>0</v>
      </c>
      <c r="U397" s="74"/>
      <c r="V397" s="75"/>
      <c r="W397" s="76"/>
      <c r="X397" s="77"/>
      <c r="Y397" s="53">
        <f t="shared" si="104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6">
        <f t="shared" si="109"/>
        <v>0</v>
      </c>
      <c r="AQ397" s="98"/>
      <c r="AR397" s="93"/>
      <c r="AS397" s="90">
        <f t="shared" si="101"/>
        <v>0</v>
      </c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>
        <f t="shared" si="105"/>
        <v>0</v>
      </c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103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>
        <f t="shared" si="106"/>
        <v>0</v>
      </c>
      <c r="CI397" s="76"/>
      <c r="CJ397" s="75"/>
      <c r="CK397" s="76"/>
      <c r="CL397" s="75"/>
      <c r="CM397" s="76"/>
      <c r="CN397" s="75"/>
      <c r="CO397" s="75"/>
      <c r="CP397" s="75"/>
      <c r="CQ397" s="76"/>
      <c r="CR397" s="75"/>
      <c r="CS397" s="76"/>
      <c r="CT397" s="77"/>
      <c r="CU397" s="53">
        <f t="shared" si="110"/>
        <v>0</v>
      </c>
      <c r="CV397" s="76"/>
      <c r="CW397" s="75"/>
      <c r="CX397" s="75"/>
      <c r="CY397" s="75"/>
      <c r="CZ397" s="76"/>
      <c r="DA397" s="75"/>
      <c r="DB397" s="76"/>
      <c r="DC397" s="75"/>
      <c r="DD397" s="76"/>
      <c r="DE397" s="77"/>
      <c r="DF397" s="53">
        <f t="shared" si="111"/>
        <v>0</v>
      </c>
      <c r="DG397" s="76"/>
      <c r="DH397" s="75"/>
      <c r="DI397" s="75"/>
      <c r="DJ397" s="75"/>
      <c r="DK397" s="76"/>
      <c r="DL397" s="77"/>
      <c r="DM397" s="53">
        <f t="shared" si="113"/>
        <v>0</v>
      </c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5"/>
      <c r="DY397" s="75"/>
      <c r="DZ397" s="76"/>
      <c r="EA397" s="75"/>
      <c r="EB397" s="76"/>
      <c r="EC397" s="77"/>
    </row>
    <row r="398" spans="2:133" ht="15" hidden="1" customHeight="1" x14ac:dyDescent="0.3">
      <c r="B398" s="37">
        <v>6337</v>
      </c>
      <c r="C398" s="30" t="s">
        <v>202</v>
      </c>
      <c r="D398" s="38">
        <v>2008</v>
      </c>
      <c r="E398" s="62">
        <f t="shared" si="112"/>
        <v>0</v>
      </c>
      <c r="F398" s="47"/>
      <c r="G398" s="47"/>
      <c r="H398" s="47"/>
      <c r="I398" s="47"/>
      <c r="J398" s="48">
        <f t="shared" si="102"/>
        <v>0</v>
      </c>
      <c r="K398" s="74"/>
      <c r="L398" s="75"/>
      <c r="M398" s="76"/>
      <c r="N398" s="75"/>
      <c r="O398" s="76"/>
      <c r="P398" s="77"/>
      <c r="Q398" s="48">
        <f t="shared" si="107"/>
        <v>0</v>
      </c>
      <c r="R398" s="74"/>
      <c r="S398" s="77"/>
      <c r="T398" s="48">
        <f t="shared" si="108"/>
        <v>0</v>
      </c>
      <c r="U398" s="74"/>
      <c r="V398" s="75"/>
      <c r="W398" s="76"/>
      <c r="X398" s="77"/>
      <c r="Y398" s="53">
        <f t="shared" si="104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6">
        <f t="shared" si="109"/>
        <v>0</v>
      </c>
      <c r="AQ398" s="98"/>
      <c r="AR398" s="93"/>
      <c r="AS398" s="90">
        <f t="shared" si="101"/>
        <v>0</v>
      </c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>
        <f t="shared" si="105"/>
        <v>0</v>
      </c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103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>
        <f t="shared" si="106"/>
        <v>0</v>
      </c>
      <c r="CI398" s="76"/>
      <c r="CJ398" s="75"/>
      <c r="CK398" s="76"/>
      <c r="CL398" s="75"/>
      <c r="CM398" s="76"/>
      <c r="CN398" s="75"/>
      <c r="CO398" s="76"/>
      <c r="CP398" s="75"/>
      <c r="CQ398" s="76"/>
      <c r="CR398" s="75"/>
      <c r="CS398" s="76"/>
      <c r="CT398" s="77"/>
      <c r="CU398" s="53">
        <f t="shared" si="110"/>
        <v>0</v>
      </c>
      <c r="CV398" s="76"/>
      <c r="CW398" s="75"/>
      <c r="CX398" s="76"/>
      <c r="CY398" s="75"/>
      <c r="CZ398" s="76"/>
      <c r="DA398" s="75"/>
      <c r="DB398" s="76"/>
      <c r="DC398" s="75"/>
      <c r="DD398" s="76"/>
      <c r="DE398" s="77"/>
      <c r="DF398" s="53">
        <f t="shared" si="111"/>
        <v>0</v>
      </c>
      <c r="DG398" s="76"/>
      <c r="DH398" s="75"/>
      <c r="DI398" s="76"/>
      <c r="DJ398" s="75"/>
      <c r="DK398" s="76"/>
      <c r="DL398" s="77"/>
      <c r="DM398" s="53">
        <f t="shared" si="113"/>
        <v>0</v>
      </c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6"/>
      <c r="DY398" s="75"/>
      <c r="DZ398" s="76"/>
      <c r="EA398" s="75"/>
      <c r="EB398" s="76"/>
      <c r="EC398" s="77"/>
    </row>
    <row r="399" spans="2:133" ht="15" hidden="1" customHeight="1" x14ac:dyDescent="0.3">
      <c r="B399" s="37">
        <v>6754</v>
      </c>
      <c r="C399" s="30" t="s">
        <v>208</v>
      </c>
      <c r="D399" s="38">
        <v>2008</v>
      </c>
      <c r="E399" s="62">
        <f t="shared" si="112"/>
        <v>0</v>
      </c>
      <c r="F399" s="47"/>
      <c r="G399" s="47"/>
      <c r="H399" s="47"/>
      <c r="I399" s="47"/>
      <c r="J399" s="48">
        <f t="shared" si="102"/>
        <v>0</v>
      </c>
      <c r="K399" s="74"/>
      <c r="L399" s="75"/>
      <c r="M399" s="76"/>
      <c r="N399" s="75"/>
      <c r="O399" s="76"/>
      <c r="P399" s="77"/>
      <c r="Q399" s="48">
        <f t="shared" si="107"/>
        <v>0</v>
      </c>
      <c r="R399" s="74"/>
      <c r="S399" s="77"/>
      <c r="T399" s="48">
        <f t="shared" si="108"/>
        <v>0</v>
      </c>
      <c r="U399" s="74"/>
      <c r="V399" s="75"/>
      <c r="W399" s="76"/>
      <c r="X399" s="77"/>
      <c r="Y399" s="53">
        <f t="shared" ref="Y399:Y412" si="114">AA399+AC399+AE399+AG399+AI399+AK399+AM399+AO399</f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6">
        <f t="shared" si="109"/>
        <v>0</v>
      </c>
      <c r="AQ399" s="98"/>
      <c r="AR399" s="93"/>
      <c r="AS399" s="90">
        <f t="shared" si="101"/>
        <v>0</v>
      </c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>
        <f t="shared" si="105"/>
        <v>0</v>
      </c>
      <c r="BE399" s="80"/>
      <c r="BF399" s="81"/>
      <c r="BG399" s="80"/>
      <c r="BH399" s="81"/>
      <c r="BI399" s="80"/>
      <c r="BJ399" s="81"/>
      <c r="BK399" s="80"/>
      <c r="BL399" s="81"/>
      <c r="BM399" s="80"/>
      <c r="BN399" s="81"/>
      <c r="BO399" s="80"/>
      <c r="BP399" s="82"/>
      <c r="BQ399" s="13">
        <f t="shared" si="103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>
        <f t="shared" si="106"/>
        <v>0</v>
      </c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>
        <f t="shared" si="110"/>
        <v>0</v>
      </c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>
        <f t="shared" si="111"/>
        <v>0</v>
      </c>
      <c r="DG399" s="76"/>
      <c r="DH399" s="75"/>
      <c r="DI399" s="76"/>
      <c r="DJ399" s="75"/>
      <c r="DK399" s="76"/>
      <c r="DL399" s="77"/>
      <c r="DM399" s="53">
        <f t="shared" si="113"/>
        <v>0</v>
      </c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</row>
    <row r="400" spans="2:133" ht="15" hidden="1" customHeight="1" x14ac:dyDescent="0.3">
      <c r="B400" s="37">
        <v>171</v>
      </c>
      <c r="C400" s="30" t="s">
        <v>154</v>
      </c>
      <c r="D400" s="38">
        <v>1981</v>
      </c>
      <c r="E400" s="62">
        <f t="shared" si="112"/>
        <v>0</v>
      </c>
      <c r="F400" s="47"/>
      <c r="G400" s="47"/>
      <c r="H400" s="47"/>
      <c r="I400" s="47"/>
      <c r="J400" s="48">
        <f t="shared" si="102"/>
        <v>0</v>
      </c>
      <c r="K400" s="49"/>
      <c r="L400" s="50"/>
      <c r="M400" s="51"/>
      <c r="N400" s="50"/>
      <c r="O400" s="51"/>
      <c r="P400" s="52"/>
      <c r="Q400" s="48">
        <f t="shared" si="107"/>
        <v>0</v>
      </c>
      <c r="R400" s="49"/>
      <c r="S400" s="52"/>
      <c r="T400" s="48">
        <f t="shared" si="108"/>
        <v>0</v>
      </c>
      <c r="U400" s="49"/>
      <c r="V400" s="50"/>
      <c r="W400" s="51"/>
      <c r="X400" s="52"/>
      <c r="Y400" s="53">
        <f t="shared" si="114"/>
        <v>0</v>
      </c>
      <c r="Z400" s="106"/>
      <c r="AA400" s="55"/>
      <c r="AB400" s="106"/>
      <c r="AC400" s="55"/>
      <c r="AD400" s="106"/>
      <c r="AE400" s="55"/>
      <c r="AF400" s="106"/>
      <c r="AG400" s="55"/>
      <c r="AH400" s="106"/>
      <c r="AI400" s="55"/>
      <c r="AJ400" s="106"/>
      <c r="AK400" s="55"/>
      <c r="AL400" s="106"/>
      <c r="AM400" s="55"/>
      <c r="AN400" s="106"/>
      <c r="AO400" s="89"/>
      <c r="AP400" s="96">
        <f t="shared" si="109"/>
        <v>0</v>
      </c>
      <c r="AQ400" s="98"/>
      <c r="AR400" s="93"/>
      <c r="AS400" s="90">
        <f t="shared" si="101"/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 t="shared" si="105"/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103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 t="shared" si="106"/>
        <v>0</v>
      </c>
      <c r="CI400" s="51"/>
      <c r="CJ400" s="50"/>
      <c r="CK400" s="51"/>
      <c r="CL400" s="50"/>
      <c r="CM400" s="51"/>
      <c r="CN400" s="50"/>
      <c r="CO400" s="50"/>
      <c r="CP400" s="50"/>
      <c r="CQ400" s="51"/>
      <c r="CR400" s="50"/>
      <c r="CS400" s="51"/>
      <c r="CT400" s="52"/>
      <c r="CU400" s="53">
        <f t="shared" si="110"/>
        <v>0</v>
      </c>
      <c r="CV400" s="51"/>
      <c r="CW400" s="50"/>
      <c r="CX400" s="50"/>
      <c r="CY400" s="50"/>
      <c r="CZ400" s="51"/>
      <c r="DA400" s="50"/>
      <c r="DB400" s="51"/>
      <c r="DC400" s="50"/>
      <c r="DD400" s="51"/>
      <c r="DE400" s="52"/>
      <c r="DF400" s="53">
        <f t="shared" si="111"/>
        <v>0</v>
      </c>
      <c r="DG400" s="51"/>
      <c r="DH400" s="50"/>
      <c r="DI400" s="50"/>
      <c r="DJ400" s="50"/>
      <c r="DK400" s="51"/>
      <c r="DL400" s="52"/>
      <c r="DM400" s="53">
        <f t="shared" si="113"/>
        <v>0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0"/>
      <c r="DY400" s="50"/>
      <c r="DZ400" s="51"/>
      <c r="EA400" s="50"/>
      <c r="EB400" s="51"/>
      <c r="EC400" s="52"/>
    </row>
    <row r="401" spans="1:133" ht="15" hidden="1" customHeight="1" x14ac:dyDescent="0.3">
      <c r="B401" s="37">
        <v>4566</v>
      </c>
      <c r="C401" s="30" t="s">
        <v>119</v>
      </c>
      <c r="D401" s="38">
        <v>2005</v>
      </c>
      <c r="E401" s="62">
        <f t="shared" si="112"/>
        <v>0</v>
      </c>
      <c r="F401" s="47"/>
      <c r="G401" s="47"/>
      <c r="H401" s="47"/>
      <c r="I401" s="47"/>
      <c r="J401" s="48">
        <f t="shared" si="102"/>
        <v>0</v>
      </c>
      <c r="K401" s="49"/>
      <c r="L401" s="50"/>
      <c r="M401" s="51"/>
      <c r="N401" s="50"/>
      <c r="O401" s="51"/>
      <c r="P401" s="52"/>
      <c r="Q401" s="48">
        <f t="shared" si="107"/>
        <v>0</v>
      </c>
      <c r="R401" s="49"/>
      <c r="S401" s="52"/>
      <c r="T401" s="48">
        <f t="shared" si="108"/>
        <v>0</v>
      </c>
      <c r="U401" s="49"/>
      <c r="V401" s="50"/>
      <c r="W401" s="51"/>
      <c r="X401" s="52"/>
      <c r="Y401" s="53">
        <f t="shared" si="114"/>
        <v>0</v>
      </c>
      <c r="Z401" s="106"/>
      <c r="AA401" s="55"/>
      <c r="AB401" s="106"/>
      <c r="AC401" s="55"/>
      <c r="AD401" s="106"/>
      <c r="AE401" s="55"/>
      <c r="AF401" s="106"/>
      <c r="AG401" s="55"/>
      <c r="AH401" s="106"/>
      <c r="AI401" s="55"/>
      <c r="AJ401" s="106"/>
      <c r="AK401" s="55"/>
      <c r="AL401" s="106"/>
      <c r="AM401" s="55"/>
      <c r="AN401" s="106"/>
      <c r="AO401" s="89"/>
      <c r="AP401" s="96">
        <f t="shared" si="109"/>
        <v>0</v>
      </c>
      <c r="AQ401" s="98"/>
      <c r="AR401" s="93"/>
      <c r="AS401" s="90">
        <f t="shared" si="101"/>
        <v>0</v>
      </c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>
        <f t="shared" si="105"/>
        <v>0</v>
      </c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 t="shared" si="103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>
        <f t="shared" si="106"/>
        <v>0</v>
      </c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>
        <f t="shared" si="110"/>
        <v>0</v>
      </c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>
        <f t="shared" si="111"/>
        <v>0</v>
      </c>
      <c r="DG401" s="51"/>
      <c r="DH401" s="50"/>
      <c r="DI401" s="51"/>
      <c r="DJ401" s="50"/>
      <c r="DK401" s="51"/>
      <c r="DL401" s="52"/>
      <c r="DM401" s="53">
        <f t="shared" si="113"/>
        <v>0</v>
      </c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</row>
    <row r="402" spans="1:133" ht="15" hidden="1" customHeight="1" x14ac:dyDescent="0.3">
      <c r="B402" s="37">
        <v>5755</v>
      </c>
      <c r="C402" s="30" t="s">
        <v>213</v>
      </c>
      <c r="D402" s="38">
        <v>2007</v>
      </c>
      <c r="E402" s="62">
        <f t="shared" si="112"/>
        <v>0</v>
      </c>
      <c r="F402" s="47"/>
      <c r="G402" s="47"/>
      <c r="H402" s="47"/>
      <c r="I402" s="47"/>
      <c r="J402" s="48">
        <f t="shared" si="102"/>
        <v>0</v>
      </c>
      <c r="K402" s="49"/>
      <c r="L402" s="50"/>
      <c r="M402" s="51"/>
      <c r="N402" s="50"/>
      <c r="O402" s="51"/>
      <c r="P402" s="52"/>
      <c r="Q402" s="48">
        <f t="shared" si="107"/>
        <v>0</v>
      </c>
      <c r="R402" s="49"/>
      <c r="S402" s="52"/>
      <c r="T402" s="48">
        <f t="shared" si="108"/>
        <v>0</v>
      </c>
      <c r="U402" s="49"/>
      <c r="V402" s="50"/>
      <c r="W402" s="51"/>
      <c r="X402" s="52"/>
      <c r="Y402" s="53">
        <f t="shared" si="114"/>
        <v>0</v>
      </c>
      <c r="Z402" s="106"/>
      <c r="AA402" s="55"/>
      <c r="AB402" s="106"/>
      <c r="AC402" s="55"/>
      <c r="AD402" s="106"/>
      <c r="AE402" s="55"/>
      <c r="AF402" s="106"/>
      <c r="AG402" s="55"/>
      <c r="AH402" s="106"/>
      <c r="AI402" s="55"/>
      <c r="AJ402" s="106"/>
      <c r="AK402" s="55"/>
      <c r="AL402" s="106"/>
      <c r="AM402" s="55"/>
      <c r="AN402" s="106"/>
      <c r="AO402" s="89"/>
      <c r="AP402" s="96">
        <f t="shared" si="109"/>
        <v>0</v>
      </c>
      <c r="AQ402" s="98"/>
      <c r="AR402" s="93"/>
      <c r="AS402" s="90">
        <f t="shared" si="101"/>
        <v>0</v>
      </c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>
        <f t="shared" si="105"/>
        <v>0</v>
      </c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103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>
        <f t="shared" si="106"/>
        <v>0</v>
      </c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>
        <f t="shared" si="110"/>
        <v>0</v>
      </c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>
        <f t="shared" si="111"/>
        <v>0</v>
      </c>
      <c r="DG402" s="51"/>
      <c r="DH402" s="50"/>
      <c r="DI402" s="51"/>
      <c r="DJ402" s="50"/>
      <c r="DK402" s="51"/>
      <c r="DL402" s="52"/>
      <c r="DM402" s="53">
        <f t="shared" si="113"/>
        <v>0</v>
      </c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</row>
    <row r="403" spans="1:133" ht="15" hidden="1" customHeight="1" x14ac:dyDescent="0.3">
      <c r="B403" s="37">
        <v>7325</v>
      </c>
      <c r="C403" s="30" t="s">
        <v>267</v>
      </c>
      <c r="D403" s="38">
        <v>2010</v>
      </c>
      <c r="E403" s="62">
        <f t="shared" si="112"/>
        <v>0</v>
      </c>
      <c r="F403" s="47"/>
      <c r="G403" s="47"/>
      <c r="H403" s="47"/>
      <c r="I403" s="47"/>
      <c r="J403" s="48">
        <f t="shared" si="102"/>
        <v>0</v>
      </c>
      <c r="K403" s="49"/>
      <c r="L403" s="50"/>
      <c r="M403" s="51"/>
      <c r="N403" s="50"/>
      <c r="O403" s="51"/>
      <c r="P403" s="52"/>
      <c r="Q403" s="48">
        <f t="shared" si="107"/>
        <v>0</v>
      </c>
      <c r="R403" s="49"/>
      <c r="S403" s="52"/>
      <c r="T403" s="48">
        <f t="shared" si="108"/>
        <v>0</v>
      </c>
      <c r="U403" s="49"/>
      <c r="V403" s="50"/>
      <c r="W403" s="51"/>
      <c r="X403" s="52"/>
      <c r="Y403" s="53">
        <f t="shared" si="114"/>
        <v>0</v>
      </c>
      <c r="Z403" s="54"/>
      <c r="AA403" s="55"/>
      <c r="AB403" s="54"/>
      <c r="AC403" s="55"/>
      <c r="AD403" s="54"/>
      <c r="AE403" s="55"/>
      <c r="AF403" s="54"/>
      <c r="AG403" s="55"/>
      <c r="AH403" s="54"/>
      <c r="AI403" s="55"/>
      <c r="AJ403" s="54"/>
      <c r="AK403" s="55"/>
      <c r="AL403" s="54"/>
      <c r="AM403" s="55"/>
      <c r="AN403" s="54"/>
      <c r="AO403" s="89"/>
      <c r="AP403" s="96">
        <f t="shared" si="109"/>
        <v>0</v>
      </c>
      <c r="AQ403" s="98"/>
      <c r="AR403" s="93"/>
      <c r="AS403" s="90">
        <f t="shared" si="101"/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 t="shared" si="105"/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103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 t="shared" si="106"/>
        <v>0</v>
      </c>
      <c r="CI403" s="51"/>
      <c r="CJ403" s="50"/>
      <c r="CK403" s="51"/>
      <c r="CL403" s="50"/>
      <c r="CM403" s="51"/>
      <c r="CN403" s="50"/>
      <c r="CO403" s="51"/>
      <c r="CP403" s="50"/>
      <c r="CQ403" s="51"/>
      <c r="CR403" s="50"/>
      <c r="CS403" s="51"/>
      <c r="CT403" s="52"/>
      <c r="CU403" s="53">
        <f t="shared" si="110"/>
        <v>0</v>
      </c>
      <c r="CV403" s="51"/>
      <c r="CW403" s="50"/>
      <c r="CX403" s="51"/>
      <c r="CY403" s="50"/>
      <c r="CZ403" s="51"/>
      <c r="DA403" s="50"/>
      <c r="DB403" s="51"/>
      <c r="DC403" s="50"/>
      <c r="DD403" s="51"/>
      <c r="DE403" s="52"/>
      <c r="DF403" s="53">
        <f t="shared" si="111"/>
        <v>0</v>
      </c>
      <c r="DG403" s="51"/>
      <c r="DH403" s="50"/>
      <c r="DI403" s="51"/>
      <c r="DJ403" s="50"/>
      <c r="DK403" s="51"/>
      <c r="DL403" s="52"/>
      <c r="DM403" s="53">
        <f t="shared" si="113"/>
        <v>0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1"/>
      <c r="DY403" s="50"/>
      <c r="DZ403" s="51"/>
      <c r="EA403" s="50"/>
      <c r="EB403" s="51"/>
      <c r="EC403" s="52"/>
    </row>
    <row r="404" spans="1:133" ht="15" hidden="1" customHeight="1" x14ac:dyDescent="0.3">
      <c r="B404" s="37">
        <v>7304</v>
      </c>
      <c r="C404" s="30" t="s">
        <v>292</v>
      </c>
      <c r="D404" s="38">
        <v>2009</v>
      </c>
      <c r="E404" s="62">
        <f t="shared" si="112"/>
        <v>0</v>
      </c>
      <c r="F404" s="47"/>
      <c r="G404" s="47"/>
      <c r="H404" s="47"/>
      <c r="I404" s="47"/>
      <c r="J404" s="48">
        <f t="shared" si="102"/>
        <v>0</v>
      </c>
      <c r="K404" s="49"/>
      <c r="L404" s="50"/>
      <c r="M404" s="51"/>
      <c r="N404" s="50"/>
      <c r="O404" s="51"/>
      <c r="P404" s="52"/>
      <c r="Q404" s="48">
        <f t="shared" si="107"/>
        <v>0</v>
      </c>
      <c r="R404" s="49"/>
      <c r="S404" s="52"/>
      <c r="T404" s="48">
        <f t="shared" si="108"/>
        <v>0</v>
      </c>
      <c r="U404" s="49"/>
      <c r="V404" s="50"/>
      <c r="W404" s="51"/>
      <c r="X404" s="52"/>
      <c r="Y404" s="53">
        <f t="shared" si="114"/>
        <v>0</v>
      </c>
      <c r="Z404" s="54"/>
      <c r="AA404" s="55"/>
      <c r="AB404" s="54"/>
      <c r="AC404" s="55"/>
      <c r="AD404" s="54"/>
      <c r="AE404" s="55"/>
      <c r="AF404" s="54"/>
      <c r="AG404" s="55"/>
      <c r="AH404" s="54"/>
      <c r="AI404" s="55"/>
      <c r="AJ404" s="54"/>
      <c r="AK404" s="55"/>
      <c r="AL404" s="54"/>
      <c r="AM404" s="55"/>
      <c r="AN404" s="54"/>
      <c r="AO404" s="89"/>
      <c r="AP404" s="96">
        <f t="shared" si="109"/>
        <v>0</v>
      </c>
      <c r="AQ404" s="98"/>
      <c r="AR404" s="93"/>
      <c r="AS404" s="90">
        <f t="shared" si="101"/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>
        <f t="shared" si="105"/>
        <v>0</v>
      </c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103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 t="shared" si="106"/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 t="shared" si="110"/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>
        <f t="shared" si="111"/>
        <v>0</v>
      </c>
      <c r="DG404" s="51"/>
      <c r="DH404" s="50"/>
      <c r="DI404" s="51"/>
      <c r="DJ404" s="50"/>
      <c r="DK404" s="51"/>
      <c r="DL404" s="52"/>
      <c r="DM404" s="53">
        <f t="shared" si="113"/>
        <v>0</v>
      </c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</row>
    <row r="405" spans="1:133" ht="15" hidden="1" customHeight="1" x14ac:dyDescent="0.3">
      <c r="B405" s="37">
        <v>6212</v>
      </c>
      <c r="C405" s="30" t="s">
        <v>332</v>
      </c>
      <c r="D405" s="38">
        <v>2005</v>
      </c>
      <c r="E405" s="62">
        <f t="shared" si="112"/>
        <v>0</v>
      </c>
      <c r="F405" s="47"/>
      <c r="G405" s="47"/>
      <c r="H405" s="47"/>
      <c r="I405" s="47"/>
      <c r="J405" s="48">
        <f t="shared" si="102"/>
        <v>0</v>
      </c>
      <c r="K405" s="49"/>
      <c r="L405" s="50"/>
      <c r="M405" s="51"/>
      <c r="N405" s="50"/>
      <c r="O405" s="51"/>
      <c r="P405" s="52"/>
      <c r="Q405" s="48">
        <f t="shared" si="107"/>
        <v>0</v>
      </c>
      <c r="R405" s="49"/>
      <c r="S405" s="52"/>
      <c r="T405" s="48">
        <f t="shared" si="108"/>
        <v>0</v>
      </c>
      <c r="U405" s="49"/>
      <c r="V405" s="50"/>
      <c r="W405" s="51"/>
      <c r="X405" s="52"/>
      <c r="Y405" s="53">
        <f t="shared" si="114"/>
        <v>0</v>
      </c>
      <c r="Z405" s="54"/>
      <c r="AA405" s="55"/>
      <c r="AB405" s="54"/>
      <c r="AC405" s="55"/>
      <c r="AD405" s="54"/>
      <c r="AE405" s="55"/>
      <c r="AF405" s="54"/>
      <c r="AG405" s="55"/>
      <c r="AH405" s="54"/>
      <c r="AI405" s="55"/>
      <c r="AJ405" s="54"/>
      <c r="AK405" s="55"/>
      <c r="AL405" s="54"/>
      <c r="AM405" s="55"/>
      <c r="AN405" s="54"/>
      <c r="AO405" s="89"/>
      <c r="AP405" s="96">
        <f t="shared" si="109"/>
        <v>0</v>
      </c>
      <c r="AQ405" s="98"/>
      <c r="AR405" s="93"/>
      <c r="AS405" s="90">
        <f t="shared" si="101"/>
        <v>0</v>
      </c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>
        <f t="shared" si="105"/>
        <v>0</v>
      </c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>
        <f t="shared" si="103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>
        <f t="shared" si="106"/>
        <v>0</v>
      </c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>
        <f t="shared" si="110"/>
        <v>0</v>
      </c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>
        <f t="shared" si="111"/>
        <v>0</v>
      </c>
      <c r="DG405" s="51"/>
      <c r="DH405" s="50"/>
      <c r="DI405" s="51"/>
      <c r="DJ405" s="50"/>
      <c r="DK405" s="51"/>
      <c r="DL405" s="52"/>
      <c r="DM405" s="53">
        <f t="shared" si="113"/>
        <v>0</v>
      </c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</row>
    <row r="406" spans="1:133" ht="15" hidden="1" customHeight="1" x14ac:dyDescent="0.3">
      <c r="B406" s="37">
        <v>3240</v>
      </c>
      <c r="C406" s="30" t="s">
        <v>158</v>
      </c>
      <c r="D406" s="38">
        <v>2003</v>
      </c>
      <c r="E406" s="62">
        <f t="shared" si="112"/>
        <v>0</v>
      </c>
      <c r="F406" s="47"/>
      <c r="G406" s="47"/>
      <c r="H406" s="47"/>
      <c r="I406" s="47"/>
      <c r="J406" s="48">
        <f t="shared" si="102"/>
        <v>0</v>
      </c>
      <c r="K406" s="49"/>
      <c r="L406" s="50"/>
      <c r="M406" s="51"/>
      <c r="N406" s="50"/>
      <c r="O406" s="51"/>
      <c r="P406" s="52"/>
      <c r="Q406" s="48">
        <f t="shared" si="107"/>
        <v>0</v>
      </c>
      <c r="R406" s="49"/>
      <c r="S406" s="52"/>
      <c r="T406" s="48">
        <f t="shared" si="108"/>
        <v>0</v>
      </c>
      <c r="U406" s="49"/>
      <c r="V406" s="50"/>
      <c r="W406" s="51"/>
      <c r="X406" s="52"/>
      <c r="Y406" s="53">
        <f t="shared" si="114"/>
        <v>0</v>
      </c>
      <c r="Z406" s="54"/>
      <c r="AA406" s="55"/>
      <c r="AB406" s="54"/>
      <c r="AC406" s="55"/>
      <c r="AD406" s="54"/>
      <c r="AE406" s="55"/>
      <c r="AF406" s="54"/>
      <c r="AG406" s="55"/>
      <c r="AH406" s="54"/>
      <c r="AI406" s="55"/>
      <c r="AJ406" s="54"/>
      <c r="AK406" s="55"/>
      <c r="AL406" s="54"/>
      <c r="AM406" s="55"/>
      <c r="AN406" s="54"/>
      <c r="AO406" s="89"/>
      <c r="AP406" s="96">
        <f t="shared" si="109"/>
        <v>0</v>
      </c>
      <c r="AQ406" s="98"/>
      <c r="AR406" s="93"/>
      <c r="AS406" s="90">
        <f t="shared" si="101"/>
        <v>0</v>
      </c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>
        <f t="shared" si="105"/>
        <v>0</v>
      </c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103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>
        <f t="shared" si="106"/>
        <v>0</v>
      </c>
      <c r="CI406" s="51"/>
      <c r="CJ406" s="50"/>
      <c r="CK406" s="51"/>
      <c r="CL406" s="50"/>
      <c r="CM406" s="51"/>
      <c r="CN406" s="50"/>
      <c r="CO406" s="51"/>
      <c r="CP406" s="50"/>
      <c r="CQ406" s="51"/>
      <c r="CR406" s="50"/>
      <c r="CS406" s="51"/>
      <c r="CT406" s="52"/>
      <c r="CU406" s="53">
        <f t="shared" si="110"/>
        <v>0</v>
      </c>
      <c r="CV406" s="51"/>
      <c r="CW406" s="50"/>
      <c r="CX406" s="51"/>
      <c r="CY406" s="50"/>
      <c r="CZ406" s="51"/>
      <c r="DA406" s="50"/>
      <c r="DB406" s="51"/>
      <c r="DC406" s="50"/>
      <c r="DD406" s="51"/>
      <c r="DE406" s="52"/>
      <c r="DF406" s="53">
        <f t="shared" si="111"/>
        <v>0</v>
      </c>
      <c r="DG406" s="51"/>
      <c r="DH406" s="50"/>
      <c r="DI406" s="51"/>
      <c r="DJ406" s="50"/>
      <c r="DK406" s="51"/>
      <c r="DL406" s="52"/>
      <c r="DM406" s="53">
        <f t="shared" si="113"/>
        <v>0</v>
      </c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1"/>
      <c r="DY406" s="50"/>
      <c r="DZ406" s="51"/>
      <c r="EA406" s="50"/>
      <c r="EB406" s="51"/>
      <c r="EC406" s="52"/>
    </row>
    <row r="407" spans="1:133" ht="15" hidden="1" customHeight="1" x14ac:dyDescent="0.3">
      <c r="B407" s="37">
        <v>7098</v>
      </c>
      <c r="C407" s="30" t="s">
        <v>272</v>
      </c>
      <c r="D407" s="38">
        <v>2009</v>
      </c>
      <c r="E407" s="62">
        <f t="shared" si="112"/>
        <v>0</v>
      </c>
      <c r="F407" s="47"/>
      <c r="G407" s="47"/>
      <c r="H407" s="47"/>
      <c r="I407" s="47"/>
      <c r="J407" s="48">
        <f t="shared" si="102"/>
        <v>0</v>
      </c>
      <c r="K407" s="49"/>
      <c r="L407" s="50"/>
      <c r="M407" s="51"/>
      <c r="N407" s="50"/>
      <c r="O407" s="51"/>
      <c r="P407" s="52"/>
      <c r="Q407" s="48">
        <f t="shared" si="107"/>
        <v>0</v>
      </c>
      <c r="R407" s="49"/>
      <c r="S407" s="52"/>
      <c r="T407" s="48">
        <f t="shared" si="108"/>
        <v>0</v>
      </c>
      <c r="U407" s="49"/>
      <c r="V407" s="50"/>
      <c r="W407" s="51"/>
      <c r="X407" s="52"/>
      <c r="Y407" s="53">
        <f t="shared" si="114"/>
        <v>0</v>
      </c>
      <c r="Z407" s="54"/>
      <c r="AA407" s="55"/>
      <c r="AB407" s="54"/>
      <c r="AC407" s="55"/>
      <c r="AD407" s="54"/>
      <c r="AE407" s="55"/>
      <c r="AF407" s="54"/>
      <c r="AG407" s="55"/>
      <c r="AH407" s="54"/>
      <c r="AI407" s="55"/>
      <c r="AJ407" s="54"/>
      <c r="AK407" s="55"/>
      <c r="AL407" s="54"/>
      <c r="AM407" s="55"/>
      <c r="AN407" s="54"/>
      <c r="AO407" s="89"/>
      <c r="AP407" s="96">
        <f t="shared" si="109"/>
        <v>0</v>
      </c>
      <c r="AQ407" s="98"/>
      <c r="AR407" s="93"/>
      <c r="AS407" s="90">
        <f t="shared" si="101"/>
        <v>0</v>
      </c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>
        <f t="shared" si="105"/>
        <v>0</v>
      </c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103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>
        <f t="shared" si="106"/>
        <v>0</v>
      </c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>
        <f t="shared" si="110"/>
        <v>0</v>
      </c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>
        <f t="shared" si="111"/>
        <v>0</v>
      </c>
      <c r="DG407" s="51"/>
      <c r="DH407" s="50"/>
      <c r="DI407" s="51"/>
      <c r="DJ407" s="50"/>
      <c r="DK407" s="51"/>
      <c r="DL407" s="52"/>
      <c r="DM407" s="53">
        <f t="shared" si="113"/>
        <v>0</v>
      </c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</row>
    <row r="408" spans="1:133" ht="15" hidden="1" customHeight="1" x14ac:dyDescent="0.3">
      <c r="B408" s="37">
        <v>5582</v>
      </c>
      <c r="C408" s="30" t="s">
        <v>200</v>
      </c>
      <c r="D408" s="38">
        <v>2008</v>
      </c>
      <c r="E408" s="62">
        <f t="shared" si="112"/>
        <v>0</v>
      </c>
      <c r="F408" s="47"/>
      <c r="G408" s="47"/>
      <c r="H408" s="47"/>
      <c r="I408" s="47"/>
      <c r="J408" s="48">
        <f t="shared" si="102"/>
        <v>0</v>
      </c>
      <c r="K408" s="49"/>
      <c r="L408" s="50"/>
      <c r="M408" s="51"/>
      <c r="N408" s="50"/>
      <c r="O408" s="51"/>
      <c r="P408" s="52"/>
      <c r="Q408" s="48">
        <f t="shared" si="107"/>
        <v>0</v>
      </c>
      <c r="R408" s="49"/>
      <c r="S408" s="52"/>
      <c r="T408" s="48">
        <f t="shared" si="108"/>
        <v>0</v>
      </c>
      <c r="U408" s="49"/>
      <c r="V408" s="50"/>
      <c r="W408" s="51"/>
      <c r="X408" s="52"/>
      <c r="Y408" s="53">
        <f t="shared" si="114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54"/>
      <c r="AM408" s="55"/>
      <c r="AN408" s="54"/>
      <c r="AO408" s="89"/>
      <c r="AP408" s="96">
        <f t="shared" si="109"/>
        <v>0</v>
      </c>
      <c r="AQ408" s="98"/>
      <c r="AR408" s="93"/>
      <c r="AS408" s="90">
        <f t="shared" si="101"/>
        <v>0</v>
      </c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>
        <f t="shared" si="105"/>
        <v>0</v>
      </c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si="103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>
        <f t="shared" si="106"/>
        <v>0</v>
      </c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>
        <f t="shared" si="110"/>
        <v>0</v>
      </c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>
        <f t="shared" si="111"/>
        <v>0</v>
      </c>
      <c r="DG408" s="51"/>
      <c r="DH408" s="50"/>
      <c r="DI408" s="51"/>
      <c r="DJ408" s="50"/>
      <c r="DK408" s="51"/>
      <c r="DL408" s="52"/>
      <c r="DM408" s="53">
        <f t="shared" si="113"/>
        <v>0</v>
      </c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</row>
    <row r="409" spans="1:133" ht="15" hidden="1" customHeight="1" x14ac:dyDescent="0.3">
      <c r="B409" s="37">
        <v>5311</v>
      </c>
      <c r="C409" s="30" t="s">
        <v>116</v>
      </c>
      <c r="D409" s="39">
        <v>2003</v>
      </c>
      <c r="E409" s="62">
        <f t="shared" si="112"/>
        <v>0</v>
      </c>
      <c r="F409" s="47"/>
      <c r="G409" s="47"/>
      <c r="H409" s="47"/>
      <c r="I409" s="47"/>
      <c r="J409" s="48">
        <f t="shared" si="102"/>
        <v>0</v>
      </c>
      <c r="K409" s="49"/>
      <c r="L409" s="50"/>
      <c r="M409" s="51"/>
      <c r="N409" s="50"/>
      <c r="O409" s="51"/>
      <c r="P409" s="52"/>
      <c r="Q409" s="48">
        <f t="shared" si="107"/>
        <v>0</v>
      </c>
      <c r="R409" s="49"/>
      <c r="S409" s="52"/>
      <c r="T409" s="48">
        <f t="shared" si="108"/>
        <v>0</v>
      </c>
      <c r="U409" s="49"/>
      <c r="V409" s="50"/>
      <c r="W409" s="51"/>
      <c r="X409" s="52"/>
      <c r="Y409" s="53">
        <f t="shared" si="114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9"/>
      <c r="AP409" s="96">
        <f t="shared" si="109"/>
        <v>0</v>
      </c>
      <c r="AQ409" s="98"/>
      <c r="AR409" s="93"/>
      <c r="AS409" s="90">
        <f t="shared" si="101"/>
        <v>0</v>
      </c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>
        <f t="shared" si="105"/>
        <v>0</v>
      </c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103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>
        <f t="shared" si="106"/>
        <v>0</v>
      </c>
      <c r="CI409" s="51"/>
      <c r="CJ409" s="50"/>
      <c r="CK409" s="51"/>
      <c r="CL409" s="50"/>
      <c r="CM409" s="51"/>
      <c r="CN409" s="50"/>
      <c r="CO409" s="51"/>
      <c r="CP409" s="50"/>
      <c r="CQ409" s="51"/>
      <c r="CR409" s="50"/>
      <c r="CS409" s="51"/>
      <c r="CT409" s="52"/>
      <c r="CU409" s="53">
        <f t="shared" si="110"/>
        <v>0</v>
      </c>
      <c r="CV409" s="51"/>
      <c r="CW409" s="50"/>
      <c r="CX409" s="51"/>
      <c r="CY409" s="50"/>
      <c r="CZ409" s="51"/>
      <c r="DA409" s="50"/>
      <c r="DB409" s="51"/>
      <c r="DC409" s="50"/>
      <c r="DD409" s="51"/>
      <c r="DE409" s="52"/>
      <c r="DF409" s="53">
        <f t="shared" si="111"/>
        <v>0</v>
      </c>
      <c r="DG409" s="51"/>
      <c r="DH409" s="50"/>
      <c r="DI409" s="51"/>
      <c r="DJ409" s="50"/>
      <c r="DK409" s="51"/>
      <c r="DL409" s="52"/>
      <c r="DM409" s="53">
        <f t="shared" si="113"/>
        <v>0</v>
      </c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1"/>
      <c r="DY409" s="50"/>
      <c r="DZ409" s="51"/>
      <c r="EA409" s="50"/>
      <c r="EB409" s="51"/>
      <c r="EC409" s="52"/>
    </row>
    <row r="410" spans="1:133" ht="15" hidden="1" customHeight="1" x14ac:dyDescent="0.3">
      <c r="B410" s="37">
        <v>5885</v>
      </c>
      <c r="C410" s="30" t="s">
        <v>165</v>
      </c>
      <c r="D410" s="38">
        <v>2007</v>
      </c>
      <c r="E410" s="62">
        <f t="shared" si="112"/>
        <v>0</v>
      </c>
      <c r="F410" s="47"/>
      <c r="G410" s="47"/>
      <c r="H410" s="47"/>
      <c r="I410" s="47"/>
      <c r="J410" s="48">
        <f t="shared" si="102"/>
        <v>0</v>
      </c>
      <c r="K410" s="49"/>
      <c r="L410" s="50"/>
      <c r="M410" s="51"/>
      <c r="N410" s="50"/>
      <c r="O410" s="51"/>
      <c r="P410" s="52"/>
      <c r="Q410" s="48">
        <f t="shared" si="107"/>
        <v>0</v>
      </c>
      <c r="R410" s="49"/>
      <c r="S410" s="52"/>
      <c r="T410" s="48">
        <f t="shared" si="108"/>
        <v>0</v>
      </c>
      <c r="U410" s="49"/>
      <c r="V410" s="50"/>
      <c r="W410" s="51"/>
      <c r="X410" s="52"/>
      <c r="Y410" s="53">
        <f t="shared" si="114"/>
        <v>0</v>
      </c>
      <c r="Z410" s="106"/>
      <c r="AA410" s="55"/>
      <c r="AB410" s="106"/>
      <c r="AC410" s="55"/>
      <c r="AD410" s="106"/>
      <c r="AE410" s="55"/>
      <c r="AF410" s="106"/>
      <c r="AG410" s="55"/>
      <c r="AH410" s="106"/>
      <c r="AI410" s="55"/>
      <c r="AJ410" s="106"/>
      <c r="AK410" s="55"/>
      <c r="AL410" s="106"/>
      <c r="AM410" s="55"/>
      <c r="AN410" s="106"/>
      <c r="AO410" s="89"/>
      <c r="AP410" s="96">
        <f t="shared" si="109"/>
        <v>0</v>
      </c>
      <c r="AQ410" s="105"/>
      <c r="AR410" s="93"/>
      <c r="AS410" s="90">
        <f t="shared" si="101"/>
        <v>0</v>
      </c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>
        <f t="shared" si="105"/>
        <v>0</v>
      </c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103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>
        <f t="shared" si="106"/>
        <v>0</v>
      </c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>
        <f t="shared" si="110"/>
        <v>0</v>
      </c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>
        <f t="shared" si="111"/>
        <v>0</v>
      </c>
      <c r="DG410" s="51"/>
      <c r="DH410" s="50"/>
      <c r="DI410" s="51"/>
      <c r="DJ410" s="50"/>
      <c r="DK410" s="51"/>
      <c r="DL410" s="52"/>
      <c r="DM410" s="53">
        <f t="shared" si="113"/>
        <v>0</v>
      </c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</row>
    <row r="411" spans="1:133" ht="15" hidden="1" customHeight="1" x14ac:dyDescent="0.3">
      <c r="B411" s="37">
        <v>5181</v>
      </c>
      <c r="C411" s="30" t="s">
        <v>47</v>
      </c>
      <c r="D411" s="38">
        <v>2005</v>
      </c>
      <c r="E411" s="62">
        <f t="shared" si="112"/>
        <v>0</v>
      </c>
      <c r="F411" s="47"/>
      <c r="G411" s="47"/>
      <c r="H411" s="47"/>
      <c r="I411" s="47"/>
      <c r="J411" s="48">
        <f t="shared" si="102"/>
        <v>0</v>
      </c>
      <c r="K411" s="49"/>
      <c r="L411" s="50"/>
      <c r="M411" s="51"/>
      <c r="N411" s="50"/>
      <c r="O411" s="51"/>
      <c r="P411" s="52"/>
      <c r="Q411" s="48">
        <f t="shared" si="107"/>
        <v>0</v>
      </c>
      <c r="R411" s="49"/>
      <c r="S411" s="52"/>
      <c r="T411" s="48">
        <f t="shared" si="108"/>
        <v>0</v>
      </c>
      <c r="U411" s="49"/>
      <c r="V411" s="50"/>
      <c r="W411" s="51"/>
      <c r="X411" s="52"/>
      <c r="Y411" s="53">
        <f t="shared" si="114"/>
        <v>0</v>
      </c>
      <c r="Z411" s="106"/>
      <c r="AA411" s="55"/>
      <c r="AB411" s="106"/>
      <c r="AC411" s="55"/>
      <c r="AD411" s="106"/>
      <c r="AE411" s="55"/>
      <c r="AF411" s="106"/>
      <c r="AG411" s="55"/>
      <c r="AH411" s="106"/>
      <c r="AI411" s="55"/>
      <c r="AJ411" s="106"/>
      <c r="AK411" s="55"/>
      <c r="AL411" s="106"/>
      <c r="AM411" s="55"/>
      <c r="AN411" s="106"/>
      <c r="AO411" s="89"/>
      <c r="AP411" s="96">
        <f t="shared" si="109"/>
        <v>0</v>
      </c>
      <c r="AQ411" s="105"/>
      <c r="AR411" s="93"/>
      <c r="AS411" s="90">
        <f t="shared" si="101"/>
        <v>0</v>
      </c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>
        <f t="shared" si="105"/>
        <v>0</v>
      </c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103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>
        <f t="shared" si="106"/>
        <v>0</v>
      </c>
      <c r="CI411" s="51"/>
      <c r="CJ411" s="50"/>
      <c r="CK411" s="51"/>
      <c r="CL411" s="50"/>
      <c r="CM411" s="51"/>
      <c r="CN411" s="50"/>
      <c r="CO411" s="51"/>
      <c r="CP411" s="50"/>
      <c r="CQ411" s="51"/>
      <c r="CR411" s="50"/>
      <c r="CS411" s="51"/>
      <c r="CT411" s="52"/>
      <c r="CU411" s="53">
        <f t="shared" si="110"/>
        <v>0</v>
      </c>
      <c r="CV411" s="51"/>
      <c r="CW411" s="50"/>
      <c r="CX411" s="51"/>
      <c r="CY411" s="50"/>
      <c r="CZ411" s="51"/>
      <c r="DA411" s="50"/>
      <c r="DB411" s="51"/>
      <c r="DC411" s="50"/>
      <c r="DD411" s="51"/>
      <c r="DE411" s="52"/>
      <c r="DF411" s="53">
        <f t="shared" si="111"/>
        <v>0</v>
      </c>
      <c r="DG411" s="51"/>
      <c r="DH411" s="50"/>
      <c r="DI411" s="51"/>
      <c r="DJ411" s="50"/>
      <c r="DK411" s="51"/>
      <c r="DL411" s="52"/>
      <c r="DM411" s="53">
        <f t="shared" si="113"/>
        <v>0</v>
      </c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1"/>
      <c r="DY411" s="50"/>
      <c r="DZ411" s="51"/>
      <c r="EA411" s="50"/>
      <c r="EB411" s="51"/>
      <c r="EC411" s="52"/>
    </row>
    <row r="412" spans="1:133" ht="15" hidden="1" customHeight="1" x14ac:dyDescent="0.3">
      <c r="B412" s="37">
        <v>7411</v>
      </c>
      <c r="C412" s="30" t="s">
        <v>216</v>
      </c>
      <c r="D412" s="38">
        <v>2007</v>
      </c>
      <c r="E412" s="62">
        <f t="shared" si="112"/>
        <v>0</v>
      </c>
      <c r="F412" s="47"/>
      <c r="G412" s="47"/>
      <c r="H412" s="47"/>
      <c r="I412" s="47"/>
      <c r="J412" s="48">
        <f t="shared" si="102"/>
        <v>0</v>
      </c>
      <c r="K412" s="49"/>
      <c r="L412" s="50"/>
      <c r="M412" s="51"/>
      <c r="N412" s="50"/>
      <c r="O412" s="51"/>
      <c r="P412" s="52"/>
      <c r="Q412" s="48">
        <f t="shared" si="107"/>
        <v>0</v>
      </c>
      <c r="R412" s="49"/>
      <c r="S412" s="52"/>
      <c r="T412" s="48">
        <f t="shared" si="108"/>
        <v>0</v>
      </c>
      <c r="U412" s="49"/>
      <c r="V412" s="50"/>
      <c r="W412" s="51"/>
      <c r="X412" s="52"/>
      <c r="Y412" s="53">
        <f t="shared" si="114"/>
        <v>0</v>
      </c>
      <c r="Z412" s="106"/>
      <c r="AA412" s="55"/>
      <c r="AB412" s="106"/>
      <c r="AC412" s="55"/>
      <c r="AD412" s="106"/>
      <c r="AE412" s="55"/>
      <c r="AF412" s="106"/>
      <c r="AG412" s="55"/>
      <c r="AH412" s="106"/>
      <c r="AI412" s="55"/>
      <c r="AJ412" s="106"/>
      <c r="AK412" s="55"/>
      <c r="AL412" s="106"/>
      <c r="AM412" s="55"/>
      <c r="AN412" s="106"/>
      <c r="AO412" s="89"/>
      <c r="AP412" s="96">
        <f t="shared" si="109"/>
        <v>0</v>
      </c>
      <c r="AQ412" s="105"/>
      <c r="AR412" s="93"/>
      <c r="AS412" s="90">
        <f t="shared" si="101"/>
        <v>0</v>
      </c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>
        <f t="shared" si="105"/>
        <v>0</v>
      </c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1"/>
      <c r="BP412" s="12"/>
      <c r="BQ412" s="13">
        <f t="shared" si="103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>
        <f t="shared" si="106"/>
        <v>0</v>
      </c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>
        <f t="shared" si="110"/>
        <v>0</v>
      </c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>
        <f t="shared" si="111"/>
        <v>0</v>
      </c>
      <c r="DG412" s="51"/>
      <c r="DH412" s="50"/>
      <c r="DI412" s="51"/>
      <c r="DJ412" s="50"/>
      <c r="DK412" s="51"/>
      <c r="DL412" s="52"/>
      <c r="DM412" s="53">
        <f t="shared" si="113"/>
        <v>0</v>
      </c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</row>
    <row r="413" spans="1:133" s="111" customFormat="1" ht="15" customHeight="1" x14ac:dyDescent="0.3">
      <c r="A413" s="112">
        <v>1</v>
      </c>
      <c r="B413" s="113">
        <v>9806</v>
      </c>
      <c r="C413" s="114" t="s">
        <v>647</v>
      </c>
      <c r="D413" s="115">
        <v>2011</v>
      </c>
      <c r="E413" s="116">
        <f t="shared" ref="E413:E444" si="115">J413+Q413+T413+Y413+AP413+AS413+BD413+BQ413+CH413+CU413+DF413+DM413</f>
        <v>88.5</v>
      </c>
      <c r="F413" s="117" t="s">
        <v>417</v>
      </c>
      <c r="G413" s="47"/>
      <c r="H413" s="47" t="s">
        <v>648</v>
      </c>
      <c r="I413" s="47"/>
      <c r="J413" s="48">
        <f t="shared" ref="J413:J444" si="116">L413+N413+P413</f>
        <v>0</v>
      </c>
      <c r="K413" s="49"/>
      <c r="L413" s="50"/>
      <c r="M413" s="51"/>
      <c r="N413" s="50"/>
      <c r="O413" s="51"/>
      <c r="P413" s="52"/>
      <c r="Q413" s="48">
        <f t="shared" ref="Q413:Q444" si="117">S413</f>
        <v>0</v>
      </c>
      <c r="R413" s="49"/>
      <c r="S413" s="52"/>
      <c r="T413" s="48">
        <f t="shared" ref="T413:T444" si="118">V413+X413</f>
        <v>0</v>
      </c>
      <c r="U413" s="49"/>
      <c r="V413" s="50"/>
      <c r="W413" s="51"/>
      <c r="X413" s="52"/>
      <c r="Y413" s="53">
        <f t="shared" ref="Y413:Y444" si="119">AA413+AC413+AE413+AG413+AI413+AK413+AM413+AO413</f>
        <v>0</v>
      </c>
      <c r="Z413" s="106"/>
      <c r="AA413" s="55"/>
      <c r="AB413" s="106"/>
      <c r="AC413" s="55"/>
      <c r="AD413" s="106"/>
      <c r="AE413" s="55"/>
      <c r="AF413" s="106"/>
      <c r="AG413" s="55"/>
      <c r="AH413" s="106"/>
      <c r="AI413" s="55"/>
      <c r="AJ413" s="106"/>
      <c r="AK413" s="55"/>
      <c r="AL413" s="106"/>
      <c r="AM413" s="55"/>
      <c r="AN413" s="106"/>
      <c r="AO413" s="89"/>
      <c r="AP413" s="96">
        <f t="shared" ref="AP413:AP444" si="120">AR413</f>
        <v>0</v>
      </c>
      <c r="AQ413" s="105"/>
      <c r="AR413" s="93"/>
      <c r="AS413" s="90">
        <f t="shared" ref="AS413:AS444" si="121">AU413+AW413+AY413+BA413+BC413</f>
        <v>0</v>
      </c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>
        <f t="shared" ref="BD413:BD444" si="122">BF413+BH413+BJ413+BL413+BN413+BP413</f>
        <v>0</v>
      </c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ref="BQ413:BQ444" si="123">BS413+BU413+BW413+BY413+CA413+CC413+CE413+CG413</f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>
        <f t="shared" ref="CH413:CH444" si="124">CJ413+CL413+CN413+CP413+CR413+CT413</f>
        <v>0</v>
      </c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>
        <f t="shared" ref="CU413:CU444" si="125">CW413+CY413+DA413+DC413+DE413</f>
        <v>0</v>
      </c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>
        <f t="shared" ref="DF413:DF444" si="126">DH413+DJ413+DL413</f>
        <v>0</v>
      </c>
      <c r="DG413" s="51"/>
      <c r="DH413" s="50"/>
      <c r="DI413" s="51"/>
      <c r="DJ413" s="50"/>
      <c r="DK413" s="51"/>
      <c r="DL413" s="52"/>
      <c r="DM413" s="118">
        <f t="shared" ref="DM413:DM444" si="127">DO413+DQ413+DS413+DU413+DW413+DY413+EA413+EC413</f>
        <v>88.5</v>
      </c>
      <c r="DN413" s="51"/>
      <c r="DO413" s="50"/>
      <c r="DP413" s="51"/>
      <c r="DQ413" s="50"/>
      <c r="DR413" s="102">
        <v>2</v>
      </c>
      <c r="DS413" s="103">
        <f>80*0.3*1.5</f>
        <v>36</v>
      </c>
      <c r="DT413" s="51"/>
      <c r="DU413" s="50"/>
      <c r="DV413" s="51"/>
      <c r="DW413" s="50"/>
      <c r="DX413" s="102">
        <v>1</v>
      </c>
      <c r="DY413" s="103">
        <f>80*0.3*1.5</f>
        <v>36</v>
      </c>
      <c r="DZ413" s="51"/>
      <c r="EA413" s="50"/>
      <c r="EB413" s="51">
        <v>1</v>
      </c>
      <c r="EC413" s="52">
        <f>55*0.3</f>
        <v>16.5</v>
      </c>
    </row>
    <row r="414" spans="1:133" s="111" customFormat="1" ht="15" customHeight="1" x14ac:dyDescent="0.3">
      <c r="A414" s="27">
        <v>2</v>
      </c>
      <c r="B414" s="37">
        <v>9793</v>
      </c>
      <c r="C414" s="30" t="s">
        <v>731</v>
      </c>
      <c r="D414" s="38">
        <v>2011</v>
      </c>
      <c r="E414" s="62">
        <f t="shared" si="115"/>
        <v>82.5</v>
      </c>
      <c r="F414" s="47" t="s">
        <v>547</v>
      </c>
      <c r="G414" s="47"/>
      <c r="H414" s="47" t="s">
        <v>634</v>
      </c>
      <c r="I414" s="47"/>
      <c r="J414" s="48">
        <f t="shared" si="116"/>
        <v>0</v>
      </c>
      <c r="K414" s="49"/>
      <c r="L414" s="50"/>
      <c r="M414" s="51"/>
      <c r="N414" s="50"/>
      <c r="O414" s="51"/>
      <c r="P414" s="52"/>
      <c r="Q414" s="48">
        <f t="shared" si="117"/>
        <v>0</v>
      </c>
      <c r="R414" s="49"/>
      <c r="S414" s="52"/>
      <c r="T414" s="48">
        <f t="shared" si="118"/>
        <v>0</v>
      </c>
      <c r="U414" s="49"/>
      <c r="V414" s="50"/>
      <c r="W414" s="51"/>
      <c r="X414" s="52"/>
      <c r="Y414" s="53">
        <f t="shared" si="119"/>
        <v>0</v>
      </c>
      <c r="Z414" s="106"/>
      <c r="AA414" s="55"/>
      <c r="AB414" s="106"/>
      <c r="AC414" s="55"/>
      <c r="AD414" s="106"/>
      <c r="AE414" s="55"/>
      <c r="AF414" s="106"/>
      <c r="AG414" s="55"/>
      <c r="AH414" s="106"/>
      <c r="AI414" s="55"/>
      <c r="AJ414" s="106"/>
      <c r="AK414" s="55"/>
      <c r="AL414" s="106"/>
      <c r="AM414" s="55"/>
      <c r="AN414" s="106"/>
      <c r="AO414" s="89"/>
      <c r="AP414" s="96">
        <f t="shared" si="120"/>
        <v>0</v>
      </c>
      <c r="AQ414" s="105"/>
      <c r="AR414" s="93"/>
      <c r="AS414" s="90">
        <f t="shared" si="121"/>
        <v>0</v>
      </c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3">
        <f t="shared" si="122"/>
        <v>0</v>
      </c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3">
        <f t="shared" si="123"/>
        <v>0</v>
      </c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>
        <f t="shared" si="124"/>
        <v>0</v>
      </c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>
        <f t="shared" si="125"/>
        <v>0</v>
      </c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53">
        <f t="shared" si="126"/>
        <v>0</v>
      </c>
      <c r="DG414" s="51"/>
      <c r="DH414" s="50"/>
      <c r="DI414" s="51"/>
      <c r="DJ414" s="50"/>
      <c r="DK414" s="51"/>
      <c r="DL414" s="52"/>
      <c r="DM414" s="53">
        <f t="shared" si="127"/>
        <v>82.5</v>
      </c>
      <c r="DN414" s="51"/>
      <c r="DO414" s="50"/>
      <c r="DP414" s="51">
        <v>1</v>
      </c>
      <c r="DQ414" s="50">
        <f>110*0.3</f>
        <v>33</v>
      </c>
      <c r="DR414" s="102">
        <v>1</v>
      </c>
      <c r="DS414" s="103">
        <f>110*0.3*1.5</f>
        <v>49.5</v>
      </c>
      <c r="DT414" s="51"/>
      <c r="DU414" s="50"/>
      <c r="DV414" s="51"/>
      <c r="DW414" s="50"/>
      <c r="DX414" s="51"/>
      <c r="DY414" s="50"/>
      <c r="DZ414" s="51"/>
      <c r="EA414" s="50"/>
      <c r="EB414" s="51"/>
      <c r="EC414" s="52"/>
    </row>
    <row r="415" spans="1:133" s="111" customFormat="1" ht="15" customHeight="1" x14ac:dyDescent="0.3">
      <c r="A415" s="112">
        <v>3</v>
      </c>
      <c r="B415" s="113">
        <v>1263</v>
      </c>
      <c r="C415" s="114" t="s">
        <v>706</v>
      </c>
      <c r="D415" s="115">
        <v>2011</v>
      </c>
      <c r="E415" s="116">
        <f t="shared" si="115"/>
        <v>76.5</v>
      </c>
      <c r="F415" s="117" t="s">
        <v>417</v>
      </c>
      <c r="G415" s="47"/>
      <c r="H415" s="47" t="s">
        <v>707</v>
      </c>
      <c r="I415" s="47"/>
      <c r="J415" s="48">
        <f t="shared" si="116"/>
        <v>0</v>
      </c>
      <c r="K415" s="49"/>
      <c r="L415" s="50"/>
      <c r="M415" s="51"/>
      <c r="N415" s="50"/>
      <c r="O415" s="51"/>
      <c r="P415" s="52"/>
      <c r="Q415" s="48">
        <f t="shared" si="117"/>
        <v>0</v>
      </c>
      <c r="R415" s="49"/>
      <c r="S415" s="52"/>
      <c r="T415" s="48">
        <f t="shared" si="118"/>
        <v>0</v>
      </c>
      <c r="U415" s="49"/>
      <c r="V415" s="50"/>
      <c r="W415" s="51"/>
      <c r="X415" s="52"/>
      <c r="Y415" s="53">
        <f t="shared" si="119"/>
        <v>0</v>
      </c>
      <c r="Z415" s="106"/>
      <c r="AA415" s="55"/>
      <c r="AB415" s="106"/>
      <c r="AC415" s="55"/>
      <c r="AD415" s="106"/>
      <c r="AE415" s="55"/>
      <c r="AF415" s="106"/>
      <c r="AG415" s="55"/>
      <c r="AH415" s="106"/>
      <c r="AI415" s="55"/>
      <c r="AJ415" s="106"/>
      <c r="AK415" s="55"/>
      <c r="AL415" s="106"/>
      <c r="AM415" s="55"/>
      <c r="AN415" s="106"/>
      <c r="AO415" s="89"/>
      <c r="AP415" s="96">
        <f t="shared" si="120"/>
        <v>0</v>
      </c>
      <c r="AQ415" s="105"/>
      <c r="AR415" s="93"/>
      <c r="AS415" s="90">
        <f t="shared" si="121"/>
        <v>0</v>
      </c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>
        <f t="shared" si="122"/>
        <v>0</v>
      </c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 t="shared" si="123"/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>
        <f t="shared" si="124"/>
        <v>0</v>
      </c>
      <c r="CI415" s="51"/>
      <c r="CJ415" s="50"/>
      <c r="CK415" s="51"/>
      <c r="CL415" s="50"/>
      <c r="CM415" s="51"/>
      <c r="CN415" s="50"/>
      <c r="CO415" s="51"/>
      <c r="CP415" s="50"/>
      <c r="CQ415" s="51"/>
      <c r="CR415" s="50"/>
      <c r="CS415" s="51"/>
      <c r="CT415" s="52"/>
      <c r="CU415" s="53">
        <f t="shared" si="125"/>
        <v>0</v>
      </c>
      <c r="CV415" s="51"/>
      <c r="CW415" s="50"/>
      <c r="CX415" s="51"/>
      <c r="CY415" s="50"/>
      <c r="CZ415" s="51"/>
      <c r="DA415" s="50"/>
      <c r="DB415" s="51"/>
      <c r="DC415" s="50"/>
      <c r="DD415" s="51"/>
      <c r="DE415" s="52"/>
      <c r="DF415" s="53">
        <f t="shared" si="126"/>
        <v>0</v>
      </c>
      <c r="DG415" s="51"/>
      <c r="DH415" s="50"/>
      <c r="DI415" s="51"/>
      <c r="DJ415" s="50"/>
      <c r="DK415" s="51"/>
      <c r="DL415" s="52"/>
      <c r="DM415" s="118">
        <f t="shared" si="127"/>
        <v>76.5</v>
      </c>
      <c r="DN415" s="51"/>
      <c r="DO415" s="50"/>
      <c r="DP415" s="51"/>
      <c r="DQ415" s="50"/>
      <c r="DR415" s="102">
        <v>3</v>
      </c>
      <c r="DS415" s="103">
        <f>60*0.3*1.5</f>
        <v>27</v>
      </c>
      <c r="DT415" s="51">
        <v>1</v>
      </c>
      <c r="DU415" s="50">
        <f>110*0.3</f>
        <v>33</v>
      </c>
      <c r="DV415" s="51"/>
      <c r="DW415" s="50"/>
      <c r="DX415" s="51"/>
      <c r="DY415" s="50"/>
      <c r="DZ415" s="51"/>
      <c r="EA415" s="50"/>
      <c r="EB415" s="51">
        <v>1</v>
      </c>
      <c r="EC415" s="52">
        <f>55*0.3</f>
        <v>16.5</v>
      </c>
    </row>
    <row r="416" spans="1:133" s="111" customFormat="1" ht="15" customHeight="1" x14ac:dyDescent="0.3">
      <c r="A416" s="27">
        <v>4</v>
      </c>
      <c r="B416" s="37">
        <v>9645</v>
      </c>
      <c r="C416" s="30" t="s">
        <v>644</v>
      </c>
      <c r="D416" s="38">
        <v>2011</v>
      </c>
      <c r="E416" s="62">
        <f t="shared" si="115"/>
        <v>60</v>
      </c>
      <c r="F416" s="47" t="s">
        <v>417</v>
      </c>
      <c r="G416" s="47"/>
      <c r="H416" s="47" t="s">
        <v>458</v>
      </c>
      <c r="I416" s="47"/>
      <c r="J416" s="48">
        <f t="shared" si="116"/>
        <v>0</v>
      </c>
      <c r="K416" s="49"/>
      <c r="L416" s="50"/>
      <c r="M416" s="51"/>
      <c r="N416" s="50"/>
      <c r="O416" s="51"/>
      <c r="P416" s="52"/>
      <c r="Q416" s="48">
        <f t="shared" si="117"/>
        <v>0</v>
      </c>
      <c r="R416" s="49"/>
      <c r="S416" s="52"/>
      <c r="T416" s="48">
        <f t="shared" si="118"/>
        <v>0</v>
      </c>
      <c r="U416" s="49"/>
      <c r="V416" s="50"/>
      <c r="W416" s="51"/>
      <c r="X416" s="52"/>
      <c r="Y416" s="53">
        <f t="shared" si="119"/>
        <v>0</v>
      </c>
      <c r="Z416" s="106"/>
      <c r="AA416" s="55"/>
      <c r="AB416" s="106"/>
      <c r="AC416" s="55"/>
      <c r="AD416" s="106"/>
      <c r="AE416" s="55"/>
      <c r="AF416" s="106"/>
      <c r="AG416" s="55"/>
      <c r="AH416" s="106"/>
      <c r="AI416" s="55"/>
      <c r="AJ416" s="106"/>
      <c r="AK416" s="55"/>
      <c r="AL416" s="106"/>
      <c r="AM416" s="55"/>
      <c r="AN416" s="106"/>
      <c r="AO416" s="89"/>
      <c r="AP416" s="96">
        <f t="shared" si="120"/>
        <v>0</v>
      </c>
      <c r="AQ416" s="105"/>
      <c r="AR416" s="93"/>
      <c r="AS416" s="90">
        <f t="shared" si="121"/>
        <v>0</v>
      </c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>
        <f t="shared" si="122"/>
        <v>0</v>
      </c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12"/>
      <c r="BQ416" s="13">
        <f t="shared" si="123"/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52"/>
      <c r="CH416" s="53">
        <f t="shared" si="124"/>
        <v>0</v>
      </c>
      <c r="CI416" s="51"/>
      <c r="CJ416" s="50"/>
      <c r="CK416" s="51"/>
      <c r="CL416" s="50"/>
      <c r="CM416" s="51"/>
      <c r="CN416" s="50"/>
      <c r="CO416" s="51"/>
      <c r="CP416" s="50"/>
      <c r="CQ416" s="51"/>
      <c r="CR416" s="50"/>
      <c r="CS416" s="51"/>
      <c r="CT416" s="52"/>
      <c r="CU416" s="53">
        <f t="shared" si="125"/>
        <v>0</v>
      </c>
      <c r="CV416" s="51"/>
      <c r="CW416" s="50"/>
      <c r="CX416" s="51"/>
      <c r="CY416" s="50"/>
      <c r="CZ416" s="51"/>
      <c r="DA416" s="50"/>
      <c r="DB416" s="51"/>
      <c r="DC416" s="50"/>
      <c r="DD416" s="51"/>
      <c r="DE416" s="52"/>
      <c r="DF416" s="53">
        <f t="shared" si="126"/>
        <v>0</v>
      </c>
      <c r="DG416" s="51"/>
      <c r="DH416" s="50"/>
      <c r="DI416" s="51"/>
      <c r="DJ416" s="50"/>
      <c r="DK416" s="51"/>
      <c r="DL416" s="52"/>
      <c r="DM416" s="53">
        <f t="shared" si="127"/>
        <v>60</v>
      </c>
      <c r="DN416" s="51"/>
      <c r="DO416" s="50"/>
      <c r="DP416" s="51">
        <v>7</v>
      </c>
      <c r="DQ416" s="50">
        <f>25*0.3</f>
        <v>7.5</v>
      </c>
      <c r="DR416" s="51"/>
      <c r="DS416" s="50"/>
      <c r="DT416" s="51"/>
      <c r="DU416" s="50"/>
      <c r="DV416" s="51"/>
      <c r="DW416" s="50"/>
      <c r="DX416" s="102">
        <v>1</v>
      </c>
      <c r="DY416" s="103">
        <f>80*0.3*1.5</f>
        <v>36</v>
      </c>
      <c r="DZ416" s="51"/>
      <c r="EA416" s="50"/>
      <c r="EB416" s="51">
        <v>1</v>
      </c>
      <c r="EC416" s="52">
        <f>55*0.3</f>
        <v>16.5</v>
      </c>
    </row>
    <row r="417" spans="1:133" s="111" customFormat="1" ht="15" customHeight="1" x14ac:dyDescent="0.3">
      <c r="A417" s="112"/>
      <c r="B417" s="113">
        <v>9285</v>
      </c>
      <c r="C417" s="114" t="s">
        <v>635</v>
      </c>
      <c r="D417" s="115">
        <v>2011</v>
      </c>
      <c r="E417" s="116">
        <f t="shared" si="115"/>
        <v>60</v>
      </c>
      <c r="F417" s="117" t="s">
        <v>418</v>
      </c>
      <c r="G417" s="47"/>
      <c r="H417" s="47" t="s">
        <v>636</v>
      </c>
      <c r="I417" s="47" t="s">
        <v>637</v>
      </c>
      <c r="J417" s="48">
        <f t="shared" si="116"/>
        <v>0</v>
      </c>
      <c r="K417" s="49"/>
      <c r="L417" s="50"/>
      <c r="M417" s="51"/>
      <c r="N417" s="50"/>
      <c r="O417" s="51"/>
      <c r="P417" s="52"/>
      <c r="Q417" s="48">
        <f t="shared" si="117"/>
        <v>0</v>
      </c>
      <c r="R417" s="49"/>
      <c r="S417" s="52"/>
      <c r="T417" s="48">
        <f t="shared" si="118"/>
        <v>0</v>
      </c>
      <c r="U417" s="49"/>
      <c r="V417" s="50"/>
      <c r="W417" s="51"/>
      <c r="X417" s="52"/>
      <c r="Y417" s="53">
        <f t="shared" si="119"/>
        <v>0</v>
      </c>
      <c r="Z417" s="106"/>
      <c r="AA417" s="55"/>
      <c r="AB417" s="106"/>
      <c r="AC417" s="55"/>
      <c r="AD417" s="106"/>
      <c r="AE417" s="55"/>
      <c r="AF417" s="106"/>
      <c r="AG417" s="55"/>
      <c r="AH417" s="106"/>
      <c r="AI417" s="55"/>
      <c r="AJ417" s="106"/>
      <c r="AK417" s="55"/>
      <c r="AL417" s="106"/>
      <c r="AM417" s="55"/>
      <c r="AN417" s="106"/>
      <c r="AO417" s="89"/>
      <c r="AP417" s="96">
        <f t="shared" si="120"/>
        <v>0</v>
      </c>
      <c r="AQ417" s="105"/>
      <c r="AR417" s="93"/>
      <c r="AS417" s="90">
        <f t="shared" si="121"/>
        <v>0</v>
      </c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>
        <f t="shared" si="122"/>
        <v>0</v>
      </c>
      <c r="BE417" s="11"/>
      <c r="BF417" s="10"/>
      <c r="BG417" s="11"/>
      <c r="BH417" s="10"/>
      <c r="BI417" s="11"/>
      <c r="BJ417" s="10"/>
      <c r="BK417" s="11"/>
      <c r="BL417" s="10"/>
      <c r="BM417" s="11"/>
      <c r="BN417" s="10"/>
      <c r="BO417" s="11"/>
      <c r="BP417" s="12"/>
      <c r="BQ417" s="13">
        <f t="shared" si="123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>
        <f t="shared" si="124"/>
        <v>0</v>
      </c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>
        <f t="shared" si="125"/>
        <v>0</v>
      </c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>
        <f t="shared" si="126"/>
        <v>0</v>
      </c>
      <c r="DG417" s="51"/>
      <c r="DH417" s="50"/>
      <c r="DI417" s="51"/>
      <c r="DJ417" s="50"/>
      <c r="DK417" s="51"/>
      <c r="DL417" s="52"/>
      <c r="DM417" s="118">
        <f t="shared" si="127"/>
        <v>60</v>
      </c>
      <c r="DN417" s="51">
        <v>1</v>
      </c>
      <c r="DO417" s="50">
        <f>110*0.3</f>
        <v>33</v>
      </c>
      <c r="DP417" s="51">
        <v>2</v>
      </c>
      <c r="DQ417" s="50">
        <f>80*0.3</f>
        <v>24</v>
      </c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>
        <v>8</v>
      </c>
      <c r="EC417" s="52">
        <f>10*0.3</f>
        <v>3</v>
      </c>
    </row>
    <row r="418" spans="1:133" s="111" customFormat="1" ht="15" customHeight="1" x14ac:dyDescent="0.3">
      <c r="A418" s="27">
        <v>6</v>
      </c>
      <c r="B418" s="37">
        <v>9500</v>
      </c>
      <c r="C418" s="30" t="s">
        <v>638</v>
      </c>
      <c r="D418" s="38">
        <v>2011</v>
      </c>
      <c r="E418" s="62">
        <f t="shared" si="115"/>
        <v>51</v>
      </c>
      <c r="F418" s="47" t="s">
        <v>419</v>
      </c>
      <c r="G418" s="47"/>
      <c r="H418" s="47" t="s">
        <v>639</v>
      </c>
      <c r="I418" s="47"/>
      <c r="J418" s="48">
        <f t="shared" si="116"/>
        <v>0</v>
      </c>
      <c r="K418" s="49"/>
      <c r="L418" s="50"/>
      <c r="M418" s="51"/>
      <c r="N418" s="50"/>
      <c r="O418" s="51"/>
      <c r="P418" s="52"/>
      <c r="Q418" s="48">
        <f t="shared" si="117"/>
        <v>0</v>
      </c>
      <c r="R418" s="49"/>
      <c r="S418" s="52"/>
      <c r="T418" s="48">
        <f t="shared" si="118"/>
        <v>0</v>
      </c>
      <c r="U418" s="49"/>
      <c r="V418" s="50"/>
      <c r="W418" s="51"/>
      <c r="X418" s="52"/>
      <c r="Y418" s="53">
        <f t="shared" si="119"/>
        <v>0</v>
      </c>
      <c r="Z418" s="106"/>
      <c r="AA418" s="55"/>
      <c r="AB418" s="106"/>
      <c r="AC418" s="55"/>
      <c r="AD418" s="106"/>
      <c r="AE418" s="55"/>
      <c r="AF418" s="106"/>
      <c r="AG418" s="55"/>
      <c r="AH418" s="106"/>
      <c r="AI418" s="55"/>
      <c r="AJ418" s="106"/>
      <c r="AK418" s="55"/>
      <c r="AL418" s="106"/>
      <c r="AM418" s="55"/>
      <c r="AN418" s="106"/>
      <c r="AO418" s="89"/>
      <c r="AP418" s="96">
        <f t="shared" si="120"/>
        <v>0</v>
      </c>
      <c r="AQ418" s="105"/>
      <c r="AR418" s="93"/>
      <c r="AS418" s="90">
        <f t="shared" si="121"/>
        <v>0</v>
      </c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>
        <f t="shared" si="122"/>
        <v>0</v>
      </c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>
        <f t="shared" si="123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52"/>
      <c r="CH418" s="53">
        <f t="shared" si="124"/>
        <v>0</v>
      </c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52"/>
      <c r="CU418" s="53">
        <f t="shared" si="125"/>
        <v>0</v>
      </c>
      <c r="CV418" s="51"/>
      <c r="CW418" s="50"/>
      <c r="CX418" s="51"/>
      <c r="CY418" s="50"/>
      <c r="CZ418" s="51"/>
      <c r="DA418" s="50"/>
      <c r="DB418" s="51"/>
      <c r="DC418" s="50"/>
      <c r="DD418" s="51"/>
      <c r="DE418" s="52"/>
      <c r="DF418" s="53">
        <f t="shared" si="126"/>
        <v>0</v>
      </c>
      <c r="DG418" s="51"/>
      <c r="DH418" s="50"/>
      <c r="DI418" s="51"/>
      <c r="DJ418" s="50"/>
      <c r="DK418" s="51"/>
      <c r="DL418" s="52"/>
      <c r="DM418" s="53">
        <f t="shared" si="127"/>
        <v>51</v>
      </c>
      <c r="DN418" s="51"/>
      <c r="DO418" s="50"/>
      <c r="DP418" s="51">
        <v>3</v>
      </c>
      <c r="DQ418" s="50">
        <f>60*0.3</f>
        <v>18</v>
      </c>
      <c r="DR418" s="51"/>
      <c r="DS418" s="50"/>
      <c r="DT418" s="51"/>
      <c r="DU418" s="50"/>
      <c r="DV418" s="51">
        <v>1</v>
      </c>
      <c r="DW418" s="50">
        <f>80*0.3</f>
        <v>24</v>
      </c>
      <c r="DX418" s="51"/>
      <c r="DY418" s="50"/>
      <c r="DZ418" s="51"/>
      <c r="EA418" s="50"/>
      <c r="EB418" s="51">
        <v>3</v>
      </c>
      <c r="EC418" s="52">
        <f>30*0.3</f>
        <v>9</v>
      </c>
    </row>
    <row r="419" spans="1:133" s="111" customFormat="1" ht="15" customHeight="1" x14ac:dyDescent="0.3">
      <c r="A419" s="112">
        <v>7</v>
      </c>
      <c r="B419" s="113">
        <v>107</v>
      </c>
      <c r="C419" s="114" t="s">
        <v>682</v>
      </c>
      <c r="D419" s="115">
        <v>2011</v>
      </c>
      <c r="E419" s="116">
        <f t="shared" si="115"/>
        <v>48.75</v>
      </c>
      <c r="F419" s="117" t="s">
        <v>419</v>
      </c>
      <c r="G419" s="47"/>
      <c r="H419" s="47" t="s">
        <v>683</v>
      </c>
      <c r="I419" s="47" t="s">
        <v>631</v>
      </c>
      <c r="J419" s="48">
        <f t="shared" si="116"/>
        <v>0</v>
      </c>
      <c r="K419" s="49"/>
      <c r="L419" s="50"/>
      <c r="M419" s="51"/>
      <c r="N419" s="50"/>
      <c r="O419" s="51"/>
      <c r="P419" s="52"/>
      <c r="Q419" s="48">
        <f t="shared" si="117"/>
        <v>0</v>
      </c>
      <c r="R419" s="49"/>
      <c r="S419" s="52"/>
      <c r="T419" s="48">
        <f t="shared" si="118"/>
        <v>0</v>
      </c>
      <c r="U419" s="49"/>
      <c r="V419" s="50"/>
      <c r="W419" s="51"/>
      <c r="X419" s="52"/>
      <c r="Y419" s="53">
        <f t="shared" si="119"/>
        <v>0</v>
      </c>
      <c r="Z419" s="106"/>
      <c r="AA419" s="55"/>
      <c r="AB419" s="106"/>
      <c r="AC419" s="55"/>
      <c r="AD419" s="106"/>
      <c r="AE419" s="55"/>
      <c r="AF419" s="106"/>
      <c r="AG419" s="55"/>
      <c r="AH419" s="106"/>
      <c r="AI419" s="55"/>
      <c r="AJ419" s="106"/>
      <c r="AK419" s="55"/>
      <c r="AL419" s="106"/>
      <c r="AM419" s="55"/>
      <c r="AN419" s="106"/>
      <c r="AO419" s="89"/>
      <c r="AP419" s="96">
        <f t="shared" si="120"/>
        <v>0</v>
      </c>
      <c r="AQ419" s="105"/>
      <c r="AR419" s="93"/>
      <c r="AS419" s="90">
        <f t="shared" si="121"/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>
        <f t="shared" si="122"/>
        <v>0</v>
      </c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123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>
        <f t="shared" si="124"/>
        <v>0</v>
      </c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>
        <f t="shared" si="125"/>
        <v>0</v>
      </c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>
        <f t="shared" si="126"/>
        <v>0</v>
      </c>
      <c r="DG419" s="51"/>
      <c r="DH419" s="50"/>
      <c r="DI419" s="51"/>
      <c r="DJ419" s="50"/>
      <c r="DK419" s="51"/>
      <c r="DL419" s="52"/>
      <c r="DM419" s="118">
        <f t="shared" si="127"/>
        <v>48.75</v>
      </c>
      <c r="DN419" s="51"/>
      <c r="DO419" s="50"/>
      <c r="DP419" s="51"/>
      <c r="DQ419" s="50"/>
      <c r="DR419" s="102">
        <v>5</v>
      </c>
      <c r="DS419" s="103">
        <f>35*0.3*1.5</f>
        <v>15.75</v>
      </c>
      <c r="DT419" s="51"/>
      <c r="DU419" s="50"/>
      <c r="DV419" s="51">
        <v>1</v>
      </c>
      <c r="DW419" s="50">
        <f>80*0.3</f>
        <v>24</v>
      </c>
      <c r="DX419" s="51"/>
      <c r="DY419" s="50"/>
      <c r="DZ419" s="51"/>
      <c r="EA419" s="50"/>
      <c r="EB419" s="51">
        <v>3</v>
      </c>
      <c r="EC419" s="52">
        <f>30*0.3</f>
        <v>9</v>
      </c>
    </row>
    <row r="420" spans="1:133" s="111" customFormat="1" ht="15" customHeight="1" x14ac:dyDescent="0.3">
      <c r="A420" s="27">
        <v>8</v>
      </c>
      <c r="B420" s="37">
        <v>1217</v>
      </c>
      <c r="C420" s="30" t="s">
        <v>612</v>
      </c>
      <c r="D420" s="38">
        <v>2011</v>
      </c>
      <c r="E420" s="62">
        <f t="shared" si="115"/>
        <v>39</v>
      </c>
      <c r="F420" s="47" t="s">
        <v>437</v>
      </c>
      <c r="G420" s="47"/>
      <c r="H420" s="47" t="s">
        <v>614</v>
      </c>
      <c r="I420" s="47"/>
      <c r="J420" s="48">
        <f t="shared" si="116"/>
        <v>0</v>
      </c>
      <c r="K420" s="49"/>
      <c r="L420" s="50"/>
      <c r="M420" s="51"/>
      <c r="N420" s="50"/>
      <c r="O420" s="51"/>
      <c r="P420" s="52"/>
      <c r="Q420" s="48">
        <f t="shared" si="117"/>
        <v>0</v>
      </c>
      <c r="R420" s="49"/>
      <c r="S420" s="52"/>
      <c r="T420" s="48">
        <f t="shared" si="118"/>
        <v>0</v>
      </c>
      <c r="U420" s="49"/>
      <c r="V420" s="50"/>
      <c r="W420" s="51"/>
      <c r="X420" s="52"/>
      <c r="Y420" s="53">
        <f t="shared" si="119"/>
        <v>0</v>
      </c>
      <c r="Z420" s="106"/>
      <c r="AA420" s="55"/>
      <c r="AB420" s="106"/>
      <c r="AC420" s="55"/>
      <c r="AD420" s="106"/>
      <c r="AE420" s="55"/>
      <c r="AF420" s="106"/>
      <c r="AG420" s="55"/>
      <c r="AH420" s="106"/>
      <c r="AI420" s="55"/>
      <c r="AJ420" s="106"/>
      <c r="AK420" s="55"/>
      <c r="AL420" s="106"/>
      <c r="AM420" s="55"/>
      <c r="AN420" s="106"/>
      <c r="AO420" s="89"/>
      <c r="AP420" s="96">
        <f t="shared" si="120"/>
        <v>0</v>
      </c>
      <c r="AQ420" s="105"/>
      <c r="AR420" s="93"/>
      <c r="AS420" s="90">
        <f t="shared" si="121"/>
        <v>0</v>
      </c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>
        <f t="shared" si="122"/>
        <v>0</v>
      </c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123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>
        <f t="shared" si="124"/>
        <v>0</v>
      </c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>
        <f t="shared" si="125"/>
        <v>0</v>
      </c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>
        <f t="shared" si="126"/>
        <v>0</v>
      </c>
      <c r="DG420" s="51"/>
      <c r="DH420" s="50"/>
      <c r="DI420" s="51"/>
      <c r="DJ420" s="50"/>
      <c r="DK420" s="51"/>
      <c r="DL420" s="52"/>
      <c r="DM420" s="53">
        <f t="shared" si="127"/>
        <v>39</v>
      </c>
      <c r="DN420" s="51"/>
      <c r="DO420" s="50"/>
      <c r="DP420" s="51"/>
      <c r="DQ420" s="50"/>
      <c r="DR420" s="102">
        <v>6</v>
      </c>
      <c r="DS420" s="103">
        <f>30*0.3*1.5</f>
        <v>13.5</v>
      </c>
      <c r="DT420" s="51"/>
      <c r="DU420" s="50"/>
      <c r="DV420" s="51"/>
      <c r="DW420" s="50"/>
      <c r="DX420" s="51"/>
      <c r="DY420" s="50"/>
      <c r="DZ420" s="51">
        <v>3</v>
      </c>
      <c r="EA420" s="50">
        <f>45*0.3</f>
        <v>13.5</v>
      </c>
      <c r="EB420" s="51">
        <v>2</v>
      </c>
      <c r="EC420" s="52">
        <f>40*0.3</f>
        <v>12</v>
      </c>
    </row>
    <row r="421" spans="1:133" s="111" customFormat="1" ht="15" customHeight="1" x14ac:dyDescent="0.3">
      <c r="A421" s="112">
        <v>9</v>
      </c>
      <c r="B421" s="113">
        <v>1209</v>
      </c>
      <c r="C421" s="114" t="s">
        <v>659</v>
      </c>
      <c r="D421" s="115">
        <v>2011</v>
      </c>
      <c r="E421" s="116">
        <f t="shared" si="115"/>
        <v>37.200000000000003</v>
      </c>
      <c r="F421" s="117" t="s">
        <v>437</v>
      </c>
      <c r="G421" s="47"/>
      <c r="H421" s="47" t="s">
        <v>660</v>
      </c>
      <c r="I421" s="47"/>
      <c r="J421" s="48">
        <f t="shared" si="116"/>
        <v>0</v>
      </c>
      <c r="K421" s="49"/>
      <c r="L421" s="50"/>
      <c r="M421" s="51"/>
      <c r="N421" s="50"/>
      <c r="O421" s="51"/>
      <c r="P421" s="52"/>
      <c r="Q421" s="48">
        <f t="shared" si="117"/>
        <v>0</v>
      </c>
      <c r="R421" s="49"/>
      <c r="S421" s="52"/>
      <c r="T421" s="48">
        <f t="shared" si="118"/>
        <v>0</v>
      </c>
      <c r="U421" s="49"/>
      <c r="V421" s="50"/>
      <c r="W421" s="51"/>
      <c r="X421" s="52"/>
      <c r="Y421" s="53">
        <f t="shared" si="119"/>
        <v>0</v>
      </c>
      <c r="Z421" s="106"/>
      <c r="AA421" s="55"/>
      <c r="AB421" s="106"/>
      <c r="AC421" s="55"/>
      <c r="AD421" s="106"/>
      <c r="AE421" s="55"/>
      <c r="AF421" s="106"/>
      <c r="AG421" s="55"/>
      <c r="AH421" s="106"/>
      <c r="AI421" s="55"/>
      <c r="AJ421" s="106"/>
      <c r="AK421" s="55"/>
      <c r="AL421" s="106"/>
      <c r="AM421" s="55"/>
      <c r="AN421" s="106"/>
      <c r="AO421" s="89"/>
      <c r="AP421" s="96">
        <f t="shared" si="120"/>
        <v>0</v>
      </c>
      <c r="AQ421" s="105"/>
      <c r="AR421" s="93"/>
      <c r="AS421" s="90">
        <f t="shared" si="121"/>
        <v>0</v>
      </c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>
        <f t="shared" si="122"/>
        <v>0</v>
      </c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123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>
        <f t="shared" si="124"/>
        <v>0</v>
      </c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>
        <f t="shared" si="125"/>
        <v>0</v>
      </c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>
        <f t="shared" si="126"/>
        <v>0</v>
      </c>
      <c r="DG421" s="51"/>
      <c r="DH421" s="50"/>
      <c r="DI421" s="51"/>
      <c r="DJ421" s="50"/>
      <c r="DK421" s="51"/>
      <c r="DL421" s="52"/>
      <c r="DM421" s="118">
        <f t="shared" si="127"/>
        <v>37.200000000000003</v>
      </c>
      <c r="DN421" s="51"/>
      <c r="DO421" s="50"/>
      <c r="DP421" s="51"/>
      <c r="DQ421" s="50"/>
      <c r="DR421" s="51"/>
      <c r="DS421" s="50"/>
      <c r="DT421" s="51"/>
      <c r="DU421" s="50"/>
      <c r="DV421" s="51">
        <v>3</v>
      </c>
      <c r="DW421" s="50">
        <f>45*0.3</f>
        <v>13.5</v>
      </c>
      <c r="DX421" s="102">
        <v>5</v>
      </c>
      <c r="DY421" s="103">
        <f>26*0.3*1.5</f>
        <v>11.7</v>
      </c>
      <c r="DZ421" s="51"/>
      <c r="EA421" s="50"/>
      <c r="EB421" s="51">
        <v>2</v>
      </c>
      <c r="EC421" s="52">
        <f>40*0.3</f>
        <v>12</v>
      </c>
    </row>
    <row r="422" spans="1:133" s="111" customFormat="1" ht="15" customHeight="1" x14ac:dyDescent="0.3">
      <c r="A422" s="27">
        <v>10</v>
      </c>
      <c r="B422" s="37">
        <v>1256</v>
      </c>
      <c r="C422" s="30" t="s">
        <v>640</v>
      </c>
      <c r="D422" s="38">
        <v>2011</v>
      </c>
      <c r="E422" s="62">
        <f t="shared" si="115"/>
        <v>36</v>
      </c>
      <c r="F422" s="47" t="s">
        <v>423</v>
      </c>
      <c r="G422" s="47"/>
      <c r="H422" s="47" t="s">
        <v>641</v>
      </c>
      <c r="I422" s="47"/>
      <c r="J422" s="48">
        <f t="shared" si="116"/>
        <v>0</v>
      </c>
      <c r="K422" s="49"/>
      <c r="L422" s="50"/>
      <c r="M422" s="51"/>
      <c r="N422" s="50"/>
      <c r="O422" s="51"/>
      <c r="P422" s="52"/>
      <c r="Q422" s="48">
        <f t="shared" si="117"/>
        <v>0</v>
      </c>
      <c r="R422" s="49"/>
      <c r="S422" s="52"/>
      <c r="T422" s="48">
        <f t="shared" si="118"/>
        <v>0</v>
      </c>
      <c r="U422" s="49"/>
      <c r="V422" s="50"/>
      <c r="W422" s="51"/>
      <c r="X422" s="52"/>
      <c r="Y422" s="53">
        <f t="shared" si="119"/>
        <v>0</v>
      </c>
      <c r="Z422" s="106"/>
      <c r="AA422" s="55"/>
      <c r="AB422" s="106"/>
      <c r="AC422" s="55"/>
      <c r="AD422" s="106"/>
      <c r="AE422" s="55"/>
      <c r="AF422" s="106"/>
      <c r="AG422" s="55"/>
      <c r="AH422" s="106"/>
      <c r="AI422" s="55"/>
      <c r="AJ422" s="106"/>
      <c r="AK422" s="55"/>
      <c r="AL422" s="106"/>
      <c r="AM422" s="55"/>
      <c r="AN422" s="106"/>
      <c r="AO422" s="89"/>
      <c r="AP422" s="96">
        <f t="shared" si="120"/>
        <v>0</v>
      </c>
      <c r="AQ422" s="105"/>
      <c r="AR422" s="93"/>
      <c r="AS422" s="90">
        <f t="shared" si="121"/>
        <v>0</v>
      </c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>
        <f t="shared" si="122"/>
        <v>0</v>
      </c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123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>
        <f t="shared" si="124"/>
        <v>0</v>
      </c>
      <c r="CI422" s="51"/>
      <c r="CJ422" s="50"/>
      <c r="CK422" s="51"/>
      <c r="CL422" s="50"/>
      <c r="CM422" s="51"/>
      <c r="CN422" s="50"/>
      <c r="CO422" s="51"/>
      <c r="CP422" s="50"/>
      <c r="CQ422" s="51"/>
      <c r="CR422" s="50"/>
      <c r="CS422" s="51"/>
      <c r="CT422" s="52"/>
      <c r="CU422" s="53">
        <f t="shared" si="125"/>
        <v>0</v>
      </c>
      <c r="CV422" s="51"/>
      <c r="CW422" s="50"/>
      <c r="CX422" s="51"/>
      <c r="CY422" s="50"/>
      <c r="CZ422" s="51"/>
      <c r="DA422" s="50"/>
      <c r="DB422" s="51"/>
      <c r="DC422" s="50"/>
      <c r="DD422" s="51"/>
      <c r="DE422" s="52"/>
      <c r="DF422" s="53">
        <f t="shared" si="126"/>
        <v>0</v>
      </c>
      <c r="DG422" s="51"/>
      <c r="DH422" s="50"/>
      <c r="DI422" s="51"/>
      <c r="DJ422" s="50"/>
      <c r="DK422" s="51"/>
      <c r="DL422" s="52"/>
      <c r="DM422" s="53">
        <f t="shared" si="127"/>
        <v>36</v>
      </c>
      <c r="DN422" s="51">
        <v>2</v>
      </c>
      <c r="DO422" s="50">
        <f>80*0.3</f>
        <v>24</v>
      </c>
      <c r="DP422" s="51">
        <v>4</v>
      </c>
      <c r="DQ422" s="50">
        <f>40*0.3</f>
        <v>12</v>
      </c>
      <c r="DR422" s="51"/>
      <c r="DS422" s="50"/>
      <c r="DT422" s="51"/>
      <c r="DU422" s="50"/>
      <c r="DV422" s="51"/>
      <c r="DW422" s="50"/>
      <c r="DX422" s="51"/>
      <c r="DY422" s="50"/>
      <c r="DZ422" s="51"/>
      <c r="EA422" s="50"/>
      <c r="EB422" s="51"/>
      <c r="EC422" s="52"/>
    </row>
    <row r="423" spans="1:133" s="111" customFormat="1" ht="15" customHeight="1" x14ac:dyDescent="0.3">
      <c r="A423" s="112"/>
      <c r="B423" s="113">
        <v>9786</v>
      </c>
      <c r="C423" s="114" t="s">
        <v>617</v>
      </c>
      <c r="D423" s="115">
        <v>2011</v>
      </c>
      <c r="E423" s="116">
        <f t="shared" si="115"/>
        <v>36</v>
      </c>
      <c r="F423" s="117" t="s">
        <v>442</v>
      </c>
      <c r="G423" s="47"/>
      <c r="H423" s="47" t="s">
        <v>444</v>
      </c>
      <c r="I423" s="47" t="s">
        <v>555</v>
      </c>
      <c r="J423" s="48">
        <f t="shared" si="116"/>
        <v>0</v>
      </c>
      <c r="K423" s="49"/>
      <c r="L423" s="50"/>
      <c r="M423" s="51"/>
      <c r="N423" s="50"/>
      <c r="O423" s="51"/>
      <c r="P423" s="52"/>
      <c r="Q423" s="48">
        <f t="shared" si="117"/>
        <v>0</v>
      </c>
      <c r="R423" s="49"/>
      <c r="S423" s="52"/>
      <c r="T423" s="48">
        <f t="shared" si="118"/>
        <v>0</v>
      </c>
      <c r="U423" s="49"/>
      <c r="V423" s="50"/>
      <c r="W423" s="51"/>
      <c r="X423" s="52"/>
      <c r="Y423" s="53">
        <f t="shared" si="119"/>
        <v>0</v>
      </c>
      <c r="Z423" s="106"/>
      <c r="AA423" s="55"/>
      <c r="AB423" s="106"/>
      <c r="AC423" s="55"/>
      <c r="AD423" s="106"/>
      <c r="AE423" s="55"/>
      <c r="AF423" s="106"/>
      <c r="AG423" s="55"/>
      <c r="AH423" s="106"/>
      <c r="AI423" s="55"/>
      <c r="AJ423" s="106"/>
      <c r="AK423" s="55"/>
      <c r="AL423" s="106"/>
      <c r="AM423" s="55"/>
      <c r="AN423" s="106"/>
      <c r="AO423" s="89"/>
      <c r="AP423" s="96">
        <f t="shared" si="120"/>
        <v>0</v>
      </c>
      <c r="AQ423" s="105"/>
      <c r="AR423" s="93"/>
      <c r="AS423" s="90">
        <f t="shared" si="121"/>
        <v>0</v>
      </c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>
        <f t="shared" si="122"/>
        <v>0</v>
      </c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123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>
        <f t="shared" si="124"/>
        <v>0</v>
      </c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>
        <f t="shared" si="125"/>
        <v>0</v>
      </c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>
        <f t="shared" si="126"/>
        <v>0</v>
      </c>
      <c r="DG423" s="51"/>
      <c r="DH423" s="50"/>
      <c r="DI423" s="51"/>
      <c r="DJ423" s="50"/>
      <c r="DK423" s="51"/>
      <c r="DL423" s="52"/>
      <c r="DM423" s="118">
        <f t="shared" si="127"/>
        <v>36</v>
      </c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102">
        <v>2</v>
      </c>
      <c r="DY423" s="103">
        <f>60*0.3*1.5</f>
        <v>27</v>
      </c>
      <c r="DZ423" s="51">
        <v>4</v>
      </c>
      <c r="EA423" s="50">
        <f>30*0.3</f>
        <v>9</v>
      </c>
      <c r="EB423" s="51"/>
      <c r="EC423" s="52"/>
    </row>
    <row r="424" spans="1:133" s="111" customFormat="1" ht="15" customHeight="1" x14ac:dyDescent="0.3">
      <c r="A424" s="27"/>
      <c r="B424" s="37">
        <v>9787</v>
      </c>
      <c r="C424" s="30" t="s">
        <v>616</v>
      </c>
      <c r="D424" s="38">
        <v>2011</v>
      </c>
      <c r="E424" s="62">
        <f t="shared" si="115"/>
        <v>36</v>
      </c>
      <c r="F424" s="47" t="s">
        <v>442</v>
      </c>
      <c r="G424" s="47"/>
      <c r="H424" s="47" t="s">
        <v>444</v>
      </c>
      <c r="I424" s="47" t="s">
        <v>555</v>
      </c>
      <c r="J424" s="48">
        <f t="shared" si="116"/>
        <v>0</v>
      </c>
      <c r="K424" s="49"/>
      <c r="L424" s="50"/>
      <c r="M424" s="51"/>
      <c r="N424" s="50"/>
      <c r="O424" s="51"/>
      <c r="P424" s="52"/>
      <c r="Q424" s="48">
        <f t="shared" si="117"/>
        <v>0</v>
      </c>
      <c r="R424" s="49"/>
      <c r="S424" s="52"/>
      <c r="T424" s="48">
        <f t="shared" si="118"/>
        <v>0</v>
      </c>
      <c r="U424" s="49"/>
      <c r="V424" s="50"/>
      <c r="W424" s="51"/>
      <c r="X424" s="52"/>
      <c r="Y424" s="53">
        <f t="shared" si="119"/>
        <v>0</v>
      </c>
      <c r="Z424" s="106"/>
      <c r="AA424" s="55"/>
      <c r="AB424" s="106"/>
      <c r="AC424" s="55"/>
      <c r="AD424" s="106"/>
      <c r="AE424" s="55"/>
      <c r="AF424" s="106"/>
      <c r="AG424" s="55"/>
      <c r="AH424" s="106"/>
      <c r="AI424" s="55"/>
      <c r="AJ424" s="106"/>
      <c r="AK424" s="55"/>
      <c r="AL424" s="106"/>
      <c r="AM424" s="55"/>
      <c r="AN424" s="106"/>
      <c r="AO424" s="89"/>
      <c r="AP424" s="96">
        <f t="shared" si="120"/>
        <v>0</v>
      </c>
      <c r="AQ424" s="105"/>
      <c r="AR424" s="93"/>
      <c r="AS424" s="90">
        <f t="shared" si="121"/>
        <v>0</v>
      </c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>
        <f t="shared" si="122"/>
        <v>0</v>
      </c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123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>
        <f t="shared" si="124"/>
        <v>0</v>
      </c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>
        <f t="shared" si="125"/>
        <v>0</v>
      </c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>
        <f t="shared" si="126"/>
        <v>0</v>
      </c>
      <c r="DG424" s="51"/>
      <c r="DH424" s="50"/>
      <c r="DI424" s="51"/>
      <c r="DJ424" s="50"/>
      <c r="DK424" s="51"/>
      <c r="DL424" s="52"/>
      <c r="DM424" s="53">
        <f t="shared" si="127"/>
        <v>36</v>
      </c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102">
        <v>2</v>
      </c>
      <c r="DY424" s="103">
        <f>60*0.3*1.5</f>
        <v>27</v>
      </c>
      <c r="DZ424" s="51">
        <v>4</v>
      </c>
      <c r="EA424" s="50">
        <f>30*0.3</f>
        <v>9</v>
      </c>
      <c r="EB424" s="51"/>
      <c r="EC424" s="52"/>
    </row>
    <row r="425" spans="1:133" s="111" customFormat="1" ht="15" customHeight="1" x14ac:dyDescent="0.3">
      <c r="A425" s="112">
        <v>13</v>
      </c>
      <c r="B425" s="113">
        <v>9224</v>
      </c>
      <c r="C425" s="114" t="s">
        <v>606</v>
      </c>
      <c r="D425" s="115">
        <v>2011</v>
      </c>
      <c r="E425" s="116">
        <f t="shared" si="115"/>
        <v>35.25</v>
      </c>
      <c r="F425" s="117" t="s">
        <v>424</v>
      </c>
      <c r="G425" s="47"/>
      <c r="H425" s="47" t="s">
        <v>468</v>
      </c>
      <c r="I425" s="47" t="s">
        <v>469</v>
      </c>
      <c r="J425" s="48">
        <f t="shared" si="116"/>
        <v>0</v>
      </c>
      <c r="K425" s="49"/>
      <c r="L425" s="50"/>
      <c r="M425" s="51"/>
      <c r="N425" s="50"/>
      <c r="O425" s="51"/>
      <c r="P425" s="52"/>
      <c r="Q425" s="48">
        <f t="shared" si="117"/>
        <v>0</v>
      </c>
      <c r="R425" s="49"/>
      <c r="S425" s="52"/>
      <c r="T425" s="48">
        <f t="shared" si="118"/>
        <v>0</v>
      </c>
      <c r="U425" s="49"/>
      <c r="V425" s="50"/>
      <c r="W425" s="51"/>
      <c r="X425" s="52"/>
      <c r="Y425" s="53">
        <f t="shared" si="119"/>
        <v>0</v>
      </c>
      <c r="Z425" s="106"/>
      <c r="AA425" s="55"/>
      <c r="AB425" s="106"/>
      <c r="AC425" s="55"/>
      <c r="AD425" s="106"/>
      <c r="AE425" s="55"/>
      <c r="AF425" s="106"/>
      <c r="AG425" s="55"/>
      <c r="AH425" s="106"/>
      <c r="AI425" s="55"/>
      <c r="AJ425" s="106"/>
      <c r="AK425" s="55"/>
      <c r="AL425" s="106"/>
      <c r="AM425" s="55"/>
      <c r="AN425" s="106"/>
      <c r="AO425" s="89"/>
      <c r="AP425" s="96">
        <f t="shared" si="120"/>
        <v>0</v>
      </c>
      <c r="AQ425" s="105"/>
      <c r="AR425" s="93"/>
      <c r="AS425" s="90">
        <f t="shared" si="121"/>
        <v>0</v>
      </c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>
        <f t="shared" si="122"/>
        <v>0</v>
      </c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123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>
        <f t="shared" si="124"/>
        <v>0</v>
      </c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>
        <f t="shared" si="125"/>
        <v>0</v>
      </c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>
        <f t="shared" si="126"/>
        <v>0</v>
      </c>
      <c r="DG425" s="51"/>
      <c r="DH425" s="50"/>
      <c r="DI425" s="51"/>
      <c r="DJ425" s="50"/>
      <c r="DK425" s="51"/>
      <c r="DL425" s="52"/>
      <c r="DM425" s="118">
        <f t="shared" si="127"/>
        <v>35.25</v>
      </c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102">
        <v>8</v>
      </c>
      <c r="DY425" s="103">
        <f>15*0.3*1.5</f>
        <v>6.75</v>
      </c>
      <c r="DZ425" s="51">
        <v>1</v>
      </c>
      <c r="EA425" s="50">
        <f>80*0.3</f>
        <v>24</v>
      </c>
      <c r="EB425" s="51">
        <v>6</v>
      </c>
      <c r="EC425" s="52">
        <f>15*0.3</f>
        <v>4.5</v>
      </c>
    </row>
    <row r="426" spans="1:133" s="111" customFormat="1" ht="15" customHeight="1" x14ac:dyDescent="0.3">
      <c r="A426" s="27">
        <v>14</v>
      </c>
      <c r="B426" s="37">
        <v>624</v>
      </c>
      <c r="C426" s="30" t="s">
        <v>646</v>
      </c>
      <c r="D426" s="38">
        <v>2011</v>
      </c>
      <c r="E426" s="62">
        <f t="shared" si="115"/>
        <v>34.5</v>
      </c>
      <c r="F426" s="47" t="s">
        <v>417</v>
      </c>
      <c r="G426" s="47"/>
      <c r="H426" s="47" t="s">
        <v>432</v>
      </c>
      <c r="I426" s="47"/>
      <c r="J426" s="48">
        <f t="shared" si="116"/>
        <v>0</v>
      </c>
      <c r="K426" s="49"/>
      <c r="L426" s="50"/>
      <c r="M426" s="51"/>
      <c r="N426" s="50"/>
      <c r="O426" s="51"/>
      <c r="P426" s="52"/>
      <c r="Q426" s="48">
        <f t="shared" si="117"/>
        <v>0</v>
      </c>
      <c r="R426" s="49"/>
      <c r="S426" s="52"/>
      <c r="T426" s="48">
        <f t="shared" si="118"/>
        <v>0</v>
      </c>
      <c r="U426" s="49"/>
      <c r="V426" s="50"/>
      <c r="W426" s="51"/>
      <c r="X426" s="52"/>
      <c r="Y426" s="53">
        <f t="shared" si="119"/>
        <v>0</v>
      </c>
      <c r="Z426" s="106"/>
      <c r="AA426" s="55"/>
      <c r="AB426" s="106"/>
      <c r="AC426" s="55"/>
      <c r="AD426" s="106"/>
      <c r="AE426" s="55"/>
      <c r="AF426" s="106"/>
      <c r="AG426" s="55"/>
      <c r="AH426" s="106"/>
      <c r="AI426" s="55"/>
      <c r="AJ426" s="106"/>
      <c r="AK426" s="55"/>
      <c r="AL426" s="106"/>
      <c r="AM426" s="55"/>
      <c r="AN426" s="106"/>
      <c r="AO426" s="89"/>
      <c r="AP426" s="96">
        <f t="shared" si="120"/>
        <v>0</v>
      </c>
      <c r="AQ426" s="105"/>
      <c r="AR426" s="93"/>
      <c r="AS426" s="90">
        <f t="shared" si="121"/>
        <v>0</v>
      </c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>
        <f t="shared" si="122"/>
        <v>0</v>
      </c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 t="shared" si="123"/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51"/>
      <c r="CG426" s="52"/>
      <c r="CH426" s="53">
        <f t="shared" si="124"/>
        <v>0</v>
      </c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52"/>
      <c r="CU426" s="53">
        <f t="shared" si="125"/>
        <v>0</v>
      </c>
      <c r="CV426" s="51"/>
      <c r="CW426" s="50"/>
      <c r="CX426" s="51"/>
      <c r="CY426" s="50"/>
      <c r="CZ426" s="51"/>
      <c r="DA426" s="50"/>
      <c r="DB426" s="51"/>
      <c r="DC426" s="50"/>
      <c r="DD426" s="51"/>
      <c r="DE426" s="52"/>
      <c r="DF426" s="53">
        <f t="shared" si="126"/>
        <v>0</v>
      </c>
      <c r="DG426" s="51"/>
      <c r="DH426" s="50"/>
      <c r="DI426" s="51"/>
      <c r="DJ426" s="50"/>
      <c r="DK426" s="51"/>
      <c r="DL426" s="52"/>
      <c r="DM426" s="53">
        <f t="shared" si="127"/>
        <v>34.5</v>
      </c>
      <c r="DN426" s="51">
        <v>3</v>
      </c>
      <c r="DO426" s="50">
        <f>60*0.3</f>
        <v>18</v>
      </c>
      <c r="DP426" s="18" t="s">
        <v>593</v>
      </c>
      <c r="DQ426" s="17"/>
      <c r="DR426" s="51"/>
      <c r="DS426" s="50"/>
      <c r="DT426" s="51"/>
      <c r="DU426" s="50"/>
      <c r="DV426" s="51"/>
      <c r="DW426" s="50"/>
      <c r="DX426" s="51"/>
      <c r="DY426" s="50"/>
      <c r="DZ426" s="51"/>
      <c r="EA426" s="50"/>
      <c r="EB426" s="51">
        <v>1</v>
      </c>
      <c r="EC426" s="52">
        <f>55*0.3</f>
        <v>16.5</v>
      </c>
    </row>
    <row r="427" spans="1:133" s="111" customFormat="1" ht="15" customHeight="1" x14ac:dyDescent="0.3">
      <c r="A427" s="112"/>
      <c r="B427" s="113">
        <v>1223</v>
      </c>
      <c r="C427" s="114" t="s">
        <v>643</v>
      </c>
      <c r="D427" s="115">
        <v>2011</v>
      </c>
      <c r="E427" s="116">
        <f t="shared" si="115"/>
        <v>34.5</v>
      </c>
      <c r="F427" s="117" t="s">
        <v>437</v>
      </c>
      <c r="G427" s="47"/>
      <c r="H427" s="47" t="s">
        <v>556</v>
      </c>
      <c r="I427" s="47"/>
      <c r="J427" s="48">
        <f t="shared" si="116"/>
        <v>0</v>
      </c>
      <c r="K427" s="49"/>
      <c r="L427" s="50"/>
      <c r="M427" s="51"/>
      <c r="N427" s="50"/>
      <c r="O427" s="51"/>
      <c r="P427" s="52"/>
      <c r="Q427" s="48">
        <f t="shared" si="117"/>
        <v>0</v>
      </c>
      <c r="R427" s="49"/>
      <c r="S427" s="52"/>
      <c r="T427" s="48">
        <f t="shared" si="118"/>
        <v>0</v>
      </c>
      <c r="U427" s="49"/>
      <c r="V427" s="50"/>
      <c r="W427" s="51"/>
      <c r="X427" s="52"/>
      <c r="Y427" s="53">
        <f t="shared" si="119"/>
        <v>0</v>
      </c>
      <c r="Z427" s="106"/>
      <c r="AA427" s="55"/>
      <c r="AB427" s="106"/>
      <c r="AC427" s="55"/>
      <c r="AD427" s="106"/>
      <c r="AE427" s="55"/>
      <c r="AF427" s="106"/>
      <c r="AG427" s="55"/>
      <c r="AH427" s="106"/>
      <c r="AI427" s="55"/>
      <c r="AJ427" s="106"/>
      <c r="AK427" s="55"/>
      <c r="AL427" s="106"/>
      <c r="AM427" s="55"/>
      <c r="AN427" s="106"/>
      <c r="AO427" s="89"/>
      <c r="AP427" s="96">
        <f t="shared" si="120"/>
        <v>0</v>
      </c>
      <c r="AQ427" s="105"/>
      <c r="AR427" s="93"/>
      <c r="AS427" s="90">
        <f t="shared" si="121"/>
        <v>0</v>
      </c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>
        <f t="shared" si="122"/>
        <v>0</v>
      </c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>
        <f t="shared" si="123"/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>
        <f t="shared" si="124"/>
        <v>0</v>
      </c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52"/>
      <c r="CU427" s="53">
        <f t="shared" si="125"/>
        <v>0</v>
      </c>
      <c r="CV427" s="51"/>
      <c r="CW427" s="50"/>
      <c r="CX427" s="51"/>
      <c r="CY427" s="50"/>
      <c r="CZ427" s="51"/>
      <c r="DA427" s="50"/>
      <c r="DB427" s="51"/>
      <c r="DC427" s="50"/>
      <c r="DD427" s="51"/>
      <c r="DE427" s="52"/>
      <c r="DF427" s="53">
        <f t="shared" si="126"/>
        <v>0</v>
      </c>
      <c r="DG427" s="51"/>
      <c r="DH427" s="50"/>
      <c r="DI427" s="51"/>
      <c r="DJ427" s="50"/>
      <c r="DK427" s="51"/>
      <c r="DL427" s="52"/>
      <c r="DM427" s="118">
        <f t="shared" si="127"/>
        <v>34.5</v>
      </c>
      <c r="DN427" s="51"/>
      <c r="DO427" s="50"/>
      <c r="DP427" s="51">
        <v>6</v>
      </c>
      <c r="DQ427" s="50">
        <f>30*0.3</f>
        <v>9</v>
      </c>
      <c r="DR427" s="51"/>
      <c r="DS427" s="50"/>
      <c r="DT427" s="51"/>
      <c r="DU427" s="50"/>
      <c r="DV427" s="51">
        <v>3</v>
      </c>
      <c r="DW427" s="50">
        <f>45*0.3</f>
        <v>13.5</v>
      </c>
      <c r="DX427" s="51"/>
      <c r="DY427" s="50"/>
      <c r="DZ427" s="51"/>
      <c r="EA427" s="50"/>
      <c r="EB427" s="51">
        <v>2</v>
      </c>
      <c r="EC427" s="52">
        <f>40*0.3</f>
        <v>12</v>
      </c>
    </row>
    <row r="428" spans="1:133" s="111" customFormat="1" ht="15" customHeight="1" x14ac:dyDescent="0.3">
      <c r="A428" s="27"/>
      <c r="B428" s="37">
        <v>9506</v>
      </c>
      <c r="C428" s="30" t="s">
        <v>642</v>
      </c>
      <c r="D428" s="38">
        <v>2011</v>
      </c>
      <c r="E428" s="62">
        <f t="shared" si="115"/>
        <v>34.5</v>
      </c>
      <c r="F428" s="47" t="s">
        <v>420</v>
      </c>
      <c r="G428" s="47"/>
      <c r="H428" s="47" t="s">
        <v>621</v>
      </c>
      <c r="I428" s="47" t="s">
        <v>622</v>
      </c>
      <c r="J428" s="48">
        <f t="shared" si="116"/>
        <v>0</v>
      </c>
      <c r="K428" s="49"/>
      <c r="L428" s="50"/>
      <c r="M428" s="51"/>
      <c r="N428" s="50"/>
      <c r="O428" s="51"/>
      <c r="P428" s="52"/>
      <c r="Q428" s="48">
        <f t="shared" si="117"/>
        <v>0</v>
      </c>
      <c r="R428" s="49"/>
      <c r="S428" s="52"/>
      <c r="T428" s="48">
        <f t="shared" si="118"/>
        <v>0</v>
      </c>
      <c r="U428" s="49"/>
      <c r="V428" s="50"/>
      <c r="W428" s="51"/>
      <c r="X428" s="52"/>
      <c r="Y428" s="53">
        <f t="shared" si="119"/>
        <v>0</v>
      </c>
      <c r="Z428" s="106"/>
      <c r="AA428" s="55"/>
      <c r="AB428" s="106"/>
      <c r="AC428" s="55"/>
      <c r="AD428" s="106"/>
      <c r="AE428" s="55"/>
      <c r="AF428" s="106"/>
      <c r="AG428" s="55"/>
      <c r="AH428" s="106"/>
      <c r="AI428" s="55"/>
      <c r="AJ428" s="106"/>
      <c r="AK428" s="55"/>
      <c r="AL428" s="106"/>
      <c r="AM428" s="55"/>
      <c r="AN428" s="106"/>
      <c r="AO428" s="89"/>
      <c r="AP428" s="96">
        <f t="shared" si="120"/>
        <v>0</v>
      </c>
      <c r="AQ428" s="105"/>
      <c r="AR428" s="93"/>
      <c r="AS428" s="90">
        <f t="shared" si="121"/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>
        <f t="shared" si="122"/>
        <v>0</v>
      </c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123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>
        <f t="shared" si="124"/>
        <v>0</v>
      </c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>
        <f t="shared" si="125"/>
        <v>0</v>
      </c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>
        <f t="shared" si="126"/>
        <v>0</v>
      </c>
      <c r="DG428" s="51"/>
      <c r="DH428" s="50"/>
      <c r="DI428" s="51"/>
      <c r="DJ428" s="50"/>
      <c r="DK428" s="51"/>
      <c r="DL428" s="52"/>
      <c r="DM428" s="53">
        <f t="shared" si="127"/>
        <v>34.5</v>
      </c>
      <c r="DN428" s="51"/>
      <c r="DO428" s="50"/>
      <c r="DP428" s="51">
        <v>5</v>
      </c>
      <c r="DQ428" s="50">
        <f>35*0.3</f>
        <v>10.5</v>
      </c>
      <c r="DR428" s="51"/>
      <c r="DS428" s="50"/>
      <c r="DT428" s="51"/>
      <c r="DU428" s="50"/>
      <c r="DV428" s="51">
        <v>2</v>
      </c>
      <c r="DW428" s="50">
        <f>60*0.3</f>
        <v>18</v>
      </c>
      <c r="DX428" s="51"/>
      <c r="DY428" s="50"/>
      <c r="DZ428" s="51"/>
      <c r="EA428" s="50"/>
      <c r="EB428" s="51">
        <v>4</v>
      </c>
      <c r="EC428" s="52">
        <f>20*0.3</f>
        <v>6</v>
      </c>
    </row>
    <row r="429" spans="1:133" s="111" customFormat="1" ht="15" customHeight="1" x14ac:dyDescent="0.3">
      <c r="A429" s="112">
        <v>17</v>
      </c>
      <c r="B429" s="113">
        <v>9730</v>
      </c>
      <c r="C429" s="114" t="s">
        <v>657</v>
      </c>
      <c r="D429" s="115">
        <v>2011</v>
      </c>
      <c r="E429" s="116">
        <f t="shared" si="115"/>
        <v>34.200000000000003</v>
      </c>
      <c r="F429" s="117" t="s">
        <v>437</v>
      </c>
      <c r="G429" s="47"/>
      <c r="H429" s="47" t="s">
        <v>658</v>
      </c>
      <c r="I429" s="47"/>
      <c r="J429" s="48">
        <f t="shared" si="116"/>
        <v>0</v>
      </c>
      <c r="K429" s="49"/>
      <c r="L429" s="50"/>
      <c r="M429" s="51"/>
      <c r="N429" s="50"/>
      <c r="O429" s="51"/>
      <c r="P429" s="52"/>
      <c r="Q429" s="48">
        <f t="shared" si="117"/>
        <v>0</v>
      </c>
      <c r="R429" s="49"/>
      <c r="S429" s="52"/>
      <c r="T429" s="48">
        <f t="shared" si="118"/>
        <v>0</v>
      </c>
      <c r="U429" s="49"/>
      <c r="V429" s="50"/>
      <c r="W429" s="51"/>
      <c r="X429" s="52"/>
      <c r="Y429" s="53">
        <f t="shared" si="119"/>
        <v>0</v>
      </c>
      <c r="Z429" s="106"/>
      <c r="AA429" s="55"/>
      <c r="AB429" s="106"/>
      <c r="AC429" s="55"/>
      <c r="AD429" s="106"/>
      <c r="AE429" s="55"/>
      <c r="AF429" s="106"/>
      <c r="AG429" s="55"/>
      <c r="AH429" s="106"/>
      <c r="AI429" s="55"/>
      <c r="AJ429" s="106"/>
      <c r="AK429" s="55"/>
      <c r="AL429" s="106"/>
      <c r="AM429" s="55"/>
      <c r="AN429" s="106"/>
      <c r="AO429" s="89"/>
      <c r="AP429" s="96">
        <f t="shared" si="120"/>
        <v>0</v>
      </c>
      <c r="AQ429" s="105"/>
      <c r="AR429" s="93"/>
      <c r="AS429" s="90">
        <f t="shared" si="121"/>
        <v>0</v>
      </c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>
        <f t="shared" si="122"/>
        <v>0</v>
      </c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si="123"/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>
        <f t="shared" si="124"/>
        <v>0</v>
      </c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>
        <f t="shared" si="125"/>
        <v>0</v>
      </c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>
        <f t="shared" si="126"/>
        <v>0</v>
      </c>
      <c r="DG429" s="51"/>
      <c r="DH429" s="50"/>
      <c r="DI429" s="51"/>
      <c r="DJ429" s="50"/>
      <c r="DK429" s="51"/>
      <c r="DL429" s="52"/>
      <c r="DM429" s="118">
        <f t="shared" si="127"/>
        <v>34.200000000000003</v>
      </c>
      <c r="DN429" s="51">
        <v>5</v>
      </c>
      <c r="DO429" s="50">
        <f>35*0.3</f>
        <v>10.5</v>
      </c>
      <c r="DP429" s="51"/>
      <c r="DQ429" s="50"/>
      <c r="DR429" s="51"/>
      <c r="DS429" s="50"/>
      <c r="DT429" s="51"/>
      <c r="DU429" s="50"/>
      <c r="DV429" s="51"/>
      <c r="DW429" s="50"/>
      <c r="DX429" s="102">
        <v>5</v>
      </c>
      <c r="DY429" s="103">
        <f>26*0.3*1.5</f>
        <v>11.7</v>
      </c>
      <c r="DZ429" s="51"/>
      <c r="EA429" s="50"/>
      <c r="EB429" s="51">
        <v>2</v>
      </c>
      <c r="EC429" s="52">
        <f>40*0.3</f>
        <v>12</v>
      </c>
    </row>
    <row r="430" spans="1:133" s="111" customFormat="1" ht="15" customHeight="1" x14ac:dyDescent="0.3">
      <c r="A430" s="27">
        <v>18</v>
      </c>
      <c r="B430" s="37">
        <v>9874</v>
      </c>
      <c r="C430" s="30" t="s">
        <v>624</v>
      </c>
      <c r="D430" s="38">
        <v>2012</v>
      </c>
      <c r="E430" s="62">
        <f t="shared" si="115"/>
        <v>33.6</v>
      </c>
      <c r="F430" s="47" t="s">
        <v>418</v>
      </c>
      <c r="G430" s="47"/>
      <c r="H430" s="47" t="s">
        <v>431</v>
      </c>
      <c r="I430" s="47" t="s">
        <v>625</v>
      </c>
      <c r="J430" s="48">
        <f t="shared" si="116"/>
        <v>0</v>
      </c>
      <c r="K430" s="49"/>
      <c r="L430" s="50"/>
      <c r="M430" s="51"/>
      <c r="N430" s="50"/>
      <c r="O430" s="51"/>
      <c r="P430" s="52"/>
      <c r="Q430" s="48">
        <f t="shared" si="117"/>
        <v>0</v>
      </c>
      <c r="R430" s="49"/>
      <c r="S430" s="52"/>
      <c r="T430" s="48">
        <f t="shared" si="118"/>
        <v>0</v>
      </c>
      <c r="U430" s="49"/>
      <c r="V430" s="50"/>
      <c r="W430" s="51"/>
      <c r="X430" s="52"/>
      <c r="Y430" s="53">
        <f t="shared" si="119"/>
        <v>0</v>
      </c>
      <c r="Z430" s="106"/>
      <c r="AA430" s="55"/>
      <c r="AB430" s="106"/>
      <c r="AC430" s="55"/>
      <c r="AD430" s="106"/>
      <c r="AE430" s="55"/>
      <c r="AF430" s="106"/>
      <c r="AG430" s="55"/>
      <c r="AH430" s="106"/>
      <c r="AI430" s="55"/>
      <c r="AJ430" s="106"/>
      <c r="AK430" s="55"/>
      <c r="AL430" s="106"/>
      <c r="AM430" s="55"/>
      <c r="AN430" s="106"/>
      <c r="AO430" s="89"/>
      <c r="AP430" s="96">
        <f t="shared" si="120"/>
        <v>0</v>
      </c>
      <c r="AQ430" s="105"/>
      <c r="AR430" s="93"/>
      <c r="AS430" s="90">
        <f t="shared" si="121"/>
        <v>0</v>
      </c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>
        <f t="shared" si="122"/>
        <v>0</v>
      </c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123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>
        <f t="shared" si="124"/>
        <v>0</v>
      </c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>
        <f t="shared" si="125"/>
        <v>0</v>
      </c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>
        <f t="shared" si="126"/>
        <v>0</v>
      </c>
      <c r="DG430" s="51"/>
      <c r="DH430" s="50"/>
      <c r="DI430" s="51"/>
      <c r="DJ430" s="50"/>
      <c r="DK430" s="51"/>
      <c r="DL430" s="52"/>
      <c r="DM430" s="53">
        <f t="shared" si="127"/>
        <v>33.6</v>
      </c>
      <c r="DN430" s="51"/>
      <c r="DO430" s="50"/>
      <c r="DP430" s="51"/>
      <c r="DQ430" s="50"/>
      <c r="DR430" s="51"/>
      <c r="DS430" s="50"/>
      <c r="DT430" s="51">
        <v>2</v>
      </c>
      <c r="DU430" s="50">
        <f>80*0.3</f>
        <v>24</v>
      </c>
      <c r="DV430" s="51"/>
      <c r="DW430" s="50"/>
      <c r="DX430" s="51"/>
      <c r="DY430" s="50"/>
      <c r="DZ430" s="51">
        <v>6</v>
      </c>
      <c r="EA430" s="50">
        <f>22*0.3</f>
        <v>6.6</v>
      </c>
      <c r="EB430" s="51">
        <v>8</v>
      </c>
      <c r="EC430" s="52">
        <f>10*0.3</f>
        <v>3</v>
      </c>
    </row>
    <row r="431" spans="1:133" s="111" customFormat="1" ht="15" customHeight="1" x14ac:dyDescent="0.3">
      <c r="A431" s="112">
        <v>19</v>
      </c>
      <c r="B431" s="113">
        <v>42</v>
      </c>
      <c r="C431" s="114" t="s">
        <v>620</v>
      </c>
      <c r="D431" s="115">
        <v>2011</v>
      </c>
      <c r="E431" s="116">
        <f t="shared" si="115"/>
        <v>31.8</v>
      </c>
      <c r="F431" s="117" t="s">
        <v>420</v>
      </c>
      <c r="G431" s="47"/>
      <c r="H431" s="47" t="s">
        <v>621</v>
      </c>
      <c r="I431" s="47" t="s">
        <v>622</v>
      </c>
      <c r="J431" s="48">
        <f t="shared" si="116"/>
        <v>0</v>
      </c>
      <c r="K431" s="49"/>
      <c r="L431" s="50"/>
      <c r="M431" s="51"/>
      <c r="N431" s="50"/>
      <c r="O431" s="51"/>
      <c r="P431" s="52"/>
      <c r="Q431" s="48">
        <f t="shared" si="117"/>
        <v>0</v>
      </c>
      <c r="R431" s="49"/>
      <c r="S431" s="52"/>
      <c r="T431" s="48">
        <f t="shared" si="118"/>
        <v>0</v>
      </c>
      <c r="U431" s="49"/>
      <c r="V431" s="50"/>
      <c r="W431" s="51"/>
      <c r="X431" s="52"/>
      <c r="Y431" s="53">
        <f t="shared" si="119"/>
        <v>0</v>
      </c>
      <c r="Z431" s="106"/>
      <c r="AA431" s="55"/>
      <c r="AB431" s="106"/>
      <c r="AC431" s="55"/>
      <c r="AD431" s="106"/>
      <c r="AE431" s="55"/>
      <c r="AF431" s="106"/>
      <c r="AG431" s="55"/>
      <c r="AH431" s="106"/>
      <c r="AI431" s="55"/>
      <c r="AJ431" s="106"/>
      <c r="AK431" s="55"/>
      <c r="AL431" s="106"/>
      <c r="AM431" s="55"/>
      <c r="AN431" s="106"/>
      <c r="AO431" s="89"/>
      <c r="AP431" s="96">
        <f t="shared" si="120"/>
        <v>0</v>
      </c>
      <c r="AQ431" s="105"/>
      <c r="AR431" s="93"/>
      <c r="AS431" s="90">
        <f t="shared" si="121"/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>
        <f t="shared" si="122"/>
        <v>0</v>
      </c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123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>
        <f t="shared" si="124"/>
        <v>0</v>
      </c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>
        <f t="shared" si="125"/>
        <v>0</v>
      </c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>
        <f t="shared" si="126"/>
        <v>0</v>
      </c>
      <c r="DG431" s="51"/>
      <c r="DH431" s="50"/>
      <c r="DI431" s="51"/>
      <c r="DJ431" s="50"/>
      <c r="DK431" s="51"/>
      <c r="DL431" s="52"/>
      <c r="DM431" s="118">
        <f t="shared" si="127"/>
        <v>31.8</v>
      </c>
      <c r="DN431" s="51"/>
      <c r="DO431" s="50"/>
      <c r="DP431" s="51"/>
      <c r="DQ431" s="50"/>
      <c r="DR431" s="51"/>
      <c r="DS431" s="50"/>
      <c r="DT431" s="51"/>
      <c r="DU431" s="50"/>
      <c r="DV431" s="51">
        <v>2</v>
      </c>
      <c r="DW431" s="50">
        <f>60*0.3</f>
        <v>18</v>
      </c>
      <c r="DX431" s="51"/>
      <c r="DY431" s="50"/>
      <c r="DZ431" s="51">
        <v>5</v>
      </c>
      <c r="EA431" s="50">
        <f>26*0.3</f>
        <v>7.8</v>
      </c>
      <c r="EB431" s="51">
        <v>4</v>
      </c>
      <c r="EC431" s="52">
        <f>20*0.3</f>
        <v>6</v>
      </c>
    </row>
    <row r="432" spans="1:133" s="111" customFormat="1" ht="15" customHeight="1" x14ac:dyDescent="0.3">
      <c r="A432" s="27">
        <v>20</v>
      </c>
      <c r="B432" s="37">
        <v>9770</v>
      </c>
      <c r="C432" s="30" t="s">
        <v>649</v>
      </c>
      <c r="D432" s="38">
        <v>2011</v>
      </c>
      <c r="E432" s="62">
        <f t="shared" si="115"/>
        <v>30.75</v>
      </c>
      <c r="F432" s="47" t="s">
        <v>650</v>
      </c>
      <c r="G432" s="47"/>
      <c r="H432" s="47" t="s">
        <v>651</v>
      </c>
      <c r="I432" s="47" t="s">
        <v>652</v>
      </c>
      <c r="J432" s="48">
        <f t="shared" si="116"/>
        <v>0</v>
      </c>
      <c r="K432" s="49"/>
      <c r="L432" s="50"/>
      <c r="M432" s="51"/>
      <c r="N432" s="50"/>
      <c r="O432" s="51"/>
      <c r="P432" s="52"/>
      <c r="Q432" s="48">
        <f t="shared" si="117"/>
        <v>0</v>
      </c>
      <c r="R432" s="49"/>
      <c r="S432" s="52"/>
      <c r="T432" s="48">
        <f t="shared" si="118"/>
        <v>0</v>
      </c>
      <c r="U432" s="49"/>
      <c r="V432" s="50"/>
      <c r="W432" s="51"/>
      <c r="X432" s="52"/>
      <c r="Y432" s="53">
        <f t="shared" si="119"/>
        <v>0</v>
      </c>
      <c r="Z432" s="106"/>
      <c r="AA432" s="55"/>
      <c r="AB432" s="106"/>
      <c r="AC432" s="55"/>
      <c r="AD432" s="106"/>
      <c r="AE432" s="55"/>
      <c r="AF432" s="106"/>
      <c r="AG432" s="55"/>
      <c r="AH432" s="106"/>
      <c r="AI432" s="55"/>
      <c r="AJ432" s="106"/>
      <c r="AK432" s="55"/>
      <c r="AL432" s="106"/>
      <c r="AM432" s="55"/>
      <c r="AN432" s="106"/>
      <c r="AO432" s="89"/>
      <c r="AP432" s="96">
        <f t="shared" si="120"/>
        <v>0</v>
      </c>
      <c r="AQ432" s="105"/>
      <c r="AR432" s="93"/>
      <c r="AS432" s="90">
        <f t="shared" si="121"/>
        <v>0</v>
      </c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>
        <f t="shared" si="122"/>
        <v>0</v>
      </c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123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>
        <f t="shared" si="124"/>
        <v>0</v>
      </c>
      <c r="CI432" s="51"/>
      <c r="CJ432" s="50"/>
      <c r="CK432" s="51"/>
      <c r="CL432" s="50"/>
      <c r="CM432" s="51"/>
      <c r="CN432" s="50"/>
      <c r="CO432" s="51"/>
      <c r="CP432" s="50"/>
      <c r="CQ432" s="51"/>
      <c r="CR432" s="50"/>
      <c r="CS432" s="51"/>
      <c r="CT432" s="52"/>
      <c r="CU432" s="53">
        <f t="shared" si="125"/>
        <v>0</v>
      </c>
      <c r="CV432" s="51"/>
      <c r="CW432" s="50"/>
      <c r="CX432" s="51"/>
      <c r="CY432" s="50"/>
      <c r="CZ432" s="51"/>
      <c r="DA432" s="50"/>
      <c r="DB432" s="51"/>
      <c r="DC432" s="50"/>
      <c r="DD432" s="51"/>
      <c r="DE432" s="52"/>
      <c r="DF432" s="53">
        <f t="shared" si="126"/>
        <v>0</v>
      </c>
      <c r="DG432" s="51"/>
      <c r="DH432" s="50"/>
      <c r="DI432" s="51"/>
      <c r="DJ432" s="50"/>
      <c r="DK432" s="51"/>
      <c r="DL432" s="52"/>
      <c r="DM432" s="53">
        <f t="shared" si="127"/>
        <v>30.75</v>
      </c>
      <c r="DN432" s="51"/>
      <c r="DO432" s="50"/>
      <c r="DP432" s="51"/>
      <c r="DQ432" s="50"/>
      <c r="DR432" s="51"/>
      <c r="DS432" s="50"/>
      <c r="DT432" s="51">
        <v>5</v>
      </c>
      <c r="DU432" s="50">
        <f>35*0.3</f>
        <v>10.5</v>
      </c>
      <c r="DV432" s="51"/>
      <c r="DW432" s="50"/>
      <c r="DX432" s="102">
        <v>3</v>
      </c>
      <c r="DY432" s="103">
        <f>45*0.3*1.5</f>
        <v>20.25</v>
      </c>
      <c r="DZ432" s="51"/>
      <c r="EA432" s="50"/>
      <c r="EB432" s="51"/>
      <c r="EC432" s="52"/>
    </row>
    <row r="433" spans="1:133" s="111" customFormat="1" ht="15" customHeight="1" x14ac:dyDescent="0.3">
      <c r="A433" s="112">
        <v>21</v>
      </c>
      <c r="B433" s="113">
        <v>9226</v>
      </c>
      <c r="C433" s="114" t="s">
        <v>607</v>
      </c>
      <c r="D433" s="115">
        <v>2011</v>
      </c>
      <c r="E433" s="116">
        <f t="shared" si="115"/>
        <v>28.5</v>
      </c>
      <c r="F433" s="117" t="s">
        <v>424</v>
      </c>
      <c r="G433" s="47"/>
      <c r="H433" s="47" t="s">
        <v>468</v>
      </c>
      <c r="I433" s="47" t="s">
        <v>469</v>
      </c>
      <c r="J433" s="48">
        <f t="shared" si="116"/>
        <v>0</v>
      </c>
      <c r="K433" s="49"/>
      <c r="L433" s="50"/>
      <c r="M433" s="51"/>
      <c r="N433" s="50"/>
      <c r="O433" s="51"/>
      <c r="P433" s="52"/>
      <c r="Q433" s="48">
        <f t="shared" si="117"/>
        <v>0</v>
      </c>
      <c r="R433" s="49"/>
      <c r="S433" s="52"/>
      <c r="T433" s="48">
        <f t="shared" si="118"/>
        <v>0</v>
      </c>
      <c r="U433" s="49"/>
      <c r="V433" s="50"/>
      <c r="W433" s="51"/>
      <c r="X433" s="52"/>
      <c r="Y433" s="53">
        <f t="shared" si="119"/>
        <v>0</v>
      </c>
      <c r="Z433" s="106"/>
      <c r="AA433" s="55"/>
      <c r="AB433" s="106"/>
      <c r="AC433" s="55"/>
      <c r="AD433" s="106"/>
      <c r="AE433" s="55"/>
      <c r="AF433" s="106"/>
      <c r="AG433" s="55"/>
      <c r="AH433" s="106"/>
      <c r="AI433" s="55"/>
      <c r="AJ433" s="106"/>
      <c r="AK433" s="55"/>
      <c r="AL433" s="106"/>
      <c r="AM433" s="55"/>
      <c r="AN433" s="106"/>
      <c r="AO433" s="89"/>
      <c r="AP433" s="96">
        <f t="shared" si="120"/>
        <v>0</v>
      </c>
      <c r="AQ433" s="105"/>
      <c r="AR433" s="93"/>
      <c r="AS433" s="90">
        <f t="shared" si="121"/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>
        <f t="shared" si="122"/>
        <v>0</v>
      </c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123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 t="shared" si="124"/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 t="shared" si="125"/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>
        <f t="shared" si="126"/>
        <v>0</v>
      </c>
      <c r="DG433" s="51"/>
      <c r="DH433" s="50"/>
      <c r="DI433" s="51"/>
      <c r="DJ433" s="50"/>
      <c r="DK433" s="51"/>
      <c r="DL433" s="52"/>
      <c r="DM433" s="118">
        <f t="shared" si="127"/>
        <v>28.5</v>
      </c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1"/>
      <c r="DY433" s="50"/>
      <c r="DZ433" s="51">
        <v>1</v>
      </c>
      <c r="EA433" s="50">
        <f>80*0.3</f>
        <v>24</v>
      </c>
      <c r="EB433" s="51">
        <v>6</v>
      </c>
      <c r="EC433" s="52">
        <f>15*0.3</f>
        <v>4.5</v>
      </c>
    </row>
    <row r="434" spans="1:133" s="111" customFormat="1" ht="15" customHeight="1" x14ac:dyDescent="0.3">
      <c r="A434" s="27">
        <v>22</v>
      </c>
      <c r="B434" s="37">
        <v>108</v>
      </c>
      <c r="C434" s="30" t="s">
        <v>708</v>
      </c>
      <c r="D434" s="38">
        <v>2012</v>
      </c>
      <c r="E434" s="62">
        <f t="shared" si="115"/>
        <v>27</v>
      </c>
      <c r="F434" s="47" t="s">
        <v>419</v>
      </c>
      <c r="G434" s="47"/>
      <c r="H434" s="47" t="s">
        <v>709</v>
      </c>
      <c r="I434" s="47" t="s">
        <v>710</v>
      </c>
      <c r="J434" s="48">
        <f t="shared" si="116"/>
        <v>0</v>
      </c>
      <c r="K434" s="49"/>
      <c r="L434" s="50"/>
      <c r="M434" s="51"/>
      <c r="N434" s="50"/>
      <c r="O434" s="51"/>
      <c r="P434" s="52"/>
      <c r="Q434" s="48">
        <f t="shared" si="117"/>
        <v>0</v>
      </c>
      <c r="R434" s="49"/>
      <c r="S434" s="52"/>
      <c r="T434" s="48">
        <f t="shared" si="118"/>
        <v>0</v>
      </c>
      <c r="U434" s="49"/>
      <c r="V434" s="50"/>
      <c r="W434" s="51"/>
      <c r="X434" s="52"/>
      <c r="Y434" s="53">
        <f t="shared" si="119"/>
        <v>0</v>
      </c>
      <c r="Z434" s="106"/>
      <c r="AA434" s="55"/>
      <c r="AB434" s="106"/>
      <c r="AC434" s="55"/>
      <c r="AD434" s="106"/>
      <c r="AE434" s="55"/>
      <c r="AF434" s="106"/>
      <c r="AG434" s="55"/>
      <c r="AH434" s="106"/>
      <c r="AI434" s="55"/>
      <c r="AJ434" s="106"/>
      <c r="AK434" s="55"/>
      <c r="AL434" s="106"/>
      <c r="AM434" s="55"/>
      <c r="AN434" s="106"/>
      <c r="AO434" s="89"/>
      <c r="AP434" s="96">
        <f t="shared" si="120"/>
        <v>0</v>
      </c>
      <c r="AQ434" s="105"/>
      <c r="AR434" s="93"/>
      <c r="AS434" s="90">
        <f t="shared" si="121"/>
        <v>0</v>
      </c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>
        <f t="shared" si="122"/>
        <v>0</v>
      </c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>
        <f t="shared" si="123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>
        <f t="shared" si="124"/>
        <v>0</v>
      </c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>
        <f t="shared" si="125"/>
        <v>0</v>
      </c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>
        <f t="shared" si="126"/>
        <v>0</v>
      </c>
      <c r="DG434" s="51"/>
      <c r="DH434" s="50"/>
      <c r="DI434" s="51"/>
      <c r="DJ434" s="50"/>
      <c r="DK434" s="51"/>
      <c r="DL434" s="52"/>
      <c r="DM434" s="53">
        <f t="shared" si="127"/>
        <v>27</v>
      </c>
      <c r="DN434" s="51"/>
      <c r="DO434" s="50"/>
      <c r="DP434" s="51"/>
      <c r="DQ434" s="50"/>
      <c r="DR434" s="51"/>
      <c r="DS434" s="50"/>
      <c r="DT434" s="51">
        <v>3</v>
      </c>
      <c r="DU434" s="50">
        <f>60*0.3</f>
        <v>18</v>
      </c>
      <c r="DV434" s="51"/>
      <c r="DW434" s="50"/>
      <c r="DX434" s="51"/>
      <c r="DY434" s="50"/>
      <c r="DZ434" s="51"/>
      <c r="EA434" s="50"/>
      <c r="EB434" s="51">
        <v>3</v>
      </c>
      <c r="EC434" s="52">
        <f>30*0.3</f>
        <v>9</v>
      </c>
    </row>
    <row r="435" spans="1:133" s="111" customFormat="1" ht="15" customHeight="1" x14ac:dyDescent="0.3">
      <c r="A435" s="112">
        <v>23</v>
      </c>
      <c r="B435" s="113">
        <v>9331</v>
      </c>
      <c r="C435" s="114" t="s">
        <v>656</v>
      </c>
      <c r="D435" s="115">
        <v>2011</v>
      </c>
      <c r="E435" s="116">
        <f t="shared" si="115"/>
        <v>26.1</v>
      </c>
      <c r="F435" s="117" t="s">
        <v>539</v>
      </c>
      <c r="G435" s="47"/>
      <c r="H435" s="47" t="s">
        <v>596</v>
      </c>
      <c r="I435" s="47"/>
      <c r="J435" s="48">
        <f t="shared" si="116"/>
        <v>0</v>
      </c>
      <c r="K435" s="49"/>
      <c r="L435" s="50"/>
      <c r="M435" s="51"/>
      <c r="N435" s="50"/>
      <c r="O435" s="51"/>
      <c r="P435" s="52"/>
      <c r="Q435" s="48">
        <f t="shared" si="117"/>
        <v>0</v>
      </c>
      <c r="R435" s="49"/>
      <c r="S435" s="52"/>
      <c r="T435" s="48">
        <f t="shared" si="118"/>
        <v>0</v>
      </c>
      <c r="U435" s="49"/>
      <c r="V435" s="50"/>
      <c r="W435" s="51"/>
      <c r="X435" s="52"/>
      <c r="Y435" s="53">
        <f t="shared" si="119"/>
        <v>0</v>
      </c>
      <c r="Z435" s="106"/>
      <c r="AA435" s="55"/>
      <c r="AB435" s="106"/>
      <c r="AC435" s="55"/>
      <c r="AD435" s="106"/>
      <c r="AE435" s="55"/>
      <c r="AF435" s="106"/>
      <c r="AG435" s="55"/>
      <c r="AH435" s="106"/>
      <c r="AI435" s="55"/>
      <c r="AJ435" s="106"/>
      <c r="AK435" s="55"/>
      <c r="AL435" s="106"/>
      <c r="AM435" s="55"/>
      <c r="AN435" s="106"/>
      <c r="AO435" s="89"/>
      <c r="AP435" s="96">
        <f t="shared" si="120"/>
        <v>0</v>
      </c>
      <c r="AQ435" s="105"/>
      <c r="AR435" s="93"/>
      <c r="AS435" s="90">
        <f t="shared" si="121"/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 t="shared" si="122"/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123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>
        <f t="shared" si="124"/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>
        <f t="shared" si="125"/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>
        <f t="shared" si="126"/>
        <v>0</v>
      </c>
      <c r="DG435" s="51"/>
      <c r="DH435" s="50"/>
      <c r="DI435" s="51"/>
      <c r="DJ435" s="50"/>
      <c r="DK435" s="51"/>
      <c r="DL435" s="52"/>
      <c r="DM435" s="118">
        <f t="shared" si="127"/>
        <v>26.1</v>
      </c>
      <c r="DN435" s="51"/>
      <c r="DO435" s="50"/>
      <c r="DP435" s="51"/>
      <c r="DQ435" s="50"/>
      <c r="DR435" s="102">
        <v>8</v>
      </c>
      <c r="DS435" s="103">
        <f>20*0.3*1.5</f>
        <v>9</v>
      </c>
      <c r="DT435" s="51"/>
      <c r="DU435" s="50"/>
      <c r="DV435" s="51"/>
      <c r="DW435" s="50"/>
      <c r="DX435" s="102">
        <v>4</v>
      </c>
      <c r="DY435" s="103">
        <f>30*0.3*1.5</f>
        <v>13.5</v>
      </c>
      <c r="DZ435" s="51"/>
      <c r="EA435" s="50"/>
      <c r="EB435" s="51">
        <v>7</v>
      </c>
      <c r="EC435" s="52">
        <f>12*0.3</f>
        <v>3.5999999999999996</v>
      </c>
    </row>
    <row r="436" spans="1:133" s="111" customFormat="1" ht="15" customHeight="1" x14ac:dyDescent="0.3">
      <c r="A436" s="27">
        <v>24</v>
      </c>
      <c r="B436" s="37">
        <v>380</v>
      </c>
      <c r="C436" s="30" t="s">
        <v>608</v>
      </c>
      <c r="D436" s="38">
        <v>2011</v>
      </c>
      <c r="E436" s="62">
        <f t="shared" si="115"/>
        <v>23.4</v>
      </c>
      <c r="F436" s="47" t="s">
        <v>422</v>
      </c>
      <c r="G436" s="47"/>
      <c r="H436" s="47" t="s">
        <v>610</v>
      </c>
      <c r="I436" s="47"/>
      <c r="J436" s="48">
        <f t="shared" si="116"/>
        <v>0</v>
      </c>
      <c r="K436" s="49"/>
      <c r="L436" s="50"/>
      <c r="M436" s="51"/>
      <c r="N436" s="50"/>
      <c r="O436" s="51"/>
      <c r="P436" s="52"/>
      <c r="Q436" s="48">
        <f t="shared" si="117"/>
        <v>0</v>
      </c>
      <c r="R436" s="49"/>
      <c r="S436" s="52"/>
      <c r="T436" s="48">
        <f t="shared" si="118"/>
        <v>0</v>
      </c>
      <c r="U436" s="49"/>
      <c r="V436" s="50"/>
      <c r="W436" s="51"/>
      <c r="X436" s="52"/>
      <c r="Y436" s="53">
        <f t="shared" si="119"/>
        <v>0</v>
      </c>
      <c r="Z436" s="106"/>
      <c r="AA436" s="55"/>
      <c r="AB436" s="106"/>
      <c r="AC436" s="55"/>
      <c r="AD436" s="106"/>
      <c r="AE436" s="55"/>
      <c r="AF436" s="106"/>
      <c r="AG436" s="55"/>
      <c r="AH436" s="106"/>
      <c r="AI436" s="55"/>
      <c r="AJ436" s="106"/>
      <c r="AK436" s="55"/>
      <c r="AL436" s="106"/>
      <c r="AM436" s="55"/>
      <c r="AN436" s="106"/>
      <c r="AO436" s="89"/>
      <c r="AP436" s="96">
        <f t="shared" si="120"/>
        <v>0</v>
      </c>
      <c r="AQ436" s="105"/>
      <c r="AR436" s="93"/>
      <c r="AS436" s="90">
        <f t="shared" si="121"/>
        <v>0</v>
      </c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>
        <f t="shared" si="122"/>
        <v>0</v>
      </c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123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>
        <f t="shared" si="124"/>
        <v>0</v>
      </c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>
        <f t="shared" si="125"/>
        <v>0</v>
      </c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>
        <f t="shared" si="126"/>
        <v>0</v>
      </c>
      <c r="DG436" s="51"/>
      <c r="DH436" s="50"/>
      <c r="DI436" s="51"/>
      <c r="DJ436" s="50"/>
      <c r="DK436" s="51"/>
      <c r="DL436" s="52"/>
      <c r="DM436" s="53">
        <f t="shared" si="127"/>
        <v>23.4</v>
      </c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>
        <v>2</v>
      </c>
      <c r="EA436" s="50">
        <f>60*0.3</f>
        <v>18</v>
      </c>
      <c r="EB436" s="51">
        <v>5</v>
      </c>
      <c r="EC436" s="52">
        <f>18*0.3</f>
        <v>5.3999999999999995</v>
      </c>
    </row>
    <row r="437" spans="1:133" s="111" customFormat="1" ht="15" customHeight="1" x14ac:dyDescent="0.3">
      <c r="A437" s="112"/>
      <c r="B437" s="113">
        <v>362</v>
      </c>
      <c r="C437" s="114" t="s">
        <v>609</v>
      </c>
      <c r="D437" s="115">
        <v>2011</v>
      </c>
      <c r="E437" s="116">
        <f t="shared" si="115"/>
        <v>23.4</v>
      </c>
      <c r="F437" s="117" t="s">
        <v>422</v>
      </c>
      <c r="G437" s="47"/>
      <c r="H437" s="47" t="s">
        <v>611</v>
      </c>
      <c r="I437" s="47"/>
      <c r="J437" s="48">
        <f t="shared" si="116"/>
        <v>0</v>
      </c>
      <c r="K437" s="49"/>
      <c r="L437" s="50"/>
      <c r="M437" s="51"/>
      <c r="N437" s="50"/>
      <c r="O437" s="51"/>
      <c r="P437" s="52"/>
      <c r="Q437" s="48">
        <f t="shared" si="117"/>
        <v>0</v>
      </c>
      <c r="R437" s="49"/>
      <c r="S437" s="52"/>
      <c r="T437" s="48">
        <f t="shared" si="118"/>
        <v>0</v>
      </c>
      <c r="U437" s="49"/>
      <c r="V437" s="50"/>
      <c r="W437" s="51"/>
      <c r="X437" s="52"/>
      <c r="Y437" s="53">
        <f t="shared" si="119"/>
        <v>0</v>
      </c>
      <c r="Z437" s="106"/>
      <c r="AA437" s="55"/>
      <c r="AB437" s="106"/>
      <c r="AC437" s="55"/>
      <c r="AD437" s="106"/>
      <c r="AE437" s="55"/>
      <c r="AF437" s="106"/>
      <c r="AG437" s="55"/>
      <c r="AH437" s="106"/>
      <c r="AI437" s="55"/>
      <c r="AJ437" s="106"/>
      <c r="AK437" s="55"/>
      <c r="AL437" s="106"/>
      <c r="AM437" s="55"/>
      <c r="AN437" s="106"/>
      <c r="AO437" s="89"/>
      <c r="AP437" s="96">
        <f t="shared" si="120"/>
        <v>0</v>
      </c>
      <c r="AQ437" s="105"/>
      <c r="AR437" s="93"/>
      <c r="AS437" s="90">
        <f t="shared" si="121"/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>
        <f t="shared" si="122"/>
        <v>0</v>
      </c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123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>
        <f t="shared" si="124"/>
        <v>0</v>
      </c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>
        <f t="shared" si="125"/>
        <v>0</v>
      </c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>
        <f t="shared" si="126"/>
        <v>0</v>
      </c>
      <c r="DG437" s="51"/>
      <c r="DH437" s="50"/>
      <c r="DI437" s="51"/>
      <c r="DJ437" s="50"/>
      <c r="DK437" s="51"/>
      <c r="DL437" s="52"/>
      <c r="DM437" s="118">
        <f t="shared" si="127"/>
        <v>23.4</v>
      </c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>
        <v>2</v>
      </c>
      <c r="EA437" s="50">
        <f>60*0.3</f>
        <v>18</v>
      </c>
      <c r="EB437" s="51">
        <v>5</v>
      </c>
      <c r="EC437" s="52">
        <f>18*0.3</f>
        <v>5.3999999999999995</v>
      </c>
    </row>
    <row r="438" spans="1:133" s="111" customFormat="1" ht="15" customHeight="1" x14ac:dyDescent="0.3">
      <c r="A438" s="27">
        <v>26</v>
      </c>
      <c r="B438" s="37">
        <v>7173</v>
      </c>
      <c r="C438" s="30" t="s">
        <v>677</v>
      </c>
      <c r="D438" s="38">
        <v>2011</v>
      </c>
      <c r="E438" s="62">
        <f t="shared" si="115"/>
        <v>23.25</v>
      </c>
      <c r="F438" s="47" t="s">
        <v>547</v>
      </c>
      <c r="G438" s="47"/>
      <c r="H438" s="47" t="s">
        <v>572</v>
      </c>
      <c r="I438" s="47" t="s">
        <v>678</v>
      </c>
      <c r="J438" s="48">
        <f t="shared" si="116"/>
        <v>0</v>
      </c>
      <c r="K438" s="49"/>
      <c r="L438" s="50"/>
      <c r="M438" s="51"/>
      <c r="N438" s="50"/>
      <c r="O438" s="51"/>
      <c r="P438" s="52"/>
      <c r="Q438" s="48">
        <f t="shared" si="117"/>
        <v>0</v>
      </c>
      <c r="R438" s="49"/>
      <c r="S438" s="52"/>
      <c r="T438" s="48">
        <f t="shared" si="118"/>
        <v>0</v>
      </c>
      <c r="U438" s="49"/>
      <c r="V438" s="50"/>
      <c r="W438" s="51"/>
      <c r="X438" s="52"/>
      <c r="Y438" s="53">
        <f t="shared" si="119"/>
        <v>0</v>
      </c>
      <c r="Z438" s="106"/>
      <c r="AA438" s="55"/>
      <c r="AB438" s="106"/>
      <c r="AC438" s="55"/>
      <c r="AD438" s="106"/>
      <c r="AE438" s="55"/>
      <c r="AF438" s="106"/>
      <c r="AG438" s="55"/>
      <c r="AH438" s="106"/>
      <c r="AI438" s="55"/>
      <c r="AJ438" s="106"/>
      <c r="AK438" s="55"/>
      <c r="AL438" s="106"/>
      <c r="AM438" s="55"/>
      <c r="AN438" s="106"/>
      <c r="AO438" s="89"/>
      <c r="AP438" s="96">
        <f t="shared" si="120"/>
        <v>0</v>
      </c>
      <c r="AQ438" s="105"/>
      <c r="AR438" s="93"/>
      <c r="AS438" s="90">
        <f t="shared" si="121"/>
        <v>0</v>
      </c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 t="shared" si="122"/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123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>
        <f t="shared" si="124"/>
        <v>0</v>
      </c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>
        <f t="shared" si="125"/>
        <v>0</v>
      </c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>
        <f t="shared" si="126"/>
        <v>0</v>
      </c>
      <c r="DG438" s="51"/>
      <c r="DH438" s="50"/>
      <c r="DI438" s="51"/>
      <c r="DJ438" s="50"/>
      <c r="DK438" s="51"/>
      <c r="DL438" s="52"/>
      <c r="DM438" s="53">
        <f t="shared" si="127"/>
        <v>23.25</v>
      </c>
      <c r="DN438" s="51">
        <v>4</v>
      </c>
      <c r="DO438" s="50">
        <f>40*0.3</f>
        <v>12</v>
      </c>
      <c r="DP438" s="51"/>
      <c r="DQ438" s="50"/>
      <c r="DR438" s="102">
        <v>7</v>
      </c>
      <c r="DS438" s="103">
        <f>25*0.3*1.5</f>
        <v>11.25</v>
      </c>
      <c r="DT438" s="51"/>
      <c r="DU438" s="50"/>
      <c r="DV438" s="51"/>
      <c r="DW438" s="50"/>
      <c r="DX438" s="51"/>
      <c r="DY438" s="50"/>
      <c r="DZ438" s="51"/>
      <c r="EA438" s="50"/>
      <c r="EB438" s="51"/>
      <c r="EC438" s="52"/>
    </row>
    <row r="439" spans="1:133" s="111" customFormat="1" ht="15" customHeight="1" x14ac:dyDescent="0.3">
      <c r="A439" s="112">
        <v>27</v>
      </c>
      <c r="B439" s="113">
        <v>9766</v>
      </c>
      <c r="C439" s="114" t="s">
        <v>653</v>
      </c>
      <c r="D439" s="115">
        <v>2011</v>
      </c>
      <c r="E439" s="116">
        <f t="shared" si="115"/>
        <v>20.25</v>
      </c>
      <c r="F439" s="117" t="s">
        <v>650</v>
      </c>
      <c r="G439" s="47"/>
      <c r="H439" s="47" t="s">
        <v>654</v>
      </c>
      <c r="I439" s="47" t="s">
        <v>655</v>
      </c>
      <c r="J439" s="48">
        <f t="shared" si="116"/>
        <v>0</v>
      </c>
      <c r="K439" s="49"/>
      <c r="L439" s="50"/>
      <c r="M439" s="51"/>
      <c r="N439" s="50"/>
      <c r="O439" s="51"/>
      <c r="P439" s="52"/>
      <c r="Q439" s="48">
        <f t="shared" si="117"/>
        <v>0</v>
      </c>
      <c r="R439" s="49"/>
      <c r="S439" s="52"/>
      <c r="T439" s="48">
        <f t="shared" si="118"/>
        <v>0</v>
      </c>
      <c r="U439" s="49"/>
      <c r="V439" s="50"/>
      <c r="W439" s="51"/>
      <c r="X439" s="52"/>
      <c r="Y439" s="53">
        <f t="shared" si="119"/>
        <v>0</v>
      </c>
      <c r="Z439" s="106"/>
      <c r="AA439" s="55"/>
      <c r="AB439" s="106"/>
      <c r="AC439" s="55"/>
      <c r="AD439" s="106"/>
      <c r="AE439" s="55"/>
      <c r="AF439" s="106"/>
      <c r="AG439" s="55"/>
      <c r="AH439" s="106"/>
      <c r="AI439" s="55"/>
      <c r="AJ439" s="106"/>
      <c r="AK439" s="55"/>
      <c r="AL439" s="106"/>
      <c r="AM439" s="55"/>
      <c r="AN439" s="106"/>
      <c r="AO439" s="89"/>
      <c r="AP439" s="96">
        <f t="shared" si="120"/>
        <v>0</v>
      </c>
      <c r="AQ439" s="105"/>
      <c r="AR439" s="93"/>
      <c r="AS439" s="90">
        <f t="shared" si="121"/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 t="shared" si="122"/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123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>
        <f t="shared" si="124"/>
        <v>0</v>
      </c>
      <c r="CI439" s="51"/>
      <c r="CJ439" s="50"/>
      <c r="CK439" s="51"/>
      <c r="CL439" s="50"/>
      <c r="CM439" s="51"/>
      <c r="CN439" s="50"/>
      <c r="CO439" s="51"/>
      <c r="CP439" s="50"/>
      <c r="CQ439" s="51"/>
      <c r="CR439" s="50"/>
      <c r="CS439" s="51"/>
      <c r="CT439" s="52"/>
      <c r="CU439" s="53">
        <f t="shared" si="125"/>
        <v>0</v>
      </c>
      <c r="CV439" s="51"/>
      <c r="CW439" s="50"/>
      <c r="CX439" s="51"/>
      <c r="CY439" s="50"/>
      <c r="CZ439" s="51"/>
      <c r="DA439" s="50"/>
      <c r="DB439" s="51"/>
      <c r="DC439" s="50"/>
      <c r="DD439" s="51"/>
      <c r="DE439" s="52"/>
      <c r="DF439" s="53">
        <f t="shared" si="126"/>
        <v>0</v>
      </c>
      <c r="DG439" s="51"/>
      <c r="DH439" s="50"/>
      <c r="DI439" s="51"/>
      <c r="DJ439" s="50"/>
      <c r="DK439" s="51"/>
      <c r="DL439" s="52"/>
      <c r="DM439" s="118">
        <f t="shared" si="127"/>
        <v>20.25</v>
      </c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102">
        <v>3</v>
      </c>
      <c r="DY439" s="103">
        <f>45*0.3*1.5</f>
        <v>20.25</v>
      </c>
      <c r="DZ439" s="51"/>
      <c r="EA439" s="50"/>
      <c r="EB439" s="51"/>
      <c r="EC439" s="52"/>
    </row>
    <row r="440" spans="1:133" s="111" customFormat="1" ht="15" customHeight="1" x14ac:dyDescent="0.3">
      <c r="A440" s="27">
        <v>28</v>
      </c>
      <c r="B440" s="37">
        <v>9333</v>
      </c>
      <c r="C440" s="30" t="s">
        <v>633</v>
      </c>
      <c r="D440" s="38">
        <v>2011</v>
      </c>
      <c r="E440" s="62">
        <f t="shared" si="115"/>
        <v>19.5</v>
      </c>
      <c r="F440" s="47" t="s">
        <v>539</v>
      </c>
      <c r="G440" s="47"/>
      <c r="H440" s="47" t="s">
        <v>596</v>
      </c>
      <c r="I440" s="47"/>
      <c r="J440" s="48">
        <f t="shared" si="116"/>
        <v>0</v>
      </c>
      <c r="K440" s="49"/>
      <c r="L440" s="50"/>
      <c r="M440" s="51"/>
      <c r="N440" s="50"/>
      <c r="O440" s="51"/>
      <c r="P440" s="52"/>
      <c r="Q440" s="48">
        <f t="shared" si="117"/>
        <v>0</v>
      </c>
      <c r="R440" s="49"/>
      <c r="S440" s="52"/>
      <c r="T440" s="48">
        <f t="shared" si="118"/>
        <v>0</v>
      </c>
      <c r="U440" s="49"/>
      <c r="V440" s="50"/>
      <c r="W440" s="51"/>
      <c r="X440" s="52"/>
      <c r="Y440" s="53">
        <f t="shared" si="119"/>
        <v>0</v>
      </c>
      <c r="Z440" s="106"/>
      <c r="AA440" s="55"/>
      <c r="AB440" s="106"/>
      <c r="AC440" s="55"/>
      <c r="AD440" s="106"/>
      <c r="AE440" s="55"/>
      <c r="AF440" s="106"/>
      <c r="AG440" s="55"/>
      <c r="AH440" s="106"/>
      <c r="AI440" s="55"/>
      <c r="AJ440" s="106"/>
      <c r="AK440" s="55"/>
      <c r="AL440" s="106"/>
      <c r="AM440" s="55"/>
      <c r="AN440" s="106"/>
      <c r="AO440" s="89"/>
      <c r="AP440" s="96">
        <f t="shared" si="120"/>
        <v>0</v>
      </c>
      <c r="AQ440" s="105"/>
      <c r="AR440" s="93"/>
      <c r="AS440" s="90">
        <f t="shared" si="121"/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 t="shared" si="122"/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123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 t="shared" si="124"/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 t="shared" si="125"/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>
        <f t="shared" si="126"/>
        <v>0</v>
      </c>
      <c r="DG440" s="51"/>
      <c r="DH440" s="50"/>
      <c r="DI440" s="51"/>
      <c r="DJ440" s="50"/>
      <c r="DK440" s="51"/>
      <c r="DL440" s="52"/>
      <c r="DM440" s="53">
        <f t="shared" si="127"/>
        <v>19.5</v>
      </c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102">
        <v>4</v>
      </c>
      <c r="DY440" s="103">
        <f>30*0.3*1.5</f>
        <v>13.5</v>
      </c>
      <c r="DZ440" s="51">
        <v>9</v>
      </c>
      <c r="EA440" s="50">
        <f>8*0.3</f>
        <v>2.4</v>
      </c>
      <c r="EB440" s="51">
        <v>7</v>
      </c>
      <c r="EC440" s="52">
        <f>12*0.3</f>
        <v>3.5999999999999996</v>
      </c>
    </row>
    <row r="441" spans="1:133" s="111" customFormat="1" ht="15" customHeight="1" x14ac:dyDescent="0.3">
      <c r="A441" s="112">
        <v>29</v>
      </c>
      <c r="B441" s="113">
        <v>46</v>
      </c>
      <c r="C441" s="114" t="s">
        <v>711</v>
      </c>
      <c r="D441" s="115">
        <v>2011</v>
      </c>
      <c r="E441" s="116">
        <f t="shared" si="115"/>
        <v>18</v>
      </c>
      <c r="F441" s="117" t="s">
        <v>420</v>
      </c>
      <c r="G441" s="47"/>
      <c r="H441" s="47" t="s">
        <v>712</v>
      </c>
      <c r="I441" s="47" t="s">
        <v>713</v>
      </c>
      <c r="J441" s="48">
        <f t="shared" si="116"/>
        <v>0</v>
      </c>
      <c r="K441" s="49"/>
      <c r="L441" s="50"/>
      <c r="M441" s="51"/>
      <c r="N441" s="50"/>
      <c r="O441" s="51"/>
      <c r="P441" s="52"/>
      <c r="Q441" s="48">
        <f t="shared" si="117"/>
        <v>0</v>
      </c>
      <c r="R441" s="49"/>
      <c r="S441" s="52"/>
      <c r="T441" s="48">
        <f t="shared" si="118"/>
        <v>0</v>
      </c>
      <c r="U441" s="49"/>
      <c r="V441" s="50"/>
      <c r="W441" s="51"/>
      <c r="X441" s="52"/>
      <c r="Y441" s="53">
        <f t="shared" si="119"/>
        <v>0</v>
      </c>
      <c r="Z441" s="106"/>
      <c r="AA441" s="55"/>
      <c r="AB441" s="106"/>
      <c r="AC441" s="55"/>
      <c r="AD441" s="106"/>
      <c r="AE441" s="55"/>
      <c r="AF441" s="106"/>
      <c r="AG441" s="55"/>
      <c r="AH441" s="106"/>
      <c r="AI441" s="55"/>
      <c r="AJ441" s="106"/>
      <c r="AK441" s="55"/>
      <c r="AL441" s="106"/>
      <c r="AM441" s="55"/>
      <c r="AN441" s="106"/>
      <c r="AO441" s="89"/>
      <c r="AP441" s="96">
        <f t="shared" si="120"/>
        <v>0</v>
      </c>
      <c r="AQ441" s="105"/>
      <c r="AR441" s="93"/>
      <c r="AS441" s="90">
        <f t="shared" si="121"/>
        <v>0</v>
      </c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>
        <f t="shared" si="122"/>
        <v>0</v>
      </c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123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>
        <f t="shared" si="124"/>
        <v>0</v>
      </c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>
        <f t="shared" si="125"/>
        <v>0</v>
      </c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>
        <f t="shared" si="126"/>
        <v>0</v>
      </c>
      <c r="DG441" s="51"/>
      <c r="DH441" s="50"/>
      <c r="DI441" s="51"/>
      <c r="DJ441" s="50"/>
      <c r="DK441" s="51"/>
      <c r="DL441" s="52"/>
      <c r="DM441" s="118">
        <f t="shared" si="127"/>
        <v>18</v>
      </c>
      <c r="DN441" s="51"/>
      <c r="DO441" s="50"/>
      <c r="DP441" s="51"/>
      <c r="DQ441" s="50"/>
      <c r="DR441" s="51"/>
      <c r="DS441" s="50"/>
      <c r="DT441" s="51">
        <v>4</v>
      </c>
      <c r="DU441" s="50">
        <f>40*0.3</f>
        <v>12</v>
      </c>
      <c r="DV441" s="51"/>
      <c r="DW441" s="50"/>
      <c r="DX441" s="51"/>
      <c r="DY441" s="50"/>
      <c r="DZ441" s="51"/>
      <c r="EA441" s="50"/>
      <c r="EB441" s="51">
        <v>4</v>
      </c>
      <c r="EC441" s="52">
        <f>20*0.3</f>
        <v>6</v>
      </c>
    </row>
    <row r="442" spans="1:133" s="111" customFormat="1" ht="15" customHeight="1" x14ac:dyDescent="0.3">
      <c r="A442" s="27"/>
      <c r="B442" s="37">
        <v>425</v>
      </c>
      <c r="C442" s="30" t="s">
        <v>687</v>
      </c>
      <c r="D442" s="38">
        <v>2012</v>
      </c>
      <c r="E442" s="62">
        <f t="shared" si="115"/>
        <v>18</v>
      </c>
      <c r="F442" s="47" t="s">
        <v>424</v>
      </c>
      <c r="G442" s="47"/>
      <c r="H442" s="47" t="s">
        <v>685</v>
      </c>
      <c r="I442" s="47" t="s">
        <v>686</v>
      </c>
      <c r="J442" s="48">
        <f t="shared" si="116"/>
        <v>0</v>
      </c>
      <c r="K442" s="49"/>
      <c r="L442" s="50"/>
      <c r="M442" s="51"/>
      <c r="N442" s="50"/>
      <c r="O442" s="51"/>
      <c r="P442" s="52"/>
      <c r="Q442" s="48">
        <f t="shared" si="117"/>
        <v>0</v>
      </c>
      <c r="R442" s="49"/>
      <c r="S442" s="52"/>
      <c r="T442" s="48">
        <f t="shared" si="118"/>
        <v>0</v>
      </c>
      <c r="U442" s="49"/>
      <c r="V442" s="50"/>
      <c r="W442" s="51"/>
      <c r="X442" s="52"/>
      <c r="Y442" s="53">
        <f t="shared" si="119"/>
        <v>0</v>
      </c>
      <c r="Z442" s="106"/>
      <c r="AA442" s="55"/>
      <c r="AB442" s="106"/>
      <c r="AC442" s="55"/>
      <c r="AD442" s="106"/>
      <c r="AE442" s="55"/>
      <c r="AF442" s="106"/>
      <c r="AG442" s="55"/>
      <c r="AH442" s="106"/>
      <c r="AI442" s="55"/>
      <c r="AJ442" s="106"/>
      <c r="AK442" s="55"/>
      <c r="AL442" s="106"/>
      <c r="AM442" s="55"/>
      <c r="AN442" s="106"/>
      <c r="AO442" s="89"/>
      <c r="AP442" s="96">
        <f t="shared" si="120"/>
        <v>0</v>
      </c>
      <c r="AQ442" s="105"/>
      <c r="AR442" s="93"/>
      <c r="AS442" s="90">
        <f t="shared" si="121"/>
        <v>0</v>
      </c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>
        <f t="shared" si="122"/>
        <v>0</v>
      </c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123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>
        <f t="shared" si="124"/>
        <v>0</v>
      </c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>
        <f t="shared" si="125"/>
        <v>0</v>
      </c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>
        <f t="shared" si="126"/>
        <v>0</v>
      </c>
      <c r="DG442" s="51"/>
      <c r="DH442" s="50"/>
      <c r="DI442" s="51"/>
      <c r="DJ442" s="50"/>
      <c r="DK442" s="51"/>
      <c r="DL442" s="52"/>
      <c r="DM442" s="53">
        <f t="shared" si="127"/>
        <v>18</v>
      </c>
      <c r="DN442" s="51"/>
      <c r="DO442" s="50"/>
      <c r="DP442" s="51"/>
      <c r="DQ442" s="50"/>
      <c r="DR442" s="51"/>
      <c r="DS442" s="50"/>
      <c r="DT442" s="51">
        <v>6</v>
      </c>
      <c r="DU442" s="50">
        <f>30*0.3</f>
        <v>9</v>
      </c>
      <c r="DV442" s="51">
        <v>4</v>
      </c>
      <c r="DW442" s="50">
        <f>30*0.3</f>
        <v>9</v>
      </c>
      <c r="DX442" s="51"/>
      <c r="DY442" s="50"/>
      <c r="DZ442" s="51"/>
      <c r="EA442" s="50"/>
      <c r="EB442" s="51"/>
      <c r="EC442" s="52"/>
    </row>
    <row r="443" spans="1:133" s="111" customFormat="1" ht="15" customHeight="1" x14ac:dyDescent="0.3">
      <c r="A443" s="112"/>
      <c r="B443" s="113">
        <v>9407</v>
      </c>
      <c r="C443" s="114" t="s">
        <v>732</v>
      </c>
      <c r="D443" s="115">
        <v>2011</v>
      </c>
      <c r="E443" s="116">
        <f t="shared" si="115"/>
        <v>18</v>
      </c>
      <c r="F443" s="117" t="s">
        <v>463</v>
      </c>
      <c r="G443" s="47"/>
      <c r="H443" s="47" t="s">
        <v>733</v>
      </c>
      <c r="I443" s="47"/>
      <c r="J443" s="48">
        <f t="shared" si="116"/>
        <v>0</v>
      </c>
      <c r="K443" s="49"/>
      <c r="L443" s="50"/>
      <c r="M443" s="51"/>
      <c r="N443" s="50"/>
      <c r="O443" s="51"/>
      <c r="P443" s="52"/>
      <c r="Q443" s="48">
        <f t="shared" si="117"/>
        <v>0</v>
      </c>
      <c r="R443" s="49"/>
      <c r="S443" s="52"/>
      <c r="T443" s="48">
        <f t="shared" si="118"/>
        <v>0</v>
      </c>
      <c r="U443" s="49"/>
      <c r="V443" s="50"/>
      <c r="W443" s="51"/>
      <c r="X443" s="52"/>
      <c r="Y443" s="53">
        <f t="shared" si="119"/>
        <v>0</v>
      </c>
      <c r="Z443" s="106"/>
      <c r="AA443" s="55"/>
      <c r="AB443" s="106"/>
      <c r="AC443" s="55"/>
      <c r="AD443" s="106"/>
      <c r="AE443" s="55"/>
      <c r="AF443" s="106"/>
      <c r="AG443" s="55"/>
      <c r="AH443" s="106"/>
      <c r="AI443" s="55"/>
      <c r="AJ443" s="106"/>
      <c r="AK443" s="55"/>
      <c r="AL443" s="106"/>
      <c r="AM443" s="55"/>
      <c r="AN443" s="106"/>
      <c r="AO443" s="89"/>
      <c r="AP443" s="96">
        <f t="shared" si="120"/>
        <v>0</v>
      </c>
      <c r="AQ443" s="105"/>
      <c r="AR443" s="93"/>
      <c r="AS443" s="90">
        <f t="shared" si="121"/>
        <v>0</v>
      </c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 t="shared" si="122"/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123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>
        <f t="shared" si="124"/>
        <v>0</v>
      </c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>
        <f t="shared" si="125"/>
        <v>0</v>
      </c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>
        <f t="shared" si="126"/>
        <v>0</v>
      </c>
      <c r="DG443" s="51"/>
      <c r="DH443" s="50"/>
      <c r="DI443" s="51"/>
      <c r="DJ443" s="50"/>
      <c r="DK443" s="51"/>
      <c r="DL443" s="52"/>
      <c r="DM443" s="118">
        <f t="shared" si="127"/>
        <v>18</v>
      </c>
      <c r="DN443" s="51"/>
      <c r="DO443" s="50"/>
      <c r="DP443" s="51"/>
      <c r="DQ443" s="50"/>
      <c r="DR443" s="102">
        <v>4</v>
      </c>
      <c r="DS443" s="103">
        <f>40*0.3*1.5</f>
        <v>18</v>
      </c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</row>
    <row r="444" spans="1:133" s="111" customFormat="1" ht="15" customHeight="1" x14ac:dyDescent="0.3">
      <c r="A444" s="27">
        <v>32</v>
      </c>
      <c r="B444" s="37">
        <v>9597</v>
      </c>
      <c r="C444" s="30" t="s">
        <v>661</v>
      </c>
      <c r="D444" s="38">
        <v>2011</v>
      </c>
      <c r="E444" s="62">
        <f t="shared" si="115"/>
        <v>17.399999999999999</v>
      </c>
      <c r="F444" s="47" t="s">
        <v>426</v>
      </c>
      <c r="G444" s="47"/>
      <c r="H444" s="47" t="s">
        <v>662</v>
      </c>
      <c r="I444" s="47" t="s">
        <v>663</v>
      </c>
      <c r="J444" s="48">
        <f t="shared" si="116"/>
        <v>0</v>
      </c>
      <c r="K444" s="49"/>
      <c r="L444" s="50"/>
      <c r="M444" s="51"/>
      <c r="N444" s="50"/>
      <c r="O444" s="51"/>
      <c r="P444" s="52"/>
      <c r="Q444" s="48">
        <f t="shared" si="117"/>
        <v>0</v>
      </c>
      <c r="R444" s="49"/>
      <c r="S444" s="52"/>
      <c r="T444" s="48">
        <f t="shared" si="118"/>
        <v>0</v>
      </c>
      <c r="U444" s="49"/>
      <c r="V444" s="50"/>
      <c r="W444" s="51"/>
      <c r="X444" s="52"/>
      <c r="Y444" s="53">
        <f t="shared" si="119"/>
        <v>0</v>
      </c>
      <c r="Z444" s="106"/>
      <c r="AA444" s="55"/>
      <c r="AB444" s="106"/>
      <c r="AC444" s="55"/>
      <c r="AD444" s="106"/>
      <c r="AE444" s="55"/>
      <c r="AF444" s="106"/>
      <c r="AG444" s="55"/>
      <c r="AH444" s="106"/>
      <c r="AI444" s="55"/>
      <c r="AJ444" s="106"/>
      <c r="AK444" s="55"/>
      <c r="AL444" s="106"/>
      <c r="AM444" s="55"/>
      <c r="AN444" s="106"/>
      <c r="AO444" s="89"/>
      <c r="AP444" s="96">
        <f t="shared" si="120"/>
        <v>0</v>
      </c>
      <c r="AQ444" s="105"/>
      <c r="AR444" s="93"/>
      <c r="AS444" s="90">
        <f t="shared" si="121"/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 t="shared" si="122"/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123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 t="shared" si="124"/>
        <v>0</v>
      </c>
      <c r="CI444" s="51"/>
      <c r="CJ444" s="50"/>
      <c r="CK444" s="51"/>
      <c r="CL444" s="50"/>
      <c r="CM444" s="51"/>
      <c r="CN444" s="50"/>
      <c r="CO444" s="51"/>
      <c r="CP444" s="50"/>
      <c r="CQ444" s="51"/>
      <c r="CR444" s="50"/>
      <c r="CS444" s="51"/>
      <c r="CT444" s="52"/>
      <c r="CU444" s="53">
        <f t="shared" si="125"/>
        <v>0</v>
      </c>
      <c r="CV444" s="51"/>
      <c r="CW444" s="50"/>
      <c r="CX444" s="51"/>
      <c r="CY444" s="50"/>
      <c r="CZ444" s="51"/>
      <c r="DA444" s="50"/>
      <c r="DB444" s="51"/>
      <c r="DC444" s="50"/>
      <c r="DD444" s="51"/>
      <c r="DE444" s="52"/>
      <c r="DF444" s="53">
        <f t="shared" si="126"/>
        <v>0</v>
      </c>
      <c r="DG444" s="51"/>
      <c r="DH444" s="50"/>
      <c r="DI444" s="51"/>
      <c r="DJ444" s="50"/>
      <c r="DK444" s="51"/>
      <c r="DL444" s="52"/>
      <c r="DM444" s="53">
        <f t="shared" si="127"/>
        <v>17.399999999999999</v>
      </c>
      <c r="DN444" s="51">
        <v>7</v>
      </c>
      <c r="DO444" s="50">
        <f>25*0.3</f>
        <v>7.5</v>
      </c>
      <c r="DP444" s="51"/>
      <c r="DQ444" s="50"/>
      <c r="DR444" s="51"/>
      <c r="DS444" s="50"/>
      <c r="DT444" s="51"/>
      <c r="DU444" s="50"/>
      <c r="DV444" s="51"/>
      <c r="DW444" s="50"/>
      <c r="DX444" s="102">
        <v>6</v>
      </c>
      <c r="DY444" s="103">
        <f>22*0.3*1.5</f>
        <v>9.8999999999999986</v>
      </c>
      <c r="DZ444" s="51"/>
      <c r="EA444" s="50"/>
      <c r="EB444" s="51"/>
      <c r="EC444" s="52"/>
    </row>
    <row r="445" spans="1:133" s="111" customFormat="1" ht="15" customHeight="1" x14ac:dyDescent="0.3">
      <c r="A445" s="112">
        <v>33</v>
      </c>
      <c r="B445" s="113">
        <v>9868</v>
      </c>
      <c r="C445" s="114" t="s">
        <v>623</v>
      </c>
      <c r="D445" s="115">
        <v>2012</v>
      </c>
      <c r="E445" s="116">
        <f t="shared" ref="E445:E481" si="128">J445+Q445+T445+Y445+AP445+AS445+BD445+BQ445+CH445+CU445+DF445+DM445</f>
        <v>15.6</v>
      </c>
      <c r="F445" s="117" t="s">
        <v>418</v>
      </c>
      <c r="G445" s="47"/>
      <c r="H445" s="47" t="s">
        <v>431</v>
      </c>
      <c r="I445" s="47" t="s">
        <v>625</v>
      </c>
      <c r="J445" s="48">
        <f t="shared" ref="J445:J481" si="129">L445+N445+P445</f>
        <v>0</v>
      </c>
      <c r="K445" s="49"/>
      <c r="L445" s="50"/>
      <c r="M445" s="51"/>
      <c r="N445" s="50"/>
      <c r="O445" s="51"/>
      <c r="P445" s="52"/>
      <c r="Q445" s="48">
        <f t="shared" ref="Q445:Q481" si="130">S445</f>
        <v>0</v>
      </c>
      <c r="R445" s="49"/>
      <c r="S445" s="52"/>
      <c r="T445" s="48">
        <f t="shared" ref="T445:T481" si="131">V445+X445</f>
        <v>0</v>
      </c>
      <c r="U445" s="49"/>
      <c r="V445" s="50"/>
      <c r="W445" s="51"/>
      <c r="X445" s="52"/>
      <c r="Y445" s="53">
        <f t="shared" ref="Y445:Y481" si="132">AA445+AC445+AE445+AG445+AI445+AK445+AM445+AO445</f>
        <v>0</v>
      </c>
      <c r="Z445" s="106"/>
      <c r="AA445" s="55"/>
      <c r="AB445" s="106"/>
      <c r="AC445" s="55"/>
      <c r="AD445" s="106"/>
      <c r="AE445" s="55"/>
      <c r="AF445" s="106"/>
      <c r="AG445" s="55"/>
      <c r="AH445" s="106"/>
      <c r="AI445" s="55"/>
      <c r="AJ445" s="106"/>
      <c r="AK445" s="55"/>
      <c r="AL445" s="106"/>
      <c r="AM445" s="55"/>
      <c r="AN445" s="106"/>
      <c r="AO445" s="89"/>
      <c r="AP445" s="96">
        <f t="shared" ref="AP445:AP481" si="133">AR445</f>
        <v>0</v>
      </c>
      <c r="AQ445" s="105"/>
      <c r="AR445" s="93"/>
      <c r="AS445" s="90">
        <f t="shared" ref="AS445:AS481" si="134">AU445+AW445+AY445+BA445+BC445</f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 t="shared" ref="BD445:BD481" si="135">BF445+BH445+BJ445+BL445+BN445+BP445</f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 t="shared" ref="BQ445:BQ481" si="136">BS445+BU445+BW445+BY445+CA445+CC445+CE445+CG445</f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 t="shared" ref="CH445:CH481" si="137">CJ445+CL445+CN445+CP445+CR445+CT445</f>
        <v>0</v>
      </c>
      <c r="CI445" s="51"/>
      <c r="CJ445" s="50"/>
      <c r="CK445" s="51"/>
      <c r="CL445" s="50"/>
      <c r="CM445" s="51"/>
      <c r="CN445" s="50"/>
      <c r="CO445" s="51"/>
      <c r="CP445" s="50"/>
      <c r="CQ445" s="51"/>
      <c r="CR445" s="50"/>
      <c r="CS445" s="51"/>
      <c r="CT445" s="52"/>
      <c r="CU445" s="53">
        <f t="shared" ref="CU445:CU481" si="138">CW445+CY445+DA445+DC445+DE445</f>
        <v>0</v>
      </c>
      <c r="CV445" s="51"/>
      <c r="CW445" s="50"/>
      <c r="CX445" s="51"/>
      <c r="CY445" s="50"/>
      <c r="CZ445" s="51"/>
      <c r="DA445" s="50"/>
      <c r="DB445" s="51"/>
      <c r="DC445" s="50"/>
      <c r="DD445" s="51"/>
      <c r="DE445" s="52"/>
      <c r="DF445" s="53">
        <f t="shared" ref="DF445:DF481" si="139">DH445+DJ445+DL445</f>
        <v>0</v>
      </c>
      <c r="DG445" s="51"/>
      <c r="DH445" s="50"/>
      <c r="DI445" s="51"/>
      <c r="DJ445" s="50"/>
      <c r="DK445" s="51"/>
      <c r="DL445" s="52"/>
      <c r="DM445" s="118">
        <f t="shared" ref="DM445:DM477" si="140">DO445+DQ445+DS445+DU445+DW445+DY445+EA445+EC445</f>
        <v>15.6</v>
      </c>
      <c r="DN445" s="51">
        <v>8</v>
      </c>
      <c r="DO445" s="50">
        <f>20*0.3</f>
        <v>6</v>
      </c>
      <c r="DP445" s="51"/>
      <c r="DQ445" s="50"/>
      <c r="DR445" s="51"/>
      <c r="DS445" s="50"/>
      <c r="DT445" s="51"/>
      <c r="DU445" s="50"/>
      <c r="DV445" s="51"/>
      <c r="DW445" s="50"/>
      <c r="DX445" s="51"/>
      <c r="DY445" s="50"/>
      <c r="DZ445" s="51">
        <v>6</v>
      </c>
      <c r="EA445" s="50">
        <f>22*0.3</f>
        <v>6.6</v>
      </c>
      <c r="EB445" s="51">
        <v>8</v>
      </c>
      <c r="EC445" s="52">
        <f>10*0.3</f>
        <v>3</v>
      </c>
    </row>
    <row r="446" spans="1:133" s="111" customFormat="1" ht="15" customHeight="1" x14ac:dyDescent="0.3">
      <c r="A446" s="27">
        <v>34</v>
      </c>
      <c r="B446" s="37">
        <v>40</v>
      </c>
      <c r="C446" s="30" t="s">
        <v>619</v>
      </c>
      <c r="D446" s="38">
        <v>2012</v>
      </c>
      <c r="E446" s="62">
        <f t="shared" si="128"/>
        <v>13.8</v>
      </c>
      <c r="F446" s="47" t="s">
        <v>420</v>
      </c>
      <c r="G446" s="47"/>
      <c r="H446" s="47" t="s">
        <v>618</v>
      </c>
      <c r="I446" s="47"/>
      <c r="J446" s="48">
        <f t="shared" si="129"/>
        <v>0</v>
      </c>
      <c r="K446" s="49"/>
      <c r="L446" s="50"/>
      <c r="M446" s="51"/>
      <c r="N446" s="50"/>
      <c r="O446" s="51"/>
      <c r="P446" s="52"/>
      <c r="Q446" s="48">
        <f t="shared" si="130"/>
        <v>0</v>
      </c>
      <c r="R446" s="49"/>
      <c r="S446" s="52"/>
      <c r="T446" s="48">
        <f t="shared" si="131"/>
        <v>0</v>
      </c>
      <c r="U446" s="49"/>
      <c r="V446" s="50"/>
      <c r="W446" s="51"/>
      <c r="X446" s="52"/>
      <c r="Y446" s="53">
        <f t="shared" si="132"/>
        <v>0</v>
      </c>
      <c r="Z446" s="106"/>
      <c r="AA446" s="55"/>
      <c r="AB446" s="106"/>
      <c r="AC446" s="55"/>
      <c r="AD446" s="106"/>
      <c r="AE446" s="55"/>
      <c r="AF446" s="106"/>
      <c r="AG446" s="55"/>
      <c r="AH446" s="106"/>
      <c r="AI446" s="55"/>
      <c r="AJ446" s="106"/>
      <c r="AK446" s="55"/>
      <c r="AL446" s="106"/>
      <c r="AM446" s="55"/>
      <c r="AN446" s="106"/>
      <c r="AO446" s="89"/>
      <c r="AP446" s="96">
        <f t="shared" si="133"/>
        <v>0</v>
      </c>
      <c r="AQ446" s="105"/>
      <c r="AR446" s="93"/>
      <c r="AS446" s="90">
        <f t="shared" si="134"/>
        <v>0</v>
      </c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 t="shared" si="135"/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136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>
        <f t="shared" si="137"/>
        <v>0</v>
      </c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>
        <f t="shared" si="138"/>
        <v>0</v>
      </c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>
        <f t="shared" si="139"/>
        <v>0</v>
      </c>
      <c r="DG446" s="51"/>
      <c r="DH446" s="50"/>
      <c r="DI446" s="51"/>
      <c r="DJ446" s="50"/>
      <c r="DK446" s="51"/>
      <c r="DL446" s="52"/>
      <c r="DM446" s="53">
        <f t="shared" si="140"/>
        <v>13.8</v>
      </c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>
        <v>5</v>
      </c>
      <c r="EA446" s="50">
        <f>26*0.3</f>
        <v>7.8</v>
      </c>
      <c r="EB446" s="51">
        <v>4</v>
      </c>
      <c r="EC446" s="52">
        <f>20*0.3</f>
        <v>6</v>
      </c>
    </row>
    <row r="447" spans="1:133" s="111" customFormat="1" ht="15" customHeight="1" x14ac:dyDescent="0.3">
      <c r="A447" s="112">
        <v>35</v>
      </c>
      <c r="B447" s="113">
        <v>110</v>
      </c>
      <c r="C447" s="114" t="s">
        <v>630</v>
      </c>
      <c r="D447" s="115">
        <v>2011</v>
      </c>
      <c r="E447" s="116">
        <f t="shared" si="128"/>
        <v>13.5</v>
      </c>
      <c r="F447" s="117" t="s">
        <v>419</v>
      </c>
      <c r="G447" s="47"/>
      <c r="H447" s="47" t="s">
        <v>631</v>
      </c>
      <c r="I447" s="47"/>
      <c r="J447" s="48">
        <f t="shared" si="129"/>
        <v>0</v>
      </c>
      <c r="K447" s="49"/>
      <c r="L447" s="50"/>
      <c r="M447" s="51"/>
      <c r="N447" s="50"/>
      <c r="O447" s="51"/>
      <c r="P447" s="52"/>
      <c r="Q447" s="48">
        <f t="shared" si="130"/>
        <v>0</v>
      </c>
      <c r="R447" s="49"/>
      <c r="S447" s="52"/>
      <c r="T447" s="48">
        <f t="shared" si="131"/>
        <v>0</v>
      </c>
      <c r="U447" s="49"/>
      <c r="V447" s="50"/>
      <c r="W447" s="51"/>
      <c r="X447" s="52"/>
      <c r="Y447" s="53">
        <f t="shared" si="132"/>
        <v>0</v>
      </c>
      <c r="Z447" s="106"/>
      <c r="AA447" s="55"/>
      <c r="AB447" s="106"/>
      <c r="AC447" s="55"/>
      <c r="AD447" s="106"/>
      <c r="AE447" s="55"/>
      <c r="AF447" s="106"/>
      <c r="AG447" s="55"/>
      <c r="AH447" s="106"/>
      <c r="AI447" s="55"/>
      <c r="AJ447" s="106"/>
      <c r="AK447" s="55"/>
      <c r="AL447" s="106"/>
      <c r="AM447" s="55"/>
      <c r="AN447" s="106"/>
      <c r="AO447" s="89"/>
      <c r="AP447" s="96">
        <f t="shared" si="133"/>
        <v>0</v>
      </c>
      <c r="AQ447" s="105"/>
      <c r="AR447" s="93"/>
      <c r="AS447" s="90">
        <f t="shared" si="134"/>
        <v>0</v>
      </c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>
        <f t="shared" si="135"/>
        <v>0</v>
      </c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136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>
        <f t="shared" si="137"/>
        <v>0</v>
      </c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>
        <f t="shared" si="138"/>
        <v>0</v>
      </c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>
        <f t="shared" si="139"/>
        <v>0</v>
      </c>
      <c r="DG447" s="51"/>
      <c r="DH447" s="50"/>
      <c r="DI447" s="51"/>
      <c r="DJ447" s="50"/>
      <c r="DK447" s="51"/>
      <c r="DL447" s="52"/>
      <c r="DM447" s="118">
        <f t="shared" si="140"/>
        <v>13.5</v>
      </c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>
        <v>8</v>
      </c>
      <c r="EA447" s="50">
        <f>15*0.3</f>
        <v>4.5</v>
      </c>
      <c r="EB447" s="51">
        <v>3</v>
      </c>
      <c r="EC447" s="52">
        <f>30*0.3</f>
        <v>9</v>
      </c>
    </row>
    <row r="448" spans="1:133" s="111" customFormat="1" ht="15" customHeight="1" x14ac:dyDescent="0.3">
      <c r="A448" s="27"/>
      <c r="B448" s="37">
        <v>384</v>
      </c>
      <c r="C448" s="30" t="s">
        <v>665</v>
      </c>
      <c r="D448" s="38">
        <v>2012</v>
      </c>
      <c r="E448" s="62">
        <f t="shared" si="128"/>
        <v>13.5</v>
      </c>
      <c r="F448" s="47" t="s">
        <v>422</v>
      </c>
      <c r="G448" s="47"/>
      <c r="H448" s="47" t="s">
        <v>666</v>
      </c>
      <c r="I448" s="47"/>
      <c r="J448" s="48">
        <f t="shared" si="129"/>
        <v>0</v>
      </c>
      <c r="K448" s="49"/>
      <c r="L448" s="50"/>
      <c r="M448" s="51"/>
      <c r="N448" s="50"/>
      <c r="O448" s="51"/>
      <c r="P448" s="52"/>
      <c r="Q448" s="48">
        <f t="shared" si="130"/>
        <v>0</v>
      </c>
      <c r="R448" s="49"/>
      <c r="S448" s="52"/>
      <c r="T448" s="48">
        <f t="shared" si="131"/>
        <v>0</v>
      </c>
      <c r="U448" s="49"/>
      <c r="V448" s="50"/>
      <c r="W448" s="51"/>
      <c r="X448" s="52"/>
      <c r="Y448" s="53">
        <f t="shared" si="132"/>
        <v>0</v>
      </c>
      <c r="Z448" s="106"/>
      <c r="AA448" s="55"/>
      <c r="AB448" s="106"/>
      <c r="AC448" s="55"/>
      <c r="AD448" s="106"/>
      <c r="AE448" s="55"/>
      <c r="AF448" s="106"/>
      <c r="AG448" s="55"/>
      <c r="AH448" s="106"/>
      <c r="AI448" s="55"/>
      <c r="AJ448" s="106"/>
      <c r="AK448" s="55"/>
      <c r="AL448" s="106"/>
      <c r="AM448" s="55"/>
      <c r="AN448" s="106"/>
      <c r="AO448" s="89"/>
      <c r="AP448" s="96">
        <f t="shared" si="133"/>
        <v>0</v>
      </c>
      <c r="AQ448" s="105"/>
      <c r="AR448" s="93"/>
      <c r="AS448" s="90">
        <f t="shared" si="134"/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>
        <f t="shared" si="135"/>
        <v>0</v>
      </c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136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>
        <f t="shared" si="137"/>
        <v>0</v>
      </c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>
        <f t="shared" si="138"/>
        <v>0</v>
      </c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>
        <f t="shared" si="139"/>
        <v>0</v>
      </c>
      <c r="DG448" s="51"/>
      <c r="DH448" s="50"/>
      <c r="DI448" s="51"/>
      <c r="DJ448" s="50"/>
      <c r="DK448" s="51"/>
      <c r="DL448" s="52"/>
      <c r="DM448" s="53">
        <f t="shared" si="140"/>
        <v>13.5</v>
      </c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102">
        <v>7</v>
      </c>
      <c r="DY448" s="103">
        <f>18*0.3*1.5</f>
        <v>8.1</v>
      </c>
      <c r="DZ448" s="51"/>
      <c r="EA448" s="50"/>
      <c r="EB448" s="51">
        <v>5</v>
      </c>
      <c r="EC448" s="52">
        <f>18*0.3</f>
        <v>5.3999999999999995</v>
      </c>
    </row>
    <row r="449" spans="1:133" s="111" customFormat="1" ht="15" customHeight="1" x14ac:dyDescent="0.3">
      <c r="A449" s="112"/>
      <c r="B449" s="113">
        <v>1222</v>
      </c>
      <c r="C449" s="114" t="s">
        <v>613</v>
      </c>
      <c r="D449" s="115">
        <v>2011</v>
      </c>
      <c r="E449" s="116">
        <f t="shared" si="128"/>
        <v>13.5</v>
      </c>
      <c r="F449" s="117" t="s">
        <v>437</v>
      </c>
      <c r="G449" s="47"/>
      <c r="H449" s="47" t="s">
        <v>615</v>
      </c>
      <c r="I449" s="47"/>
      <c r="J449" s="48">
        <f t="shared" si="129"/>
        <v>0</v>
      </c>
      <c r="K449" s="49"/>
      <c r="L449" s="50"/>
      <c r="M449" s="51"/>
      <c r="N449" s="50"/>
      <c r="O449" s="51"/>
      <c r="P449" s="52"/>
      <c r="Q449" s="48">
        <f t="shared" si="130"/>
        <v>0</v>
      </c>
      <c r="R449" s="49"/>
      <c r="S449" s="52"/>
      <c r="T449" s="48">
        <f t="shared" si="131"/>
        <v>0</v>
      </c>
      <c r="U449" s="49"/>
      <c r="V449" s="50"/>
      <c r="W449" s="51"/>
      <c r="X449" s="52"/>
      <c r="Y449" s="53">
        <f t="shared" si="132"/>
        <v>0</v>
      </c>
      <c r="Z449" s="106"/>
      <c r="AA449" s="55"/>
      <c r="AB449" s="106"/>
      <c r="AC449" s="55"/>
      <c r="AD449" s="106"/>
      <c r="AE449" s="55"/>
      <c r="AF449" s="106"/>
      <c r="AG449" s="55"/>
      <c r="AH449" s="106"/>
      <c r="AI449" s="55"/>
      <c r="AJ449" s="106"/>
      <c r="AK449" s="55"/>
      <c r="AL449" s="106"/>
      <c r="AM449" s="55"/>
      <c r="AN449" s="106"/>
      <c r="AO449" s="89"/>
      <c r="AP449" s="96">
        <f t="shared" si="133"/>
        <v>0</v>
      </c>
      <c r="AQ449" s="105"/>
      <c r="AR449" s="93"/>
      <c r="AS449" s="90">
        <f t="shared" si="134"/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si="135"/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136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 t="shared" si="137"/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 t="shared" si="138"/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>
        <f t="shared" si="139"/>
        <v>0</v>
      </c>
      <c r="DG449" s="51"/>
      <c r="DH449" s="50"/>
      <c r="DI449" s="51"/>
      <c r="DJ449" s="50"/>
      <c r="DK449" s="51"/>
      <c r="DL449" s="52"/>
      <c r="DM449" s="118">
        <f t="shared" si="140"/>
        <v>13.5</v>
      </c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>
        <v>3</v>
      </c>
      <c r="EA449" s="50">
        <f>45*0.3</f>
        <v>13.5</v>
      </c>
      <c r="EB449" s="51"/>
      <c r="EC449" s="52"/>
    </row>
    <row r="450" spans="1:133" s="111" customFormat="1" ht="15" customHeight="1" x14ac:dyDescent="0.3">
      <c r="A450" s="27"/>
      <c r="B450" s="37">
        <v>379</v>
      </c>
      <c r="C450" s="30" t="s">
        <v>667</v>
      </c>
      <c r="D450" s="38">
        <v>2011</v>
      </c>
      <c r="E450" s="62">
        <f t="shared" si="128"/>
        <v>13.5</v>
      </c>
      <c r="F450" s="47" t="s">
        <v>422</v>
      </c>
      <c r="G450" s="47"/>
      <c r="H450" s="47" t="s">
        <v>668</v>
      </c>
      <c r="I450" s="47" t="s">
        <v>669</v>
      </c>
      <c r="J450" s="48">
        <f t="shared" si="129"/>
        <v>0</v>
      </c>
      <c r="K450" s="49"/>
      <c r="L450" s="50"/>
      <c r="M450" s="51"/>
      <c r="N450" s="50"/>
      <c r="O450" s="51"/>
      <c r="P450" s="52"/>
      <c r="Q450" s="48">
        <f t="shared" si="130"/>
        <v>0</v>
      </c>
      <c r="R450" s="49"/>
      <c r="S450" s="52"/>
      <c r="T450" s="48">
        <f t="shared" si="131"/>
        <v>0</v>
      </c>
      <c r="U450" s="49"/>
      <c r="V450" s="50"/>
      <c r="W450" s="51"/>
      <c r="X450" s="52"/>
      <c r="Y450" s="53">
        <f t="shared" si="132"/>
        <v>0</v>
      </c>
      <c r="Z450" s="106"/>
      <c r="AA450" s="55"/>
      <c r="AB450" s="106"/>
      <c r="AC450" s="55"/>
      <c r="AD450" s="106"/>
      <c r="AE450" s="55"/>
      <c r="AF450" s="106"/>
      <c r="AG450" s="55"/>
      <c r="AH450" s="106"/>
      <c r="AI450" s="55"/>
      <c r="AJ450" s="106"/>
      <c r="AK450" s="55"/>
      <c r="AL450" s="106"/>
      <c r="AM450" s="55"/>
      <c r="AN450" s="106"/>
      <c r="AO450" s="89"/>
      <c r="AP450" s="96">
        <f t="shared" si="133"/>
        <v>0</v>
      </c>
      <c r="AQ450" s="105"/>
      <c r="AR450" s="93"/>
      <c r="AS450" s="90">
        <f t="shared" si="134"/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135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36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 t="shared" si="137"/>
        <v>0</v>
      </c>
      <c r="CI450" s="51"/>
      <c r="CJ450" s="50"/>
      <c r="CK450" s="51"/>
      <c r="CL450" s="50"/>
      <c r="CM450" s="51"/>
      <c r="CN450" s="50"/>
      <c r="CO450" s="51"/>
      <c r="CP450" s="50"/>
      <c r="CQ450" s="51"/>
      <c r="CR450" s="50"/>
      <c r="CS450" s="51"/>
      <c r="CT450" s="52"/>
      <c r="CU450" s="53">
        <f t="shared" si="138"/>
        <v>0</v>
      </c>
      <c r="CV450" s="51"/>
      <c r="CW450" s="50"/>
      <c r="CX450" s="51"/>
      <c r="CY450" s="50"/>
      <c r="CZ450" s="51"/>
      <c r="DA450" s="50"/>
      <c r="DB450" s="51"/>
      <c r="DC450" s="50"/>
      <c r="DD450" s="51"/>
      <c r="DE450" s="52"/>
      <c r="DF450" s="53">
        <f t="shared" si="139"/>
        <v>0</v>
      </c>
      <c r="DG450" s="51"/>
      <c r="DH450" s="50"/>
      <c r="DI450" s="51"/>
      <c r="DJ450" s="50"/>
      <c r="DK450" s="51"/>
      <c r="DL450" s="52"/>
      <c r="DM450" s="53">
        <f t="shared" si="140"/>
        <v>13.5</v>
      </c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102">
        <v>7</v>
      </c>
      <c r="DY450" s="103">
        <f>18*0.3*1.5</f>
        <v>8.1</v>
      </c>
      <c r="DZ450" s="51"/>
      <c r="EA450" s="50"/>
      <c r="EB450" s="51">
        <v>5</v>
      </c>
      <c r="EC450" s="52">
        <f>18*0.3</f>
        <v>5.3999999999999995</v>
      </c>
    </row>
    <row r="451" spans="1:133" s="111" customFormat="1" ht="15" customHeight="1" x14ac:dyDescent="0.3">
      <c r="A451" s="112"/>
      <c r="B451" s="113">
        <v>427</v>
      </c>
      <c r="C451" s="114" t="s">
        <v>684</v>
      </c>
      <c r="D451" s="115">
        <v>2012</v>
      </c>
      <c r="E451" s="116">
        <f t="shared" si="128"/>
        <v>13.5</v>
      </c>
      <c r="F451" s="117" t="s">
        <v>424</v>
      </c>
      <c r="G451" s="47"/>
      <c r="H451" s="47" t="s">
        <v>685</v>
      </c>
      <c r="I451" s="47" t="s">
        <v>686</v>
      </c>
      <c r="J451" s="48">
        <f t="shared" si="129"/>
        <v>0</v>
      </c>
      <c r="K451" s="49"/>
      <c r="L451" s="50"/>
      <c r="M451" s="51"/>
      <c r="N451" s="50"/>
      <c r="O451" s="51"/>
      <c r="P451" s="52"/>
      <c r="Q451" s="48">
        <f t="shared" si="130"/>
        <v>0</v>
      </c>
      <c r="R451" s="49"/>
      <c r="S451" s="52"/>
      <c r="T451" s="48">
        <f t="shared" si="131"/>
        <v>0</v>
      </c>
      <c r="U451" s="49"/>
      <c r="V451" s="50"/>
      <c r="W451" s="51"/>
      <c r="X451" s="52"/>
      <c r="Y451" s="53">
        <f t="shared" si="132"/>
        <v>0</v>
      </c>
      <c r="Z451" s="106"/>
      <c r="AA451" s="55"/>
      <c r="AB451" s="106"/>
      <c r="AC451" s="55"/>
      <c r="AD451" s="106"/>
      <c r="AE451" s="55"/>
      <c r="AF451" s="106"/>
      <c r="AG451" s="55"/>
      <c r="AH451" s="106"/>
      <c r="AI451" s="55"/>
      <c r="AJ451" s="106"/>
      <c r="AK451" s="55"/>
      <c r="AL451" s="106"/>
      <c r="AM451" s="55"/>
      <c r="AN451" s="106"/>
      <c r="AO451" s="89"/>
      <c r="AP451" s="96">
        <f t="shared" si="133"/>
        <v>0</v>
      </c>
      <c r="AQ451" s="105"/>
      <c r="AR451" s="93"/>
      <c r="AS451" s="90">
        <f t="shared" si="134"/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135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136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>
        <f t="shared" si="137"/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>
        <f t="shared" si="138"/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>
        <f t="shared" si="139"/>
        <v>0</v>
      </c>
      <c r="DG451" s="51"/>
      <c r="DH451" s="50"/>
      <c r="DI451" s="51"/>
      <c r="DJ451" s="50"/>
      <c r="DK451" s="51"/>
      <c r="DL451" s="52"/>
      <c r="DM451" s="118">
        <f t="shared" si="140"/>
        <v>13.5</v>
      </c>
      <c r="DN451" s="51"/>
      <c r="DO451" s="50"/>
      <c r="DP451" s="51"/>
      <c r="DQ451" s="50"/>
      <c r="DR451" s="51"/>
      <c r="DS451" s="50"/>
      <c r="DT451" s="51"/>
      <c r="DU451" s="50"/>
      <c r="DV451" s="51">
        <v>4</v>
      </c>
      <c r="DW451" s="50">
        <f>30*0.3</f>
        <v>9</v>
      </c>
      <c r="DX451" s="51"/>
      <c r="DY451" s="50"/>
      <c r="DZ451" s="51"/>
      <c r="EA451" s="50"/>
      <c r="EB451" s="51">
        <v>6</v>
      </c>
      <c r="EC451" s="52">
        <f>15*0.3</f>
        <v>4.5</v>
      </c>
    </row>
    <row r="452" spans="1:133" s="111" customFormat="1" ht="15" customHeight="1" x14ac:dyDescent="0.3">
      <c r="A452" s="27">
        <v>40</v>
      </c>
      <c r="B452" s="37">
        <v>9216</v>
      </c>
      <c r="C452" s="30" t="s">
        <v>670</v>
      </c>
      <c r="D452" s="38">
        <v>2011</v>
      </c>
      <c r="E452" s="62">
        <f t="shared" si="128"/>
        <v>11.25</v>
      </c>
      <c r="F452" s="47" t="s">
        <v>424</v>
      </c>
      <c r="G452" s="47"/>
      <c r="H452" s="47" t="s">
        <v>671</v>
      </c>
      <c r="I452" s="47" t="s">
        <v>672</v>
      </c>
      <c r="J452" s="48">
        <f t="shared" si="129"/>
        <v>0</v>
      </c>
      <c r="K452" s="49"/>
      <c r="L452" s="50"/>
      <c r="M452" s="51"/>
      <c r="N452" s="50"/>
      <c r="O452" s="51"/>
      <c r="P452" s="52"/>
      <c r="Q452" s="48">
        <f t="shared" si="130"/>
        <v>0</v>
      </c>
      <c r="R452" s="49"/>
      <c r="S452" s="52"/>
      <c r="T452" s="48">
        <f t="shared" si="131"/>
        <v>0</v>
      </c>
      <c r="U452" s="49"/>
      <c r="V452" s="50"/>
      <c r="W452" s="51"/>
      <c r="X452" s="52"/>
      <c r="Y452" s="53">
        <f t="shared" si="132"/>
        <v>0</v>
      </c>
      <c r="Z452" s="106"/>
      <c r="AA452" s="55"/>
      <c r="AB452" s="106"/>
      <c r="AC452" s="55"/>
      <c r="AD452" s="106"/>
      <c r="AE452" s="55"/>
      <c r="AF452" s="106"/>
      <c r="AG452" s="55"/>
      <c r="AH452" s="106"/>
      <c r="AI452" s="55"/>
      <c r="AJ452" s="106"/>
      <c r="AK452" s="55"/>
      <c r="AL452" s="106"/>
      <c r="AM452" s="55"/>
      <c r="AN452" s="106"/>
      <c r="AO452" s="89"/>
      <c r="AP452" s="96">
        <f t="shared" si="133"/>
        <v>0</v>
      </c>
      <c r="AQ452" s="105"/>
      <c r="AR452" s="93"/>
      <c r="AS452" s="90">
        <f t="shared" si="134"/>
        <v>0</v>
      </c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135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36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>
        <f t="shared" si="137"/>
        <v>0</v>
      </c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>
        <f t="shared" si="138"/>
        <v>0</v>
      </c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>
        <f t="shared" si="139"/>
        <v>0</v>
      </c>
      <c r="DG452" s="51"/>
      <c r="DH452" s="50"/>
      <c r="DI452" s="51"/>
      <c r="DJ452" s="50"/>
      <c r="DK452" s="51"/>
      <c r="DL452" s="52"/>
      <c r="DM452" s="53">
        <f t="shared" si="140"/>
        <v>11.25</v>
      </c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102">
        <v>8</v>
      </c>
      <c r="DY452" s="103">
        <f>15*0.3*1.5</f>
        <v>6.75</v>
      </c>
      <c r="DZ452" s="51"/>
      <c r="EA452" s="50"/>
      <c r="EB452" s="51">
        <v>6</v>
      </c>
      <c r="EC452" s="52">
        <f>15*0.3</f>
        <v>4.5</v>
      </c>
    </row>
    <row r="453" spans="1:133" s="111" customFormat="1" ht="15" customHeight="1" x14ac:dyDescent="0.3">
      <c r="A453" s="112">
        <v>41</v>
      </c>
      <c r="B453" s="113">
        <v>9613</v>
      </c>
      <c r="C453" s="114" t="s">
        <v>664</v>
      </c>
      <c r="D453" s="115">
        <v>2011</v>
      </c>
      <c r="E453" s="116">
        <f t="shared" si="128"/>
        <v>9.8999999999999986</v>
      </c>
      <c r="F453" s="117" t="s">
        <v>426</v>
      </c>
      <c r="G453" s="47"/>
      <c r="H453" s="47" t="s">
        <v>662</v>
      </c>
      <c r="I453" s="47" t="s">
        <v>663</v>
      </c>
      <c r="J453" s="48">
        <f t="shared" si="129"/>
        <v>0</v>
      </c>
      <c r="K453" s="49"/>
      <c r="L453" s="50"/>
      <c r="M453" s="51"/>
      <c r="N453" s="50"/>
      <c r="O453" s="51"/>
      <c r="P453" s="52"/>
      <c r="Q453" s="48">
        <f t="shared" si="130"/>
        <v>0</v>
      </c>
      <c r="R453" s="49"/>
      <c r="S453" s="52"/>
      <c r="T453" s="48">
        <f t="shared" si="131"/>
        <v>0</v>
      </c>
      <c r="U453" s="49"/>
      <c r="V453" s="50"/>
      <c r="W453" s="51"/>
      <c r="X453" s="52"/>
      <c r="Y453" s="53">
        <f t="shared" si="132"/>
        <v>0</v>
      </c>
      <c r="Z453" s="106"/>
      <c r="AA453" s="55"/>
      <c r="AB453" s="106"/>
      <c r="AC453" s="55"/>
      <c r="AD453" s="106"/>
      <c r="AE453" s="55"/>
      <c r="AF453" s="106"/>
      <c r="AG453" s="55"/>
      <c r="AH453" s="106"/>
      <c r="AI453" s="55"/>
      <c r="AJ453" s="106"/>
      <c r="AK453" s="55"/>
      <c r="AL453" s="106"/>
      <c r="AM453" s="55"/>
      <c r="AN453" s="106"/>
      <c r="AO453" s="89"/>
      <c r="AP453" s="96">
        <f t="shared" si="133"/>
        <v>0</v>
      </c>
      <c r="AQ453" s="105"/>
      <c r="AR453" s="93"/>
      <c r="AS453" s="90">
        <f t="shared" si="134"/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135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36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>
        <f t="shared" si="137"/>
        <v>0</v>
      </c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>
        <f t="shared" si="138"/>
        <v>0</v>
      </c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>
        <f t="shared" si="139"/>
        <v>0</v>
      </c>
      <c r="DG453" s="51"/>
      <c r="DH453" s="50"/>
      <c r="DI453" s="51"/>
      <c r="DJ453" s="50"/>
      <c r="DK453" s="51"/>
      <c r="DL453" s="52"/>
      <c r="DM453" s="118">
        <f t="shared" si="140"/>
        <v>9.8999999999999986</v>
      </c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102">
        <v>6</v>
      </c>
      <c r="DY453" s="103">
        <f>22*0.3*1.5</f>
        <v>9.8999999999999986</v>
      </c>
      <c r="DZ453" s="51"/>
      <c r="EA453" s="50"/>
      <c r="EB453" s="51"/>
      <c r="EC453" s="52"/>
    </row>
    <row r="454" spans="1:133" s="111" customFormat="1" ht="15" customHeight="1" x14ac:dyDescent="0.3">
      <c r="A454" s="27">
        <v>42</v>
      </c>
      <c r="B454" s="37">
        <v>9821</v>
      </c>
      <c r="C454" s="30" t="s">
        <v>679</v>
      </c>
      <c r="D454" s="38">
        <v>2011</v>
      </c>
      <c r="E454" s="62">
        <f t="shared" si="128"/>
        <v>9</v>
      </c>
      <c r="F454" s="47" t="s">
        <v>492</v>
      </c>
      <c r="G454" s="47"/>
      <c r="H454" s="47" t="s">
        <v>680</v>
      </c>
      <c r="I454" s="47"/>
      <c r="J454" s="48">
        <f t="shared" si="129"/>
        <v>0</v>
      </c>
      <c r="K454" s="49"/>
      <c r="L454" s="50"/>
      <c r="M454" s="51"/>
      <c r="N454" s="50"/>
      <c r="O454" s="51"/>
      <c r="P454" s="52"/>
      <c r="Q454" s="48">
        <f t="shared" si="130"/>
        <v>0</v>
      </c>
      <c r="R454" s="49"/>
      <c r="S454" s="52"/>
      <c r="T454" s="48">
        <f t="shared" si="131"/>
        <v>0</v>
      </c>
      <c r="U454" s="49"/>
      <c r="V454" s="50"/>
      <c r="W454" s="51"/>
      <c r="X454" s="52"/>
      <c r="Y454" s="53">
        <f t="shared" si="132"/>
        <v>0</v>
      </c>
      <c r="Z454" s="106"/>
      <c r="AA454" s="55"/>
      <c r="AB454" s="106"/>
      <c r="AC454" s="55"/>
      <c r="AD454" s="106"/>
      <c r="AE454" s="55"/>
      <c r="AF454" s="106"/>
      <c r="AG454" s="55"/>
      <c r="AH454" s="106"/>
      <c r="AI454" s="55"/>
      <c r="AJ454" s="106"/>
      <c r="AK454" s="55"/>
      <c r="AL454" s="106"/>
      <c r="AM454" s="55"/>
      <c r="AN454" s="106"/>
      <c r="AO454" s="89"/>
      <c r="AP454" s="96">
        <f t="shared" si="133"/>
        <v>0</v>
      </c>
      <c r="AQ454" s="105"/>
      <c r="AR454" s="93"/>
      <c r="AS454" s="90">
        <f t="shared" si="134"/>
        <v>0</v>
      </c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>
        <f t="shared" si="135"/>
        <v>0</v>
      </c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136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>
        <f t="shared" si="137"/>
        <v>0</v>
      </c>
      <c r="CI454" s="51"/>
      <c r="CJ454" s="50"/>
      <c r="CK454" s="51"/>
      <c r="CL454" s="50"/>
      <c r="CM454" s="51"/>
      <c r="CN454" s="50"/>
      <c r="CO454" s="51"/>
      <c r="CP454" s="50"/>
      <c r="CQ454" s="51"/>
      <c r="CR454" s="50"/>
      <c r="CS454" s="51"/>
      <c r="CT454" s="52"/>
      <c r="CU454" s="53">
        <f t="shared" si="138"/>
        <v>0</v>
      </c>
      <c r="CV454" s="51"/>
      <c r="CW454" s="50"/>
      <c r="CX454" s="51"/>
      <c r="CY454" s="50"/>
      <c r="CZ454" s="51"/>
      <c r="DA454" s="50"/>
      <c r="DB454" s="51"/>
      <c r="DC454" s="50"/>
      <c r="DD454" s="51"/>
      <c r="DE454" s="52"/>
      <c r="DF454" s="53">
        <f t="shared" si="139"/>
        <v>0</v>
      </c>
      <c r="DG454" s="51"/>
      <c r="DH454" s="50"/>
      <c r="DI454" s="51"/>
      <c r="DJ454" s="50"/>
      <c r="DK454" s="51"/>
      <c r="DL454" s="52"/>
      <c r="DM454" s="53">
        <f t="shared" si="140"/>
        <v>9</v>
      </c>
      <c r="DN454" s="51">
        <v>6</v>
      </c>
      <c r="DO454" s="50">
        <f>30*0.3</f>
        <v>9</v>
      </c>
      <c r="DP454" s="51"/>
      <c r="DQ454" s="50"/>
      <c r="DR454" s="51"/>
      <c r="DS454" s="50"/>
      <c r="DT454" s="51"/>
      <c r="DU454" s="50"/>
      <c r="DV454" s="51"/>
      <c r="DW454" s="50"/>
      <c r="DX454" s="51"/>
      <c r="DY454" s="50"/>
      <c r="DZ454" s="51"/>
      <c r="EA454" s="50"/>
      <c r="EB454" s="51"/>
      <c r="EC454" s="52"/>
    </row>
    <row r="455" spans="1:133" s="111" customFormat="1" ht="15" customHeight="1" x14ac:dyDescent="0.3">
      <c r="A455" s="112">
        <v>43</v>
      </c>
      <c r="B455" s="113">
        <v>9865</v>
      </c>
      <c r="C455" s="114" t="s">
        <v>626</v>
      </c>
      <c r="D455" s="115">
        <v>2011</v>
      </c>
      <c r="E455" s="116">
        <f t="shared" si="128"/>
        <v>8.3999999999999986</v>
      </c>
      <c r="F455" s="117" t="s">
        <v>418</v>
      </c>
      <c r="G455" s="47"/>
      <c r="H455" s="47" t="s">
        <v>431</v>
      </c>
      <c r="I455" s="47" t="s">
        <v>625</v>
      </c>
      <c r="J455" s="48">
        <f t="shared" si="129"/>
        <v>0</v>
      </c>
      <c r="K455" s="49"/>
      <c r="L455" s="50"/>
      <c r="M455" s="51"/>
      <c r="N455" s="50"/>
      <c r="O455" s="51"/>
      <c r="P455" s="52"/>
      <c r="Q455" s="48">
        <f t="shared" si="130"/>
        <v>0</v>
      </c>
      <c r="R455" s="49"/>
      <c r="S455" s="52"/>
      <c r="T455" s="48">
        <f t="shared" si="131"/>
        <v>0</v>
      </c>
      <c r="U455" s="49"/>
      <c r="V455" s="50"/>
      <c r="W455" s="51"/>
      <c r="X455" s="52"/>
      <c r="Y455" s="53">
        <f t="shared" si="132"/>
        <v>0</v>
      </c>
      <c r="Z455" s="106"/>
      <c r="AA455" s="55"/>
      <c r="AB455" s="106"/>
      <c r="AC455" s="55"/>
      <c r="AD455" s="106"/>
      <c r="AE455" s="55"/>
      <c r="AF455" s="106"/>
      <c r="AG455" s="55"/>
      <c r="AH455" s="106"/>
      <c r="AI455" s="55"/>
      <c r="AJ455" s="106"/>
      <c r="AK455" s="55"/>
      <c r="AL455" s="106"/>
      <c r="AM455" s="55"/>
      <c r="AN455" s="106"/>
      <c r="AO455" s="89"/>
      <c r="AP455" s="96">
        <f t="shared" si="133"/>
        <v>0</v>
      </c>
      <c r="AQ455" s="105"/>
      <c r="AR455" s="93"/>
      <c r="AS455" s="90">
        <f t="shared" si="134"/>
        <v>0</v>
      </c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>
        <f t="shared" si="135"/>
        <v>0</v>
      </c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si="136"/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>
        <f t="shared" si="137"/>
        <v>0</v>
      </c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>
        <f t="shared" si="138"/>
        <v>0</v>
      </c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>
        <f t="shared" si="139"/>
        <v>0</v>
      </c>
      <c r="DG455" s="51"/>
      <c r="DH455" s="50"/>
      <c r="DI455" s="51"/>
      <c r="DJ455" s="50"/>
      <c r="DK455" s="51"/>
      <c r="DL455" s="52"/>
      <c r="DM455" s="118">
        <f t="shared" si="140"/>
        <v>8.3999999999999986</v>
      </c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>
        <v>7</v>
      </c>
      <c r="EA455" s="50">
        <f>18*0.3</f>
        <v>5.3999999999999995</v>
      </c>
      <c r="EB455" s="51">
        <v>8</v>
      </c>
      <c r="EC455" s="52">
        <f>10*0.3</f>
        <v>3</v>
      </c>
    </row>
    <row r="456" spans="1:133" s="111" customFormat="1" ht="15" customHeight="1" x14ac:dyDescent="0.3">
      <c r="A456" s="27">
        <v>44</v>
      </c>
      <c r="B456" s="37">
        <v>354</v>
      </c>
      <c r="C456" s="30" t="s">
        <v>692</v>
      </c>
      <c r="D456" s="38">
        <v>2012</v>
      </c>
      <c r="E456" s="62">
        <f t="shared" si="128"/>
        <v>7.8</v>
      </c>
      <c r="F456" s="47" t="s">
        <v>689</v>
      </c>
      <c r="G456" s="47"/>
      <c r="H456" s="47" t="s">
        <v>693</v>
      </c>
      <c r="I456" s="47"/>
      <c r="J456" s="48">
        <f t="shared" si="129"/>
        <v>0</v>
      </c>
      <c r="K456" s="49"/>
      <c r="L456" s="50"/>
      <c r="M456" s="51"/>
      <c r="N456" s="50"/>
      <c r="O456" s="51"/>
      <c r="P456" s="52"/>
      <c r="Q456" s="48">
        <f t="shared" si="130"/>
        <v>0</v>
      </c>
      <c r="R456" s="49"/>
      <c r="S456" s="52"/>
      <c r="T456" s="48">
        <f t="shared" si="131"/>
        <v>0</v>
      </c>
      <c r="U456" s="49"/>
      <c r="V456" s="50"/>
      <c r="W456" s="51"/>
      <c r="X456" s="52"/>
      <c r="Y456" s="53">
        <f t="shared" si="132"/>
        <v>0</v>
      </c>
      <c r="Z456" s="106"/>
      <c r="AA456" s="55"/>
      <c r="AB456" s="106"/>
      <c r="AC456" s="55"/>
      <c r="AD456" s="106"/>
      <c r="AE456" s="55"/>
      <c r="AF456" s="106"/>
      <c r="AG456" s="55"/>
      <c r="AH456" s="106"/>
      <c r="AI456" s="55"/>
      <c r="AJ456" s="106"/>
      <c r="AK456" s="55"/>
      <c r="AL456" s="106"/>
      <c r="AM456" s="55"/>
      <c r="AN456" s="106"/>
      <c r="AO456" s="89"/>
      <c r="AP456" s="96">
        <f t="shared" si="133"/>
        <v>0</v>
      </c>
      <c r="AQ456" s="105"/>
      <c r="AR456" s="93"/>
      <c r="AS456" s="90">
        <f t="shared" si="134"/>
        <v>0</v>
      </c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>
        <f t="shared" si="135"/>
        <v>0</v>
      </c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 t="shared" si="136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>
        <f t="shared" si="137"/>
        <v>0</v>
      </c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>
        <f t="shared" si="138"/>
        <v>0</v>
      </c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>
        <f t="shared" si="139"/>
        <v>0</v>
      </c>
      <c r="DG456" s="51"/>
      <c r="DH456" s="50"/>
      <c r="DI456" s="51"/>
      <c r="DJ456" s="50"/>
      <c r="DK456" s="51"/>
      <c r="DL456" s="52"/>
      <c r="DM456" s="53">
        <f t="shared" si="140"/>
        <v>7.8</v>
      </c>
      <c r="DN456" s="51"/>
      <c r="DO456" s="50"/>
      <c r="DP456" s="51"/>
      <c r="DQ456" s="50"/>
      <c r="DR456" s="51"/>
      <c r="DS456" s="50"/>
      <c r="DT456" s="51"/>
      <c r="DU456" s="50"/>
      <c r="DV456" s="51">
        <v>5</v>
      </c>
      <c r="DW456" s="50">
        <f>26*0.3</f>
        <v>7.8</v>
      </c>
      <c r="DX456" s="51"/>
      <c r="DY456" s="50"/>
      <c r="DZ456" s="51"/>
      <c r="EA456" s="50"/>
      <c r="EB456" s="51"/>
      <c r="EC456" s="52"/>
    </row>
    <row r="457" spans="1:133" s="111" customFormat="1" ht="15" customHeight="1" x14ac:dyDescent="0.3">
      <c r="A457" s="112"/>
      <c r="B457" s="113">
        <v>359</v>
      </c>
      <c r="C457" s="114" t="s">
        <v>688</v>
      </c>
      <c r="D457" s="115">
        <v>2011</v>
      </c>
      <c r="E457" s="116">
        <f t="shared" si="128"/>
        <v>7.8</v>
      </c>
      <c r="F457" s="117" t="s">
        <v>689</v>
      </c>
      <c r="G457" s="47"/>
      <c r="H457" s="47" t="s">
        <v>691</v>
      </c>
      <c r="I457" s="47" t="s">
        <v>690</v>
      </c>
      <c r="J457" s="48">
        <f t="shared" si="129"/>
        <v>0</v>
      </c>
      <c r="K457" s="49"/>
      <c r="L457" s="50"/>
      <c r="M457" s="51"/>
      <c r="N457" s="50"/>
      <c r="O457" s="51"/>
      <c r="P457" s="52"/>
      <c r="Q457" s="48">
        <f t="shared" si="130"/>
        <v>0</v>
      </c>
      <c r="R457" s="49"/>
      <c r="S457" s="52"/>
      <c r="T457" s="48">
        <f t="shared" si="131"/>
        <v>0</v>
      </c>
      <c r="U457" s="49"/>
      <c r="V457" s="50"/>
      <c r="W457" s="51"/>
      <c r="X457" s="52"/>
      <c r="Y457" s="53">
        <f t="shared" si="132"/>
        <v>0</v>
      </c>
      <c r="Z457" s="106"/>
      <c r="AA457" s="55"/>
      <c r="AB457" s="106"/>
      <c r="AC457" s="55"/>
      <c r="AD457" s="106"/>
      <c r="AE457" s="55"/>
      <c r="AF457" s="106"/>
      <c r="AG457" s="55"/>
      <c r="AH457" s="106"/>
      <c r="AI457" s="55"/>
      <c r="AJ457" s="106"/>
      <c r="AK457" s="55"/>
      <c r="AL457" s="106"/>
      <c r="AM457" s="55"/>
      <c r="AN457" s="106"/>
      <c r="AO457" s="89"/>
      <c r="AP457" s="96">
        <f t="shared" si="133"/>
        <v>0</v>
      </c>
      <c r="AQ457" s="105"/>
      <c r="AR457" s="93"/>
      <c r="AS457" s="90">
        <f t="shared" si="134"/>
        <v>0</v>
      </c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>
        <f t="shared" si="135"/>
        <v>0</v>
      </c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136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>
        <f t="shared" si="137"/>
        <v>0</v>
      </c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>
        <f t="shared" si="138"/>
        <v>0</v>
      </c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>
        <f t="shared" si="139"/>
        <v>0</v>
      </c>
      <c r="DG457" s="51"/>
      <c r="DH457" s="50"/>
      <c r="DI457" s="51"/>
      <c r="DJ457" s="50"/>
      <c r="DK457" s="51"/>
      <c r="DL457" s="52"/>
      <c r="DM457" s="118">
        <f t="shared" si="140"/>
        <v>7.8</v>
      </c>
      <c r="DN457" s="51"/>
      <c r="DO457" s="50"/>
      <c r="DP457" s="51"/>
      <c r="DQ457" s="50"/>
      <c r="DR457" s="51"/>
      <c r="DS457" s="50"/>
      <c r="DT457" s="51"/>
      <c r="DU457" s="50"/>
      <c r="DV457" s="51">
        <v>5</v>
      </c>
      <c r="DW457" s="50">
        <f>26*0.3</f>
        <v>7.8</v>
      </c>
      <c r="DX457" s="51"/>
      <c r="DY457" s="50"/>
      <c r="DZ457" s="51"/>
      <c r="EA457" s="50"/>
      <c r="EB457" s="51"/>
      <c r="EC457" s="52"/>
    </row>
    <row r="458" spans="1:133" s="111" customFormat="1" ht="15" customHeight="1" x14ac:dyDescent="0.3">
      <c r="A458" s="27">
        <v>46</v>
      </c>
      <c r="B458" s="37">
        <v>9594</v>
      </c>
      <c r="C458" s="30" t="s">
        <v>724</v>
      </c>
      <c r="D458" s="38">
        <v>2011</v>
      </c>
      <c r="E458" s="62">
        <f t="shared" si="128"/>
        <v>7.5</v>
      </c>
      <c r="F458" s="47" t="s">
        <v>426</v>
      </c>
      <c r="G458" s="47"/>
      <c r="H458" s="47" t="s">
        <v>466</v>
      </c>
      <c r="I458" s="47"/>
      <c r="J458" s="48">
        <f t="shared" si="129"/>
        <v>0</v>
      </c>
      <c r="K458" s="49"/>
      <c r="L458" s="50"/>
      <c r="M458" s="51"/>
      <c r="N458" s="50"/>
      <c r="O458" s="51"/>
      <c r="P458" s="52"/>
      <c r="Q458" s="48">
        <f t="shared" si="130"/>
        <v>0</v>
      </c>
      <c r="R458" s="49"/>
      <c r="S458" s="52"/>
      <c r="T458" s="48">
        <f t="shared" si="131"/>
        <v>0</v>
      </c>
      <c r="U458" s="49"/>
      <c r="V458" s="50"/>
      <c r="W458" s="51"/>
      <c r="X458" s="52"/>
      <c r="Y458" s="53">
        <f t="shared" si="132"/>
        <v>0</v>
      </c>
      <c r="Z458" s="106"/>
      <c r="AA458" s="55"/>
      <c r="AB458" s="106"/>
      <c r="AC458" s="55"/>
      <c r="AD458" s="106"/>
      <c r="AE458" s="55"/>
      <c r="AF458" s="106"/>
      <c r="AG458" s="55"/>
      <c r="AH458" s="106"/>
      <c r="AI458" s="55"/>
      <c r="AJ458" s="106"/>
      <c r="AK458" s="55"/>
      <c r="AL458" s="106"/>
      <c r="AM458" s="55"/>
      <c r="AN458" s="106"/>
      <c r="AO458" s="89"/>
      <c r="AP458" s="96">
        <f t="shared" si="133"/>
        <v>0</v>
      </c>
      <c r="AQ458" s="105"/>
      <c r="AR458" s="93"/>
      <c r="AS458" s="90">
        <f t="shared" si="134"/>
        <v>0</v>
      </c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 t="shared" si="135"/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136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>
        <f t="shared" si="137"/>
        <v>0</v>
      </c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>
        <f t="shared" si="138"/>
        <v>0</v>
      </c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>
        <f t="shared" si="139"/>
        <v>0</v>
      </c>
      <c r="DG458" s="51"/>
      <c r="DH458" s="50"/>
      <c r="DI458" s="51"/>
      <c r="DJ458" s="50"/>
      <c r="DK458" s="51"/>
      <c r="DL458" s="52"/>
      <c r="DM458" s="53">
        <f t="shared" si="140"/>
        <v>7.5</v>
      </c>
      <c r="DN458" s="51"/>
      <c r="DO458" s="50"/>
      <c r="DP458" s="51"/>
      <c r="DQ458" s="50"/>
      <c r="DR458" s="51"/>
      <c r="DS458" s="50"/>
      <c r="DT458" s="51">
        <v>7</v>
      </c>
      <c r="DU458" s="50">
        <f>25*0.3</f>
        <v>7.5</v>
      </c>
      <c r="DV458" s="51"/>
      <c r="DW458" s="50"/>
      <c r="DX458" s="51"/>
      <c r="DY458" s="50"/>
      <c r="DZ458" s="51"/>
      <c r="EA458" s="50"/>
      <c r="EB458" s="51"/>
      <c r="EC458" s="52"/>
    </row>
    <row r="459" spans="1:133" s="111" customFormat="1" ht="15" customHeight="1" x14ac:dyDescent="0.3">
      <c r="A459" s="112">
        <v>47</v>
      </c>
      <c r="B459" s="113">
        <v>707</v>
      </c>
      <c r="C459" s="114" t="s">
        <v>695</v>
      </c>
      <c r="D459" s="115">
        <v>2011</v>
      </c>
      <c r="E459" s="116">
        <f t="shared" si="128"/>
        <v>6.6</v>
      </c>
      <c r="F459" s="117" t="s">
        <v>421</v>
      </c>
      <c r="G459" s="47"/>
      <c r="H459" s="47" t="s">
        <v>457</v>
      </c>
      <c r="I459" s="47"/>
      <c r="J459" s="48">
        <f t="shared" si="129"/>
        <v>0</v>
      </c>
      <c r="K459" s="49"/>
      <c r="L459" s="50"/>
      <c r="M459" s="51"/>
      <c r="N459" s="50"/>
      <c r="O459" s="51"/>
      <c r="P459" s="52"/>
      <c r="Q459" s="48">
        <f t="shared" si="130"/>
        <v>0</v>
      </c>
      <c r="R459" s="49"/>
      <c r="S459" s="52"/>
      <c r="T459" s="48">
        <f t="shared" si="131"/>
        <v>0</v>
      </c>
      <c r="U459" s="49"/>
      <c r="V459" s="50"/>
      <c r="W459" s="51"/>
      <c r="X459" s="52"/>
      <c r="Y459" s="53">
        <f t="shared" si="132"/>
        <v>0</v>
      </c>
      <c r="Z459" s="106"/>
      <c r="AA459" s="55"/>
      <c r="AB459" s="106"/>
      <c r="AC459" s="55"/>
      <c r="AD459" s="106"/>
      <c r="AE459" s="55"/>
      <c r="AF459" s="106"/>
      <c r="AG459" s="55"/>
      <c r="AH459" s="106"/>
      <c r="AI459" s="55"/>
      <c r="AJ459" s="106"/>
      <c r="AK459" s="55"/>
      <c r="AL459" s="106"/>
      <c r="AM459" s="55"/>
      <c r="AN459" s="106"/>
      <c r="AO459" s="89"/>
      <c r="AP459" s="96">
        <f t="shared" si="133"/>
        <v>0</v>
      </c>
      <c r="AQ459" s="105"/>
      <c r="AR459" s="93"/>
      <c r="AS459" s="90">
        <f t="shared" si="134"/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>
        <f t="shared" si="135"/>
        <v>0</v>
      </c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si="136"/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>
        <f t="shared" si="137"/>
        <v>0</v>
      </c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>
        <f t="shared" si="138"/>
        <v>0</v>
      </c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>
        <f t="shared" si="139"/>
        <v>0</v>
      </c>
      <c r="DG459" s="51"/>
      <c r="DH459" s="50"/>
      <c r="DI459" s="51"/>
      <c r="DJ459" s="50"/>
      <c r="DK459" s="51"/>
      <c r="DL459" s="52"/>
      <c r="DM459" s="118">
        <f t="shared" si="140"/>
        <v>6.6</v>
      </c>
      <c r="DN459" s="51"/>
      <c r="DO459" s="50"/>
      <c r="DP459" s="51"/>
      <c r="DQ459" s="50"/>
      <c r="DR459" s="51"/>
      <c r="DS459" s="50"/>
      <c r="DT459" s="51"/>
      <c r="DU459" s="50"/>
      <c r="DV459" s="51">
        <v>6</v>
      </c>
      <c r="DW459" s="50">
        <f>22*0.3</f>
        <v>6.6</v>
      </c>
      <c r="DX459" s="51"/>
      <c r="DY459" s="50"/>
      <c r="DZ459" s="51"/>
      <c r="EA459" s="50"/>
      <c r="EB459" s="51"/>
      <c r="EC459" s="52"/>
    </row>
    <row r="460" spans="1:133" s="111" customFormat="1" ht="15" customHeight="1" x14ac:dyDescent="0.3">
      <c r="A460" s="27"/>
      <c r="B460" s="37">
        <v>724</v>
      </c>
      <c r="C460" s="30" t="s">
        <v>694</v>
      </c>
      <c r="D460" s="38">
        <v>2011</v>
      </c>
      <c r="E460" s="62">
        <f t="shared" si="128"/>
        <v>6.6</v>
      </c>
      <c r="F460" s="47" t="s">
        <v>421</v>
      </c>
      <c r="G460" s="47"/>
      <c r="H460" s="47" t="s">
        <v>486</v>
      </c>
      <c r="I460" s="47" t="s">
        <v>485</v>
      </c>
      <c r="J460" s="48">
        <f t="shared" si="129"/>
        <v>0</v>
      </c>
      <c r="K460" s="49"/>
      <c r="L460" s="50"/>
      <c r="M460" s="51"/>
      <c r="N460" s="50"/>
      <c r="O460" s="51"/>
      <c r="P460" s="52"/>
      <c r="Q460" s="48">
        <f t="shared" si="130"/>
        <v>0</v>
      </c>
      <c r="R460" s="49"/>
      <c r="S460" s="52"/>
      <c r="T460" s="48">
        <f t="shared" si="131"/>
        <v>0</v>
      </c>
      <c r="U460" s="49"/>
      <c r="V460" s="50"/>
      <c r="W460" s="51"/>
      <c r="X460" s="52"/>
      <c r="Y460" s="53">
        <f t="shared" si="132"/>
        <v>0</v>
      </c>
      <c r="Z460" s="106"/>
      <c r="AA460" s="55"/>
      <c r="AB460" s="106"/>
      <c r="AC460" s="55"/>
      <c r="AD460" s="106"/>
      <c r="AE460" s="55"/>
      <c r="AF460" s="106"/>
      <c r="AG460" s="55"/>
      <c r="AH460" s="106"/>
      <c r="AI460" s="55"/>
      <c r="AJ460" s="106"/>
      <c r="AK460" s="55"/>
      <c r="AL460" s="106"/>
      <c r="AM460" s="55"/>
      <c r="AN460" s="106"/>
      <c r="AO460" s="89"/>
      <c r="AP460" s="96">
        <f t="shared" si="133"/>
        <v>0</v>
      </c>
      <c r="AQ460" s="105"/>
      <c r="AR460" s="93"/>
      <c r="AS460" s="90">
        <f t="shared" si="134"/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 t="shared" si="135"/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136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 t="shared" si="137"/>
        <v>0</v>
      </c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>
        <f t="shared" si="138"/>
        <v>0</v>
      </c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>
        <f t="shared" si="139"/>
        <v>0</v>
      </c>
      <c r="DG460" s="51"/>
      <c r="DH460" s="50"/>
      <c r="DI460" s="51"/>
      <c r="DJ460" s="50"/>
      <c r="DK460" s="51"/>
      <c r="DL460" s="52"/>
      <c r="DM460" s="53">
        <f t="shared" si="140"/>
        <v>6.6</v>
      </c>
      <c r="DN460" s="51"/>
      <c r="DO460" s="50"/>
      <c r="DP460" s="51"/>
      <c r="DQ460" s="50"/>
      <c r="DR460" s="51"/>
      <c r="DS460" s="50"/>
      <c r="DT460" s="51"/>
      <c r="DU460" s="50"/>
      <c r="DV460" s="51">
        <v>6</v>
      </c>
      <c r="DW460" s="50">
        <f>22*0.3</f>
        <v>6.6</v>
      </c>
      <c r="DX460" s="51"/>
      <c r="DY460" s="50"/>
      <c r="DZ460" s="51"/>
      <c r="EA460" s="50"/>
      <c r="EB460" s="51"/>
      <c r="EC460" s="52"/>
    </row>
    <row r="461" spans="1:133" s="111" customFormat="1" ht="15" customHeight="1" x14ac:dyDescent="0.3">
      <c r="A461" s="112">
        <v>49</v>
      </c>
      <c r="B461" s="113">
        <v>9818</v>
      </c>
      <c r="C461" s="114" t="s">
        <v>725</v>
      </c>
      <c r="D461" s="115">
        <v>2011</v>
      </c>
      <c r="E461" s="116">
        <f t="shared" si="128"/>
        <v>6</v>
      </c>
      <c r="F461" s="117" t="s">
        <v>492</v>
      </c>
      <c r="G461" s="47"/>
      <c r="H461" s="47" t="s">
        <v>726</v>
      </c>
      <c r="I461" s="47" t="s">
        <v>727</v>
      </c>
      <c r="J461" s="48">
        <f t="shared" si="129"/>
        <v>0</v>
      </c>
      <c r="K461" s="49"/>
      <c r="L461" s="50"/>
      <c r="M461" s="51"/>
      <c r="N461" s="50"/>
      <c r="O461" s="51"/>
      <c r="P461" s="52"/>
      <c r="Q461" s="48">
        <f t="shared" si="130"/>
        <v>0</v>
      </c>
      <c r="R461" s="49"/>
      <c r="S461" s="52"/>
      <c r="T461" s="48">
        <f t="shared" si="131"/>
        <v>0</v>
      </c>
      <c r="U461" s="49"/>
      <c r="V461" s="50"/>
      <c r="W461" s="51"/>
      <c r="X461" s="52"/>
      <c r="Y461" s="53">
        <f t="shared" si="132"/>
        <v>0</v>
      </c>
      <c r="Z461" s="106"/>
      <c r="AA461" s="55"/>
      <c r="AB461" s="106"/>
      <c r="AC461" s="55"/>
      <c r="AD461" s="106"/>
      <c r="AE461" s="55"/>
      <c r="AF461" s="106"/>
      <c r="AG461" s="55"/>
      <c r="AH461" s="106"/>
      <c r="AI461" s="55"/>
      <c r="AJ461" s="106"/>
      <c r="AK461" s="55"/>
      <c r="AL461" s="106"/>
      <c r="AM461" s="55"/>
      <c r="AN461" s="106"/>
      <c r="AO461" s="89"/>
      <c r="AP461" s="96">
        <f t="shared" si="133"/>
        <v>0</v>
      </c>
      <c r="AQ461" s="105"/>
      <c r="AR461" s="93"/>
      <c r="AS461" s="90">
        <f t="shared" si="134"/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>
        <f t="shared" si="135"/>
        <v>0</v>
      </c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136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>
        <f t="shared" si="137"/>
        <v>0</v>
      </c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>
        <f t="shared" si="138"/>
        <v>0</v>
      </c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>
        <f t="shared" si="139"/>
        <v>0</v>
      </c>
      <c r="DG461" s="51"/>
      <c r="DH461" s="50"/>
      <c r="DI461" s="51"/>
      <c r="DJ461" s="50"/>
      <c r="DK461" s="51"/>
      <c r="DL461" s="52"/>
      <c r="DM461" s="118">
        <f t="shared" si="140"/>
        <v>6</v>
      </c>
      <c r="DN461" s="51"/>
      <c r="DO461" s="50"/>
      <c r="DP461" s="51"/>
      <c r="DQ461" s="50"/>
      <c r="DR461" s="51"/>
      <c r="DS461" s="50"/>
      <c r="DT461" s="51">
        <v>8</v>
      </c>
      <c r="DU461" s="50">
        <f>20*0.3</f>
        <v>6</v>
      </c>
      <c r="DV461" s="51"/>
      <c r="DW461" s="50"/>
      <c r="DX461" s="51"/>
      <c r="DY461" s="50"/>
      <c r="DZ461" s="51"/>
      <c r="EA461" s="50"/>
      <c r="EB461" s="51"/>
      <c r="EC461" s="52"/>
    </row>
    <row r="462" spans="1:133" s="111" customFormat="1" ht="15" customHeight="1" x14ac:dyDescent="0.3">
      <c r="A462" s="27"/>
      <c r="B462" s="37">
        <v>1087</v>
      </c>
      <c r="C462" s="30" t="s">
        <v>645</v>
      </c>
      <c r="D462" s="38">
        <v>2012</v>
      </c>
      <c r="E462" s="62">
        <f t="shared" si="128"/>
        <v>6</v>
      </c>
      <c r="F462" s="47" t="s">
        <v>442</v>
      </c>
      <c r="G462" s="47"/>
      <c r="H462" s="47" t="s">
        <v>555</v>
      </c>
      <c r="I462" s="47" t="s">
        <v>444</v>
      </c>
      <c r="J462" s="48">
        <f t="shared" si="129"/>
        <v>0</v>
      </c>
      <c r="K462" s="49"/>
      <c r="L462" s="50"/>
      <c r="M462" s="51"/>
      <c r="N462" s="50"/>
      <c r="O462" s="51"/>
      <c r="P462" s="52"/>
      <c r="Q462" s="48">
        <f t="shared" si="130"/>
        <v>0</v>
      </c>
      <c r="R462" s="49"/>
      <c r="S462" s="52"/>
      <c r="T462" s="48">
        <f t="shared" si="131"/>
        <v>0</v>
      </c>
      <c r="U462" s="49"/>
      <c r="V462" s="50"/>
      <c r="W462" s="51"/>
      <c r="X462" s="52"/>
      <c r="Y462" s="53">
        <f t="shared" si="132"/>
        <v>0</v>
      </c>
      <c r="Z462" s="106"/>
      <c r="AA462" s="55"/>
      <c r="AB462" s="106"/>
      <c r="AC462" s="55"/>
      <c r="AD462" s="106"/>
      <c r="AE462" s="55"/>
      <c r="AF462" s="106"/>
      <c r="AG462" s="55"/>
      <c r="AH462" s="106"/>
      <c r="AI462" s="55"/>
      <c r="AJ462" s="106"/>
      <c r="AK462" s="55"/>
      <c r="AL462" s="106"/>
      <c r="AM462" s="55"/>
      <c r="AN462" s="106"/>
      <c r="AO462" s="89"/>
      <c r="AP462" s="96">
        <f t="shared" si="133"/>
        <v>0</v>
      </c>
      <c r="AQ462" s="105"/>
      <c r="AR462" s="93"/>
      <c r="AS462" s="90">
        <f t="shared" si="134"/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 t="shared" si="135"/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136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>
        <f t="shared" si="137"/>
        <v>0</v>
      </c>
      <c r="CI462" s="51"/>
      <c r="CJ462" s="50"/>
      <c r="CK462" s="51"/>
      <c r="CL462" s="50"/>
      <c r="CM462" s="51"/>
      <c r="CN462" s="50"/>
      <c r="CO462" s="51"/>
      <c r="CP462" s="50"/>
      <c r="CQ462" s="51"/>
      <c r="CR462" s="50"/>
      <c r="CS462" s="51"/>
      <c r="CT462" s="52"/>
      <c r="CU462" s="53">
        <f t="shared" si="138"/>
        <v>0</v>
      </c>
      <c r="CV462" s="51"/>
      <c r="CW462" s="50"/>
      <c r="CX462" s="51"/>
      <c r="CY462" s="50"/>
      <c r="CZ462" s="51"/>
      <c r="DA462" s="50"/>
      <c r="DB462" s="51"/>
      <c r="DC462" s="50"/>
      <c r="DD462" s="51"/>
      <c r="DE462" s="52"/>
      <c r="DF462" s="53">
        <f t="shared" si="139"/>
        <v>0</v>
      </c>
      <c r="DG462" s="51"/>
      <c r="DH462" s="50"/>
      <c r="DI462" s="51"/>
      <c r="DJ462" s="50"/>
      <c r="DK462" s="51"/>
      <c r="DL462" s="52"/>
      <c r="DM462" s="53">
        <f t="shared" si="140"/>
        <v>6</v>
      </c>
      <c r="DN462" s="51"/>
      <c r="DO462" s="50"/>
      <c r="DP462" s="51">
        <v>8</v>
      </c>
      <c r="DQ462" s="50">
        <f>20*0.3</f>
        <v>6</v>
      </c>
      <c r="DR462" s="51"/>
      <c r="DS462" s="50"/>
      <c r="DT462" s="51"/>
      <c r="DU462" s="50"/>
      <c r="DV462" s="51"/>
      <c r="DW462" s="50"/>
      <c r="DX462" s="51"/>
      <c r="DY462" s="50"/>
      <c r="DZ462" s="51"/>
      <c r="EA462" s="50"/>
      <c r="EB462" s="51"/>
      <c r="EC462" s="52"/>
    </row>
    <row r="463" spans="1:133" s="111" customFormat="1" ht="15" customHeight="1" x14ac:dyDescent="0.3">
      <c r="A463" s="112"/>
      <c r="B463" s="113">
        <v>193</v>
      </c>
      <c r="C463" s="114" t="s">
        <v>632</v>
      </c>
      <c r="D463" s="115">
        <v>2012</v>
      </c>
      <c r="E463" s="116">
        <f t="shared" si="128"/>
        <v>6</v>
      </c>
      <c r="F463" s="117" t="s">
        <v>539</v>
      </c>
      <c r="G463" s="47"/>
      <c r="H463" s="47" t="s">
        <v>596</v>
      </c>
      <c r="I463" s="47"/>
      <c r="J463" s="48">
        <f t="shared" si="129"/>
        <v>0</v>
      </c>
      <c r="K463" s="49"/>
      <c r="L463" s="50"/>
      <c r="M463" s="51"/>
      <c r="N463" s="50"/>
      <c r="O463" s="51"/>
      <c r="P463" s="52"/>
      <c r="Q463" s="48">
        <f t="shared" si="130"/>
        <v>0</v>
      </c>
      <c r="R463" s="49"/>
      <c r="S463" s="52"/>
      <c r="T463" s="48">
        <f t="shared" si="131"/>
        <v>0</v>
      </c>
      <c r="U463" s="49"/>
      <c r="V463" s="50"/>
      <c r="W463" s="51"/>
      <c r="X463" s="52"/>
      <c r="Y463" s="53">
        <f t="shared" si="132"/>
        <v>0</v>
      </c>
      <c r="Z463" s="106"/>
      <c r="AA463" s="55"/>
      <c r="AB463" s="106"/>
      <c r="AC463" s="55"/>
      <c r="AD463" s="106"/>
      <c r="AE463" s="55"/>
      <c r="AF463" s="106"/>
      <c r="AG463" s="55"/>
      <c r="AH463" s="106"/>
      <c r="AI463" s="55"/>
      <c r="AJ463" s="106"/>
      <c r="AK463" s="55"/>
      <c r="AL463" s="106"/>
      <c r="AM463" s="55"/>
      <c r="AN463" s="106"/>
      <c r="AO463" s="89"/>
      <c r="AP463" s="96">
        <f t="shared" si="133"/>
        <v>0</v>
      </c>
      <c r="AQ463" s="105"/>
      <c r="AR463" s="93"/>
      <c r="AS463" s="90">
        <f t="shared" si="134"/>
        <v>0</v>
      </c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>
        <f t="shared" si="135"/>
        <v>0</v>
      </c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136"/>
        <v>0</v>
      </c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>
        <f t="shared" si="137"/>
        <v>0</v>
      </c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>
        <f t="shared" si="138"/>
        <v>0</v>
      </c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>
        <f t="shared" si="139"/>
        <v>0</v>
      </c>
      <c r="DG463" s="51"/>
      <c r="DH463" s="50"/>
      <c r="DI463" s="51"/>
      <c r="DJ463" s="50"/>
      <c r="DK463" s="51"/>
      <c r="DL463" s="52"/>
      <c r="DM463" s="118">
        <f t="shared" si="140"/>
        <v>6</v>
      </c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51"/>
      <c r="DY463" s="50"/>
      <c r="DZ463" s="51">
        <v>9</v>
      </c>
      <c r="EA463" s="50">
        <f>8*0.3</f>
        <v>2.4</v>
      </c>
      <c r="EB463" s="51">
        <v>7</v>
      </c>
      <c r="EC463" s="52">
        <f>12*0.3</f>
        <v>3.5999999999999996</v>
      </c>
    </row>
    <row r="464" spans="1:133" s="111" customFormat="1" ht="15" customHeight="1" x14ac:dyDescent="0.3">
      <c r="A464" s="27">
        <v>52</v>
      </c>
      <c r="B464" s="37">
        <v>30</v>
      </c>
      <c r="C464" s="30" t="s">
        <v>696</v>
      </c>
      <c r="D464" s="38">
        <v>2012</v>
      </c>
      <c r="E464" s="62">
        <f t="shared" si="128"/>
        <v>5.3999999999999995</v>
      </c>
      <c r="F464" s="47" t="s">
        <v>697</v>
      </c>
      <c r="G464" s="47"/>
      <c r="H464" s="47" t="s">
        <v>698</v>
      </c>
      <c r="I464" s="47"/>
      <c r="J464" s="48">
        <f t="shared" si="129"/>
        <v>0</v>
      </c>
      <c r="K464" s="49"/>
      <c r="L464" s="50"/>
      <c r="M464" s="51"/>
      <c r="N464" s="50"/>
      <c r="O464" s="51"/>
      <c r="P464" s="52"/>
      <c r="Q464" s="48">
        <f t="shared" si="130"/>
        <v>0</v>
      </c>
      <c r="R464" s="49"/>
      <c r="S464" s="52"/>
      <c r="T464" s="48">
        <f t="shared" si="131"/>
        <v>0</v>
      </c>
      <c r="U464" s="49"/>
      <c r="V464" s="50"/>
      <c r="W464" s="51"/>
      <c r="X464" s="52"/>
      <c r="Y464" s="53">
        <f t="shared" si="132"/>
        <v>0</v>
      </c>
      <c r="Z464" s="106"/>
      <c r="AA464" s="55"/>
      <c r="AB464" s="106"/>
      <c r="AC464" s="55"/>
      <c r="AD464" s="106"/>
      <c r="AE464" s="55"/>
      <c r="AF464" s="106"/>
      <c r="AG464" s="55"/>
      <c r="AH464" s="106"/>
      <c r="AI464" s="55"/>
      <c r="AJ464" s="106"/>
      <c r="AK464" s="55"/>
      <c r="AL464" s="106"/>
      <c r="AM464" s="55"/>
      <c r="AN464" s="106"/>
      <c r="AO464" s="89"/>
      <c r="AP464" s="96">
        <f t="shared" si="133"/>
        <v>0</v>
      </c>
      <c r="AQ464" s="105"/>
      <c r="AR464" s="93"/>
      <c r="AS464" s="90">
        <f t="shared" si="134"/>
        <v>0</v>
      </c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>
        <f t="shared" si="135"/>
        <v>0</v>
      </c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136"/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>
        <f t="shared" si="137"/>
        <v>0</v>
      </c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>
        <f t="shared" si="138"/>
        <v>0</v>
      </c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>
        <f t="shared" si="139"/>
        <v>0</v>
      </c>
      <c r="DG464" s="51"/>
      <c r="DH464" s="50"/>
      <c r="DI464" s="51"/>
      <c r="DJ464" s="50"/>
      <c r="DK464" s="51"/>
      <c r="DL464" s="52"/>
      <c r="DM464" s="53">
        <f t="shared" si="140"/>
        <v>5.3999999999999995</v>
      </c>
      <c r="DN464" s="51"/>
      <c r="DO464" s="50"/>
      <c r="DP464" s="51"/>
      <c r="DQ464" s="50"/>
      <c r="DR464" s="51"/>
      <c r="DS464" s="50"/>
      <c r="DT464" s="51"/>
      <c r="DU464" s="50"/>
      <c r="DV464" s="51">
        <v>7</v>
      </c>
      <c r="DW464" s="50">
        <f>18*0.3</f>
        <v>5.3999999999999995</v>
      </c>
      <c r="DX464" s="51"/>
      <c r="DY464" s="50"/>
      <c r="DZ464" s="51"/>
      <c r="EA464" s="50"/>
      <c r="EB464" s="51"/>
      <c r="EC464" s="52"/>
    </row>
    <row r="465" spans="1:133" s="111" customFormat="1" ht="15" customHeight="1" x14ac:dyDescent="0.3">
      <c r="A465" s="112"/>
      <c r="B465" s="113">
        <v>33</v>
      </c>
      <c r="C465" s="114" t="s">
        <v>699</v>
      </c>
      <c r="D465" s="115">
        <v>2011</v>
      </c>
      <c r="E465" s="116">
        <f t="shared" si="128"/>
        <v>5.3999999999999995</v>
      </c>
      <c r="F465" s="117" t="s">
        <v>697</v>
      </c>
      <c r="G465" s="47"/>
      <c r="H465" s="47" t="s">
        <v>698</v>
      </c>
      <c r="I465" s="47"/>
      <c r="J465" s="48">
        <f t="shared" si="129"/>
        <v>0</v>
      </c>
      <c r="K465" s="49"/>
      <c r="L465" s="50"/>
      <c r="M465" s="51"/>
      <c r="N465" s="50"/>
      <c r="O465" s="51"/>
      <c r="P465" s="52"/>
      <c r="Q465" s="48">
        <f t="shared" si="130"/>
        <v>0</v>
      </c>
      <c r="R465" s="49"/>
      <c r="S465" s="52"/>
      <c r="T465" s="48">
        <f t="shared" si="131"/>
        <v>0</v>
      </c>
      <c r="U465" s="49"/>
      <c r="V465" s="50"/>
      <c r="W465" s="51"/>
      <c r="X465" s="52"/>
      <c r="Y465" s="53">
        <f t="shared" si="132"/>
        <v>0</v>
      </c>
      <c r="Z465" s="106"/>
      <c r="AA465" s="55"/>
      <c r="AB465" s="106"/>
      <c r="AC465" s="55"/>
      <c r="AD465" s="106"/>
      <c r="AE465" s="55"/>
      <c r="AF465" s="106"/>
      <c r="AG465" s="55"/>
      <c r="AH465" s="106"/>
      <c r="AI465" s="55"/>
      <c r="AJ465" s="106"/>
      <c r="AK465" s="55"/>
      <c r="AL465" s="106"/>
      <c r="AM465" s="55"/>
      <c r="AN465" s="106"/>
      <c r="AO465" s="89"/>
      <c r="AP465" s="96">
        <f t="shared" si="133"/>
        <v>0</v>
      </c>
      <c r="AQ465" s="105"/>
      <c r="AR465" s="93"/>
      <c r="AS465" s="90">
        <f t="shared" si="134"/>
        <v>0</v>
      </c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>
        <f t="shared" si="135"/>
        <v>0</v>
      </c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136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>
        <f t="shared" si="137"/>
        <v>0</v>
      </c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>
        <f t="shared" si="138"/>
        <v>0</v>
      </c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>
        <f t="shared" si="139"/>
        <v>0</v>
      </c>
      <c r="DG465" s="51"/>
      <c r="DH465" s="50"/>
      <c r="DI465" s="51"/>
      <c r="DJ465" s="50"/>
      <c r="DK465" s="51"/>
      <c r="DL465" s="52"/>
      <c r="DM465" s="118">
        <f t="shared" si="140"/>
        <v>5.3999999999999995</v>
      </c>
      <c r="DN465" s="51"/>
      <c r="DO465" s="50"/>
      <c r="DP465" s="51"/>
      <c r="DQ465" s="50"/>
      <c r="DR465" s="51"/>
      <c r="DS465" s="50"/>
      <c r="DT465" s="51"/>
      <c r="DU465" s="50"/>
      <c r="DV465" s="51">
        <v>7</v>
      </c>
      <c r="DW465" s="50">
        <f>18*0.3</f>
        <v>5.3999999999999995</v>
      </c>
      <c r="DX465" s="51"/>
      <c r="DY465" s="50"/>
      <c r="DZ465" s="51"/>
      <c r="EA465" s="50"/>
      <c r="EB465" s="51"/>
      <c r="EC465" s="52"/>
    </row>
    <row r="466" spans="1:133" s="111" customFormat="1" ht="15" customHeight="1" x14ac:dyDescent="0.3">
      <c r="A466" s="27"/>
      <c r="B466" s="37">
        <v>9869</v>
      </c>
      <c r="C466" s="30" t="s">
        <v>627</v>
      </c>
      <c r="D466" s="38">
        <v>2011</v>
      </c>
      <c r="E466" s="62">
        <f t="shared" si="128"/>
        <v>5.3999999999999995</v>
      </c>
      <c r="F466" s="47" t="s">
        <v>418</v>
      </c>
      <c r="G466" s="47"/>
      <c r="H466" s="47" t="s">
        <v>431</v>
      </c>
      <c r="I466" s="47" t="s">
        <v>625</v>
      </c>
      <c r="J466" s="48">
        <f t="shared" si="129"/>
        <v>0</v>
      </c>
      <c r="K466" s="49"/>
      <c r="L466" s="50"/>
      <c r="M466" s="51"/>
      <c r="N466" s="50"/>
      <c r="O466" s="51"/>
      <c r="P466" s="52"/>
      <c r="Q466" s="48">
        <f t="shared" si="130"/>
        <v>0</v>
      </c>
      <c r="R466" s="49"/>
      <c r="S466" s="52"/>
      <c r="T466" s="48">
        <f t="shared" si="131"/>
        <v>0</v>
      </c>
      <c r="U466" s="49"/>
      <c r="V466" s="50"/>
      <c r="W466" s="51"/>
      <c r="X466" s="52"/>
      <c r="Y466" s="53">
        <f t="shared" si="132"/>
        <v>0</v>
      </c>
      <c r="Z466" s="106"/>
      <c r="AA466" s="55"/>
      <c r="AB466" s="106"/>
      <c r="AC466" s="55"/>
      <c r="AD466" s="106"/>
      <c r="AE466" s="55"/>
      <c r="AF466" s="106"/>
      <c r="AG466" s="55"/>
      <c r="AH466" s="106"/>
      <c r="AI466" s="55"/>
      <c r="AJ466" s="106"/>
      <c r="AK466" s="55"/>
      <c r="AL466" s="106"/>
      <c r="AM466" s="55"/>
      <c r="AN466" s="106"/>
      <c r="AO466" s="89"/>
      <c r="AP466" s="96">
        <f t="shared" si="133"/>
        <v>0</v>
      </c>
      <c r="AQ466" s="105"/>
      <c r="AR466" s="93"/>
      <c r="AS466" s="90">
        <f t="shared" si="134"/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>
        <f t="shared" si="135"/>
        <v>0</v>
      </c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136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>
        <f t="shared" si="137"/>
        <v>0</v>
      </c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>
        <f t="shared" si="138"/>
        <v>0</v>
      </c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>
        <f t="shared" si="139"/>
        <v>0</v>
      </c>
      <c r="DG466" s="51"/>
      <c r="DH466" s="50"/>
      <c r="DI466" s="51"/>
      <c r="DJ466" s="50"/>
      <c r="DK466" s="51"/>
      <c r="DL466" s="52"/>
      <c r="DM466" s="53">
        <f t="shared" si="140"/>
        <v>5.3999999999999995</v>
      </c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>
        <v>7</v>
      </c>
      <c r="EA466" s="50">
        <f>18*0.3</f>
        <v>5.3999999999999995</v>
      </c>
      <c r="EB466" s="51"/>
      <c r="EC466" s="52"/>
    </row>
    <row r="467" spans="1:133" s="111" customFormat="1" ht="15" customHeight="1" x14ac:dyDescent="0.3">
      <c r="A467" s="112">
        <v>55</v>
      </c>
      <c r="B467" s="113">
        <v>115</v>
      </c>
      <c r="C467" s="114" t="s">
        <v>628</v>
      </c>
      <c r="D467" s="115">
        <v>2011</v>
      </c>
      <c r="E467" s="116">
        <f t="shared" si="128"/>
        <v>4.5</v>
      </c>
      <c r="F467" s="117" t="s">
        <v>419</v>
      </c>
      <c r="G467" s="47"/>
      <c r="H467" s="47" t="s">
        <v>629</v>
      </c>
      <c r="I467" s="47" t="s">
        <v>438</v>
      </c>
      <c r="J467" s="48">
        <f t="shared" si="129"/>
        <v>0</v>
      </c>
      <c r="K467" s="49"/>
      <c r="L467" s="50"/>
      <c r="M467" s="51"/>
      <c r="N467" s="50"/>
      <c r="O467" s="51"/>
      <c r="P467" s="52"/>
      <c r="Q467" s="48">
        <f t="shared" si="130"/>
        <v>0</v>
      </c>
      <c r="R467" s="49"/>
      <c r="S467" s="52"/>
      <c r="T467" s="48">
        <f t="shared" si="131"/>
        <v>0</v>
      </c>
      <c r="U467" s="49"/>
      <c r="V467" s="50"/>
      <c r="W467" s="51"/>
      <c r="X467" s="52"/>
      <c r="Y467" s="53">
        <f t="shared" si="132"/>
        <v>0</v>
      </c>
      <c r="Z467" s="106"/>
      <c r="AA467" s="55"/>
      <c r="AB467" s="106"/>
      <c r="AC467" s="55"/>
      <c r="AD467" s="106"/>
      <c r="AE467" s="55"/>
      <c r="AF467" s="106"/>
      <c r="AG467" s="55"/>
      <c r="AH467" s="106"/>
      <c r="AI467" s="55"/>
      <c r="AJ467" s="106"/>
      <c r="AK467" s="55"/>
      <c r="AL467" s="106"/>
      <c r="AM467" s="55"/>
      <c r="AN467" s="106"/>
      <c r="AO467" s="89"/>
      <c r="AP467" s="96">
        <f t="shared" si="133"/>
        <v>0</v>
      </c>
      <c r="AQ467" s="105"/>
      <c r="AR467" s="93"/>
      <c r="AS467" s="90">
        <f t="shared" si="134"/>
        <v>0</v>
      </c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>
        <f t="shared" si="135"/>
        <v>0</v>
      </c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>
        <f t="shared" si="136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>
        <f t="shared" si="137"/>
        <v>0</v>
      </c>
      <c r="CI467" s="51"/>
      <c r="CJ467" s="50"/>
      <c r="CK467" s="51"/>
      <c r="CL467" s="50"/>
      <c r="CM467" s="51"/>
      <c r="CN467" s="50"/>
      <c r="CO467" s="51"/>
      <c r="CP467" s="50"/>
      <c r="CQ467" s="51"/>
      <c r="CR467" s="50"/>
      <c r="CS467" s="51"/>
      <c r="CT467" s="52"/>
      <c r="CU467" s="53">
        <f t="shared" si="138"/>
        <v>0</v>
      </c>
      <c r="CV467" s="51"/>
      <c r="CW467" s="50"/>
      <c r="CX467" s="51"/>
      <c r="CY467" s="50"/>
      <c r="CZ467" s="51"/>
      <c r="DA467" s="50"/>
      <c r="DB467" s="51"/>
      <c r="DC467" s="50"/>
      <c r="DD467" s="51"/>
      <c r="DE467" s="52"/>
      <c r="DF467" s="53">
        <f t="shared" si="139"/>
        <v>0</v>
      </c>
      <c r="DG467" s="51"/>
      <c r="DH467" s="50"/>
      <c r="DI467" s="51"/>
      <c r="DJ467" s="50"/>
      <c r="DK467" s="51"/>
      <c r="DL467" s="52"/>
      <c r="DM467" s="118">
        <f t="shared" si="140"/>
        <v>4.5</v>
      </c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1"/>
      <c r="DY467" s="50"/>
      <c r="DZ467" s="51">
        <v>8</v>
      </c>
      <c r="EA467" s="50">
        <f>15*0.3</f>
        <v>4.5</v>
      </c>
      <c r="EB467" s="51"/>
      <c r="EC467" s="52"/>
    </row>
    <row r="468" spans="1:133" s="111" customFormat="1" ht="15" customHeight="1" x14ac:dyDescent="0.3">
      <c r="A468" s="27"/>
      <c r="B468" s="37">
        <v>235</v>
      </c>
      <c r="C468" s="30" t="s">
        <v>734</v>
      </c>
      <c r="D468" s="38">
        <v>2011</v>
      </c>
      <c r="E468" s="62">
        <f t="shared" si="128"/>
        <v>4.5</v>
      </c>
      <c r="F468" s="47" t="s">
        <v>539</v>
      </c>
      <c r="G468" s="47"/>
      <c r="H468" s="47" t="s">
        <v>735</v>
      </c>
      <c r="I468" s="47" t="s">
        <v>597</v>
      </c>
      <c r="J468" s="48">
        <f t="shared" si="129"/>
        <v>0</v>
      </c>
      <c r="K468" s="49"/>
      <c r="L468" s="50"/>
      <c r="M468" s="51"/>
      <c r="N468" s="50"/>
      <c r="O468" s="51"/>
      <c r="P468" s="52"/>
      <c r="Q468" s="48">
        <f t="shared" si="130"/>
        <v>0</v>
      </c>
      <c r="R468" s="49"/>
      <c r="S468" s="52"/>
      <c r="T468" s="48">
        <f t="shared" si="131"/>
        <v>0</v>
      </c>
      <c r="U468" s="49"/>
      <c r="V468" s="50"/>
      <c r="W468" s="51"/>
      <c r="X468" s="52"/>
      <c r="Y468" s="53">
        <f t="shared" si="132"/>
        <v>0</v>
      </c>
      <c r="Z468" s="106"/>
      <c r="AA468" s="55"/>
      <c r="AB468" s="106"/>
      <c r="AC468" s="55"/>
      <c r="AD468" s="106"/>
      <c r="AE468" s="55"/>
      <c r="AF468" s="106"/>
      <c r="AG468" s="55"/>
      <c r="AH468" s="106"/>
      <c r="AI468" s="55"/>
      <c r="AJ468" s="106"/>
      <c r="AK468" s="55"/>
      <c r="AL468" s="106"/>
      <c r="AM468" s="55"/>
      <c r="AN468" s="106"/>
      <c r="AO468" s="89"/>
      <c r="AP468" s="96">
        <f t="shared" si="133"/>
        <v>0</v>
      </c>
      <c r="AQ468" s="105"/>
      <c r="AR468" s="93"/>
      <c r="AS468" s="90">
        <f t="shared" si="134"/>
        <v>0</v>
      </c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>
        <f t="shared" si="135"/>
        <v>0</v>
      </c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136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>
        <f t="shared" si="137"/>
        <v>0</v>
      </c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>
        <f t="shared" si="138"/>
        <v>0</v>
      </c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>
        <f t="shared" si="139"/>
        <v>0</v>
      </c>
      <c r="DG468" s="51"/>
      <c r="DH468" s="50"/>
      <c r="DI468" s="51"/>
      <c r="DJ468" s="50"/>
      <c r="DK468" s="51"/>
      <c r="DL468" s="52"/>
      <c r="DM468" s="53">
        <f t="shared" si="140"/>
        <v>4.5</v>
      </c>
      <c r="DN468" s="51"/>
      <c r="DO468" s="50"/>
      <c r="DP468" s="51"/>
      <c r="DQ468" s="50"/>
      <c r="DR468" s="102">
        <v>9</v>
      </c>
      <c r="DS468" s="103">
        <f>10*0.3*1.5</f>
        <v>4.5</v>
      </c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</row>
    <row r="469" spans="1:133" s="111" customFormat="1" ht="15" customHeight="1" x14ac:dyDescent="0.3">
      <c r="A469" s="112">
        <v>57</v>
      </c>
      <c r="B469" s="113">
        <v>9308</v>
      </c>
      <c r="C469" s="114" t="s">
        <v>673</v>
      </c>
      <c r="D469" s="115">
        <v>2011</v>
      </c>
      <c r="E469" s="116">
        <f t="shared" si="128"/>
        <v>3.5999999999999996</v>
      </c>
      <c r="F469" s="117" t="s">
        <v>539</v>
      </c>
      <c r="G469" s="47"/>
      <c r="H469" s="47" t="s">
        <v>674</v>
      </c>
      <c r="I469" s="47" t="s">
        <v>675</v>
      </c>
      <c r="J469" s="48">
        <f t="shared" si="129"/>
        <v>0</v>
      </c>
      <c r="K469" s="49"/>
      <c r="L469" s="50"/>
      <c r="M469" s="51"/>
      <c r="N469" s="50"/>
      <c r="O469" s="51"/>
      <c r="P469" s="52"/>
      <c r="Q469" s="48">
        <f t="shared" si="130"/>
        <v>0</v>
      </c>
      <c r="R469" s="49"/>
      <c r="S469" s="52"/>
      <c r="T469" s="48">
        <f t="shared" si="131"/>
        <v>0</v>
      </c>
      <c r="U469" s="49"/>
      <c r="V469" s="50"/>
      <c r="W469" s="51"/>
      <c r="X469" s="52"/>
      <c r="Y469" s="53">
        <f t="shared" si="132"/>
        <v>0</v>
      </c>
      <c r="Z469" s="106"/>
      <c r="AA469" s="55"/>
      <c r="AB469" s="106"/>
      <c r="AC469" s="55"/>
      <c r="AD469" s="106"/>
      <c r="AE469" s="55"/>
      <c r="AF469" s="106"/>
      <c r="AG469" s="55"/>
      <c r="AH469" s="106"/>
      <c r="AI469" s="55"/>
      <c r="AJ469" s="106"/>
      <c r="AK469" s="55"/>
      <c r="AL469" s="106"/>
      <c r="AM469" s="55"/>
      <c r="AN469" s="106"/>
      <c r="AO469" s="89"/>
      <c r="AP469" s="96">
        <f t="shared" si="133"/>
        <v>0</v>
      </c>
      <c r="AQ469" s="105"/>
      <c r="AR469" s="93"/>
      <c r="AS469" s="90">
        <f t="shared" si="134"/>
        <v>0</v>
      </c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>
        <f t="shared" si="135"/>
        <v>0</v>
      </c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136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>
        <f t="shared" si="137"/>
        <v>0</v>
      </c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>
        <f t="shared" si="138"/>
        <v>0</v>
      </c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>
        <f t="shared" si="139"/>
        <v>0</v>
      </c>
      <c r="DG469" s="51"/>
      <c r="DH469" s="50"/>
      <c r="DI469" s="51"/>
      <c r="DJ469" s="50"/>
      <c r="DK469" s="51"/>
      <c r="DL469" s="52"/>
      <c r="DM469" s="118">
        <f t="shared" si="140"/>
        <v>3.5999999999999996</v>
      </c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102">
        <v>9</v>
      </c>
      <c r="DY469" s="103">
        <f>8*0.3*1.5</f>
        <v>3.5999999999999996</v>
      </c>
      <c r="DZ469" s="51"/>
      <c r="EA469" s="50"/>
      <c r="EB469" s="51"/>
      <c r="EC469" s="52"/>
    </row>
    <row r="470" spans="1:133" s="111" customFormat="1" ht="15" customHeight="1" x14ac:dyDescent="0.3">
      <c r="A470" s="27"/>
      <c r="B470" s="37">
        <v>9315</v>
      </c>
      <c r="C470" s="30" t="s">
        <v>714</v>
      </c>
      <c r="D470" s="38">
        <v>2011</v>
      </c>
      <c r="E470" s="62">
        <f t="shared" si="128"/>
        <v>3.5999999999999996</v>
      </c>
      <c r="F470" s="47" t="s">
        <v>539</v>
      </c>
      <c r="G470" s="47"/>
      <c r="H470" s="47" t="s">
        <v>596</v>
      </c>
      <c r="I470" s="47"/>
      <c r="J470" s="48">
        <f t="shared" si="129"/>
        <v>0</v>
      </c>
      <c r="K470" s="49"/>
      <c r="L470" s="50"/>
      <c r="M470" s="51"/>
      <c r="N470" s="50"/>
      <c r="O470" s="51"/>
      <c r="P470" s="52"/>
      <c r="Q470" s="48">
        <f t="shared" si="130"/>
        <v>0</v>
      </c>
      <c r="R470" s="49"/>
      <c r="S470" s="52"/>
      <c r="T470" s="48">
        <f t="shared" si="131"/>
        <v>0</v>
      </c>
      <c r="U470" s="49"/>
      <c r="V470" s="50"/>
      <c r="W470" s="51"/>
      <c r="X470" s="52"/>
      <c r="Y470" s="53">
        <f t="shared" si="132"/>
        <v>0</v>
      </c>
      <c r="Z470" s="106"/>
      <c r="AA470" s="55"/>
      <c r="AB470" s="106"/>
      <c r="AC470" s="55"/>
      <c r="AD470" s="106"/>
      <c r="AE470" s="55"/>
      <c r="AF470" s="106"/>
      <c r="AG470" s="55"/>
      <c r="AH470" s="106"/>
      <c r="AI470" s="55"/>
      <c r="AJ470" s="106"/>
      <c r="AK470" s="55"/>
      <c r="AL470" s="106"/>
      <c r="AM470" s="55"/>
      <c r="AN470" s="106"/>
      <c r="AO470" s="89"/>
      <c r="AP470" s="96">
        <f t="shared" si="133"/>
        <v>0</v>
      </c>
      <c r="AQ470" s="105"/>
      <c r="AR470" s="93"/>
      <c r="AS470" s="90">
        <f t="shared" si="134"/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>
        <f t="shared" si="135"/>
        <v>0</v>
      </c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136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>
        <f t="shared" si="137"/>
        <v>0</v>
      </c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>
        <f t="shared" si="138"/>
        <v>0</v>
      </c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>
        <f t="shared" si="139"/>
        <v>0</v>
      </c>
      <c r="DG470" s="51"/>
      <c r="DH470" s="50"/>
      <c r="DI470" s="51"/>
      <c r="DJ470" s="50"/>
      <c r="DK470" s="51"/>
      <c r="DL470" s="52"/>
      <c r="DM470" s="53">
        <f t="shared" si="140"/>
        <v>3.5999999999999996</v>
      </c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>
        <v>7</v>
      </c>
      <c r="EC470" s="52">
        <f>12*0.3</f>
        <v>3.5999999999999996</v>
      </c>
    </row>
    <row r="471" spans="1:133" s="111" customFormat="1" ht="15" customHeight="1" x14ac:dyDescent="0.3">
      <c r="A471" s="112"/>
      <c r="B471" s="113">
        <v>9312</v>
      </c>
      <c r="C471" s="114" t="s">
        <v>676</v>
      </c>
      <c r="D471" s="115">
        <v>2011</v>
      </c>
      <c r="E471" s="116">
        <f t="shared" si="128"/>
        <v>3.5999999999999996</v>
      </c>
      <c r="F471" s="117" t="s">
        <v>539</v>
      </c>
      <c r="G471" s="47"/>
      <c r="H471" s="47" t="s">
        <v>674</v>
      </c>
      <c r="I471" s="47" t="s">
        <v>675</v>
      </c>
      <c r="J471" s="48">
        <f t="shared" si="129"/>
        <v>0</v>
      </c>
      <c r="K471" s="49"/>
      <c r="L471" s="50"/>
      <c r="M471" s="51"/>
      <c r="N471" s="50"/>
      <c r="O471" s="51"/>
      <c r="P471" s="52"/>
      <c r="Q471" s="48">
        <f t="shared" si="130"/>
        <v>0</v>
      </c>
      <c r="R471" s="49"/>
      <c r="S471" s="52"/>
      <c r="T471" s="48">
        <f t="shared" si="131"/>
        <v>0</v>
      </c>
      <c r="U471" s="49"/>
      <c r="V471" s="50"/>
      <c r="W471" s="51"/>
      <c r="X471" s="52"/>
      <c r="Y471" s="53">
        <f t="shared" si="132"/>
        <v>0</v>
      </c>
      <c r="Z471" s="106"/>
      <c r="AA471" s="55"/>
      <c r="AB471" s="106"/>
      <c r="AC471" s="55"/>
      <c r="AD471" s="106"/>
      <c r="AE471" s="55"/>
      <c r="AF471" s="106"/>
      <c r="AG471" s="55"/>
      <c r="AH471" s="106"/>
      <c r="AI471" s="55"/>
      <c r="AJ471" s="106"/>
      <c r="AK471" s="55"/>
      <c r="AL471" s="106"/>
      <c r="AM471" s="55"/>
      <c r="AN471" s="106"/>
      <c r="AO471" s="89"/>
      <c r="AP471" s="96">
        <f t="shared" si="133"/>
        <v>0</v>
      </c>
      <c r="AQ471" s="105"/>
      <c r="AR471" s="93"/>
      <c r="AS471" s="90">
        <f t="shared" si="134"/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>
        <f t="shared" si="135"/>
        <v>0</v>
      </c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136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>
        <f t="shared" si="137"/>
        <v>0</v>
      </c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>
        <f t="shared" si="138"/>
        <v>0</v>
      </c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>
        <f t="shared" si="139"/>
        <v>0</v>
      </c>
      <c r="DG471" s="51"/>
      <c r="DH471" s="50"/>
      <c r="DI471" s="51"/>
      <c r="DJ471" s="50"/>
      <c r="DK471" s="51"/>
      <c r="DL471" s="52"/>
      <c r="DM471" s="118">
        <f t="shared" si="140"/>
        <v>3.5999999999999996</v>
      </c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102">
        <v>9</v>
      </c>
      <c r="DY471" s="103">
        <f>8*0.3*1.5</f>
        <v>3.5999999999999996</v>
      </c>
      <c r="DZ471" s="51"/>
      <c r="EA471" s="50"/>
      <c r="EB471" s="51"/>
      <c r="EC471" s="52"/>
    </row>
    <row r="472" spans="1:133" s="111" customFormat="1" ht="15" customHeight="1" x14ac:dyDescent="0.3">
      <c r="A472" s="27">
        <v>60</v>
      </c>
      <c r="B472" s="37">
        <v>21</v>
      </c>
      <c r="C472" s="30" t="s">
        <v>728</v>
      </c>
      <c r="D472" s="38">
        <v>2012</v>
      </c>
      <c r="E472" s="62">
        <f t="shared" si="128"/>
        <v>3</v>
      </c>
      <c r="F472" s="47" t="s">
        <v>729</v>
      </c>
      <c r="G472" s="47"/>
      <c r="H472" s="47" t="s">
        <v>730</v>
      </c>
      <c r="I472" s="47"/>
      <c r="J472" s="48">
        <f t="shared" si="129"/>
        <v>0</v>
      </c>
      <c r="K472" s="49"/>
      <c r="L472" s="50"/>
      <c r="M472" s="51"/>
      <c r="N472" s="50"/>
      <c r="O472" s="51"/>
      <c r="P472" s="52"/>
      <c r="Q472" s="48">
        <f t="shared" si="130"/>
        <v>0</v>
      </c>
      <c r="R472" s="49"/>
      <c r="S472" s="52"/>
      <c r="T472" s="48">
        <f t="shared" si="131"/>
        <v>0</v>
      </c>
      <c r="U472" s="49"/>
      <c r="V472" s="50"/>
      <c r="W472" s="51"/>
      <c r="X472" s="52"/>
      <c r="Y472" s="53">
        <f t="shared" si="132"/>
        <v>0</v>
      </c>
      <c r="Z472" s="106"/>
      <c r="AA472" s="55"/>
      <c r="AB472" s="106"/>
      <c r="AC472" s="55"/>
      <c r="AD472" s="106"/>
      <c r="AE472" s="55"/>
      <c r="AF472" s="106"/>
      <c r="AG472" s="55"/>
      <c r="AH472" s="106"/>
      <c r="AI472" s="55"/>
      <c r="AJ472" s="106"/>
      <c r="AK472" s="55"/>
      <c r="AL472" s="106"/>
      <c r="AM472" s="55"/>
      <c r="AN472" s="106"/>
      <c r="AO472" s="89"/>
      <c r="AP472" s="96">
        <f t="shared" si="133"/>
        <v>0</v>
      </c>
      <c r="AQ472" s="105"/>
      <c r="AR472" s="93"/>
      <c r="AS472" s="90">
        <f t="shared" si="134"/>
        <v>0</v>
      </c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 t="shared" si="135"/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136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>
        <f t="shared" si="137"/>
        <v>0</v>
      </c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>
        <f t="shared" si="138"/>
        <v>0</v>
      </c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>
        <f t="shared" si="139"/>
        <v>0</v>
      </c>
      <c r="DG472" s="51"/>
      <c r="DH472" s="50"/>
      <c r="DI472" s="51"/>
      <c r="DJ472" s="50"/>
      <c r="DK472" s="51"/>
      <c r="DL472" s="52"/>
      <c r="DM472" s="53">
        <f t="shared" si="140"/>
        <v>3</v>
      </c>
      <c r="DN472" s="51"/>
      <c r="DO472" s="50"/>
      <c r="DP472" s="51"/>
      <c r="DQ472" s="50"/>
      <c r="DR472" s="51"/>
      <c r="DS472" s="50"/>
      <c r="DT472" s="51">
        <v>9</v>
      </c>
      <c r="DU472" s="50">
        <f>10*0.3</f>
        <v>3</v>
      </c>
      <c r="DV472" s="51"/>
      <c r="DW472" s="50"/>
      <c r="DX472" s="51"/>
      <c r="DY472" s="50"/>
      <c r="DZ472" s="51"/>
      <c r="EA472" s="50"/>
      <c r="EB472" s="51"/>
      <c r="EC472" s="52"/>
    </row>
    <row r="473" spans="1:133" s="111" customFormat="1" ht="15" customHeight="1" x14ac:dyDescent="0.3">
      <c r="A473" s="112"/>
      <c r="B473" s="113">
        <v>1264</v>
      </c>
      <c r="C473" s="114" t="s">
        <v>681</v>
      </c>
      <c r="D473" s="115">
        <v>2011</v>
      </c>
      <c r="E473" s="116">
        <f t="shared" si="128"/>
        <v>3</v>
      </c>
      <c r="F473" s="117" t="s">
        <v>417</v>
      </c>
      <c r="G473" s="47"/>
      <c r="H473" s="47" t="s">
        <v>648</v>
      </c>
      <c r="I473" s="47"/>
      <c r="J473" s="48">
        <f t="shared" si="129"/>
        <v>0</v>
      </c>
      <c r="K473" s="49"/>
      <c r="L473" s="50"/>
      <c r="M473" s="51"/>
      <c r="N473" s="50"/>
      <c r="O473" s="51"/>
      <c r="P473" s="52"/>
      <c r="Q473" s="48">
        <f t="shared" si="130"/>
        <v>0</v>
      </c>
      <c r="R473" s="49"/>
      <c r="S473" s="52"/>
      <c r="T473" s="48">
        <f t="shared" si="131"/>
        <v>0</v>
      </c>
      <c r="U473" s="49"/>
      <c r="V473" s="50"/>
      <c r="W473" s="51"/>
      <c r="X473" s="52"/>
      <c r="Y473" s="53">
        <f t="shared" si="132"/>
        <v>0</v>
      </c>
      <c r="Z473" s="106"/>
      <c r="AA473" s="55"/>
      <c r="AB473" s="106"/>
      <c r="AC473" s="55"/>
      <c r="AD473" s="106"/>
      <c r="AE473" s="55"/>
      <c r="AF473" s="106"/>
      <c r="AG473" s="55"/>
      <c r="AH473" s="106"/>
      <c r="AI473" s="55"/>
      <c r="AJ473" s="106"/>
      <c r="AK473" s="55"/>
      <c r="AL473" s="106"/>
      <c r="AM473" s="55"/>
      <c r="AN473" s="106"/>
      <c r="AO473" s="89"/>
      <c r="AP473" s="96">
        <f t="shared" si="133"/>
        <v>0</v>
      </c>
      <c r="AQ473" s="105"/>
      <c r="AR473" s="93"/>
      <c r="AS473" s="90">
        <f t="shared" si="134"/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 t="shared" si="135"/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136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 t="shared" si="137"/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 t="shared" si="138"/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>
        <f t="shared" si="139"/>
        <v>0</v>
      </c>
      <c r="DG473" s="51"/>
      <c r="DH473" s="50"/>
      <c r="DI473" s="51"/>
      <c r="DJ473" s="50"/>
      <c r="DK473" s="51"/>
      <c r="DL473" s="52"/>
      <c r="DM473" s="118">
        <f t="shared" si="140"/>
        <v>3</v>
      </c>
      <c r="DN473" s="51">
        <v>9</v>
      </c>
      <c r="DO473" s="50">
        <f>10*0.3</f>
        <v>3</v>
      </c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</row>
    <row r="474" spans="1:133" s="111" customFormat="1" ht="15" customHeight="1" x14ac:dyDescent="0.3">
      <c r="A474" s="27">
        <v>62</v>
      </c>
      <c r="B474" s="37">
        <v>230</v>
      </c>
      <c r="C474" s="30" t="s">
        <v>722</v>
      </c>
      <c r="D474" s="38">
        <v>2011</v>
      </c>
      <c r="E474" s="62">
        <f t="shared" si="128"/>
        <v>1.5</v>
      </c>
      <c r="F474" s="47" t="s">
        <v>716</v>
      </c>
      <c r="G474" s="47"/>
      <c r="H474" s="47" t="s">
        <v>723</v>
      </c>
      <c r="I474" s="47"/>
      <c r="J474" s="48">
        <f t="shared" si="129"/>
        <v>0</v>
      </c>
      <c r="K474" s="49"/>
      <c r="L474" s="50"/>
      <c r="M474" s="51"/>
      <c r="N474" s="50"/>
      <c r="O474" s="51"/>
      <c r="P474" s="52"/>
      <c r="Q474" s="48">
        <f t="shared" si="130"/>
        <v>0</v>
      </c>
      <c r="R474" s="49"/>
      <c r="S474" s="52"/>
      <c r="T474" s="48">
        <f t="shared" si="131"/>
        <v>0</v>
      </c>
      <c r="U474" s="49"/>
      <c r="V474" s="50"/>
      <c r="W474" s="51"/>
      <c r="X474" s="52"/>
      <c r="Y474" s="53">
        <f t="shared" si="132"/>
        <v>0</v>
      </c>
      <c r="Z474" s="106"/>
      <c r="AA474" s="55"/>
      <c r="AB474" s="106"/>
      <c r="AC474" s="55"/>
      <c r="AD474" s="106"/>
      <c r="AE474" s="55"/>
      <c r="AF474" s="106"/>
      <c r="AG474" s="55"/>
      <c r="AH474" s="106"/>
      <c r="AI474" s="55"/>
      <c r="AJ474" s="106"/>
      <c r="AK474" s="55"/>
      <c r="AL474" s="106"/>
      <c r="AM474" s="55"/>
      <c r="AN474" s="106"/>
      <c r="AO474" s="89"/>
      <c r="AP474" s="96">
        <f t="shared" si="133"/>
        <v>0</v>
      </c>
      <c r="AQ474" s="105"/>
      <c r="AR474" s="93"/>
      <c r="AS474" s="90">
        <f t="shared" si="134"/>
        <v>0</v>
      </c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>
        <f t="shared" si="135"/>
        <v>0</v>
      </c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136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>
        <f t="shared" si="137"/>
        <v>0</v>
      </c>
      <c r="CI474" s="51"/>
      <c r="CJ474" s="50"/>
      <c r="CK474" s="51"/>
      <c r="CL474" s="50"/>
      <c r="CM474" s="51"/>
      <c r="CN474" s="50"/>
      <c r="CO474" s="51"/>
      <c r="CP474" s="50"/>
      <c r="CQ474" s="51"/>
      <c r="CR474" s="50"/>
      <c r="CS474" s="51"/>
      <c r="CT474" s="52"/>
      <c r="CU474" s="53">
        <f t="shared" si="138"/>
        <v>0</v>
      </c>
      <c r="CV474" s="51"/>
      <c r="CW474" s="50"/>
      <c r="CX474" s="51"/>
      <c r="CY474" s="50"/>
      <c r="CZ474" s="51"/>
      <c r="DA474" s="50"/>
      <c r="DB474" s="51"/>
      <c r="DC474" s="50"/>
      <c r="DD474" s="51"/>
      <c r="DE474" s="52"/>
      <c r="DF474" s="53">
        <f t="shared" si="139"/>
        <v>0</v>
      </c>
      <c r="DG474" s="51"/>
      <c r="DH474" s="50"/>
      <c r="DI474" s="51"/>
      <c r="DJ474" s="50"/>
      <c r="DK474" s="51"/>
      <c r="DL474" s="52"/>
      <c r="DM474" s="53">
        <f t="shared" si="140"/>
        <v>1.5</v>
      </c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1"/>
      <c r="DY474" s="50"/>
      <c r="DZ474" s="51"/>
      <c r="EA474" s="50"/>
      <c r="EB474" s="51">
        <v>9</v>
      </c>
      <c r="EC474" s="52">
        <f>5*0.3</f>
        <v>1.5</v>
      </c>
    </row>
    <row r="475" spans="1:133" s="111" customFormat="1" ht="15" customHeight="1" x14ac:dyDescent="0.3">
      <c r="A475" s="112"/>
      <c r="B475" s="113">
        <v>245</v>
      </c>
      <c r="C475" s="114" t="s">
        <v>715</v>
      </c>
      <c r="D475" s="115">
        <v>2011</v>
      </c>
      <c r="E475" s="116">
        <f t="shared" si="128"/>
        <v>1.5</v>
      </c>
      <c r="F475" s="117" t="s">
        <v>716</v>
      </c>
      <c r="G475" s="47"/>
      <c r="H475" s="47" t="s">
        <v>717</v>
      </c>
      <c r="I475" s="47"/>
      <c r="J475" s="48">
        <f t="shared" si="129"/>
        <v>0</v>
      </c>
      <c r="K475" s="49"/>
      <c r="L475" s="50"/>
      <c r="M475" s="51"/>
      <c r="N475" s="50"/>
      <c r="O475" s="51"/>
      <c r="P475" s="52"/>
      <c r="Q475" s="48">
        <f t="shared" si="130"/>
        <v>0</v>
      </c>
      <c r="R475" s="49"/>
      <c r="S475" s="52"/>
      <c r="T475" s="48">
        <f t="shared" si="131"/>
        <v>0</v>
      </c>
      <c r="U475" s="49"/>
      <c r="V475" s="50"/>
      <c r="W475" s="51"/>
      <c r="X475" s="52"/>
      <c r="Y475" s="53">
        <f t="shared" si="132"/>
        <v>0</v>
      </c>
      <c r="Z475" s="106"/>
      <c r="AA475" s="55"/>
      <c r="AB475" s="106"/>
      <c r="AC475" s="55"/>
      <c r="AD475" s="106"/>
      <c r="AE475" s="55"/>
      <c r="AF475" s="106"/>
      <c r="AG475" s="55"/>
      <c r="AH475" s="106"/>
      <c r="AI475" s="55"/>
      <c r="AJ475" s="106"/>
      <c r="AK475" s="55"/>
      <c r="AL475" s="106"/>
      <c r="AM475" s="55"/>
      <c r="AN475" s="106"/>
      <c r="AO475" s="89"/>
      <c r="AP475" s="96">
        <f t="shared" si="133"/>
        <v>0</v>
      </c>
      <c r="AQ475" s="105"/>
      <c r="AR475" s="93"/>
      <c r="AS475" s="90">
        <f t="shared" si="134"/>
        <v>0</v>
      </c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>
        <f t="shared" si="135"/>
        <v>0</v>
      </c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136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>
        <f t="shared" si="137"/>
        <v>0</v>
      </c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>
        <f t="shared" si="138"/>
        <v>0</v>
      </c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>
        <f t="shared" si="139"/>
        <v>0</v>
      </c>
      <c r="DG475" s="51"/>
      <c r="DH475" s="50"/>
      <c r="DI475" s="51"/>
      <c r="DJ475" s="50"/>
      <c r="DK475" s="51"/>
      <c r="DL475" s="52"/>
      <c r="DM475" s="118">
        <f t="shared" si="140"/>
        <v>1.5</v>
      </c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>
        <v>9</v>
      </c>
      <c r="EC475" s="52">
        <f>5*0.3</f>
        <v>1.5</v>
      </c>
    </row>
    <row r="476" spans="1:133" s="111" customFormat="1" ht="15" customHeight="1" x14ac:dyDescent="0.3">
      <c r="A476" s="27"/>
      <c r="B476" s="37">
        <v>241</v>
      </c>
      <c r="C476" s="30" t="s">
        <v>720</v>
      </c>
      <c r="D476" s="38">
        <v>2011</v>
      </c>
      <c r="E476" s="62">
        <f t="shared" si="128"/>
        <v>1.5</v>
      </c>
      <c r="F476" s="47" t="s">
        <v>716</v>
      </c>
      <c r="G476" s="47"/>
      <c r="H476" s="47" t="s">
        <v>721</v>
      </c>
      <c r="I476" s="47"/>
      <c r="J476" s="48">
        <f t="shared" si="129"/>
        <v>0</v>
      </c>
      <c r="K476" s="49"/>
      <c r="L476" s="50"/>
      <c r="M476" s="51"/>
      <c r="N476" s="50"/>
      <c r="O476" s="51"/>
      <c r="P476" s="52"/>
      <c r="Q476" s="48">
        <f t="shared" si="130"/>
        <v>0</v>
      </c>
      <c r="R476" s="49"/>
      <c r="S476" s="52"/>
      <c r="T476" s="48">
        <f t="shared" si="131"/>
        <v>0</v>
      </c>
      <c r="U476" s="49"/>
      <c r="V476" s="50"/>
      <c r="W476" s="51"/>
      <c r="X476" s="52"/>
      <c r="Y476" s="53">
        <f t="shared" si="132"/>
        <v>0</v>
      </c>
      <c r="Z476" s="106"/>
      <c r="AA476" s="55"/>
      <c r="AB476" s="106"/>
      <c r="AC476" s="55"/>
      <c r="AD476" s="106"/>
      <c r="AE476" s="55"/>
      <c r="AF476" s="106"/>
      <c r="AG476" s="55"/>
      <c r="AH476" s="106"/>
      <c r="AI476" s="55"/>
      <c r="AJ476" s="106"/>
      <c r="AK476" s="55"/>
      <c r="AL476" s="106"/>
      <c r="AM476" s="55"/>
      <c r="AN476" s="106"/>
      <c r="AO476" s="89"/>
      <c r="AP476" s="96">
        <f t="shared" si="133"/>
        <v>0</v>
      </c>
      <c r="AQ476" s="105"/>
      <c r="AR476" s="93"/>
      <c r="AS476" s="90">
        <f t="shared" si="134"/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 t="shared" si="135"/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136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 t="shared" si="137"/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 t="shared" si="138"/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 t="shared" si="139"/>
        <v>0</v>
      </c>
      <c r="DG476" s="51"/>
      <c r="DH476" s="50"/>
      <c r="DI476" s="51"/>
      <c r="DJ476" s="50"/>
      <c r="DK476" s="51"/>
      <c r="DL476" s="52"/>
      <c r="DM476" s="53">
        <f t="shared" si="140"/>
        <v>1.5</v>
      </c>
      <c r="DN476" s="51"/>
      <c r="DO476" s="50"/>
      <c r="DP476" s="51"/>
      <c r="DQ476" s="50"/>
      <c r="DR476" s="51"/>
      <c r="DS476" s="50"/>
      <c r="DT476" s="51"/>
      <c r="DU476" s="50"/>
      <c r="DV476" s="51"/>
      <c r="DW476" s="50"/>
      <c r="DX476" s="51"/>
      <c r="DY476" s="50"/>
      <c r="DZ476" s="51"/>
      <c r="EA476" s="50"/>
      <c r="EB476" s="51">
        <v>9</v>
      </c>
      <c r="EC476" s="52">
        <f>5*0.3</f>
        <v>1.5</v>
      </c>
    </row>
    <row r="477" spans="1:133" s="111" customFormat="1" ht="15" customHeight="1" x14ac:dyDescent="0.3">
      <c r="A477" s="112">
        <v>62</v>
      </c>
      <c r="B477" s="113">
        <v>252</v>
      </c>
      <c r="C477" s="114" t="s">
        <v>718</v>
      </c>
      <c r="D477" s="115">
        <v>2011</v>
      </c>
      <c r="E477" s="116">
        <f t="shared" si="128"/>
        <v>1.5</v>
      </c>
      <c r="F477" s="117" t="s">
        <v>716</v>
      </c>
      <c r="G477" s="47"/>
      <c r="H477" s="47" t="s">
        <v>719</v>
      </c>
      <c r="I477" s="47"/>
      <c r="J477" s="48">
        <f t="shared" si="129"/>
        <v>0</v>
      </c>
      <c r="K477" s="49"/>
      <c r="L477" s="50"/>
      <c r="M477" s="51"/>
      <c r="N477" s="50"/>
      <c r="O477" s="51"/>
      <c r="P477" s="52"/>
      <c r="Q477" s="48">
        <f t="shared" si="130"/>
        <v>0</v>
      </c>
      <c r="R477" s="49"/>
      <c r="S477" s="52"/>
      <c r="T477" s="48">
        <f t="shared" si="131"/>
        <v>0</v>
      </c>
      <c r="U477" s="49"/>
      <c r="V477" s="50"/>
      <c r="W477" s="51"/>
      <c r="X477" s="52"/>
      <c r="Y477" s="53">
        <f t="shared" si="132"/>
        <v>0</v>
      </c>
      <c r="Z477" s="106"/>
      <c r="AA477" s="55"/>
      <c r="AB477" s="106"/>
      <c r="AC477" s="55"/>
      <c r="AD477" s="106"/>
      <c r="AE477" s="55"/>
      <c r="AF477" s="106"/>
      <c r="AG477" s="55"/>
      <c r="AH477" s="106"/>
      <c r="AI477" s="55"/>
      <c r="AJ477" s="106"/>
      <c r="AK477" s="55"/>
      <c r="AL477" s="106"/>
      <c r="AM477" s="55"/>
      <c r="AN477" s="106"/>
      <c r="AO477" s="89"/>
      <c r="AP477" s="96">
        <f t="shared" si="133"/>
        <v>0</v>
      </c>
      <c r="AQ477" s="105"/>
      <c r="AR477" s="93"/>
      <c r="AS477" s="90">
        <f t="shared" si="134"/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>
        <f t="shared" si="135"/>
        <v>0</v>
      </c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 t="shared" si="136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>
        <f t="shared" si="137"/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>
        <f t="shared" si="138"/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>
        <f t="shared" si="139"/>
        <v>0</v>
      </c>
      <c r="DG477" s="51"/>
      <c r="DH477" s="50"/>
      <c r="DI477" s="51"/>
      <c r="DJ477" s="50"/>
      <c r="DK477" s="51"/>
      <c r="DL477" s="52"/>
      <c r="DM477" s="118">
        <f t="shared" si="140"/>
        <v>1.5</v>
      </c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>
        <v>9</v>
      </c>
      <c r="EC477" s="52">
        <f>5*0.3</f>
        <v>1.5</v>
      </c>
    </row>
    <row r="478" spans="1:133" s="111" customFormat="1" ht="15" customHeight="1" x14ac:dyDescent="0.3">
      <c r="A478" s="27"/>
      <c r="B478" s="37">
        <v>237</v>
      </c>
      <c r="C478" s="30" t="s">
        <v>705</v>
      </c>
      <c r="D478" s="38">
        <v>2012</v>
      </c>
      <c r="E478" s="62">
        <f t="shared" si="128"/>
        <v>0</v>
      </c>
      <c r="F478" s="47" t="s">
        <v>519</v>
      </c>
      <c r="G478" s="47"/>
      <c r="H478" s="47" t="s">
        <v>704</v>
      </c>
      <c r="I478" s="47"/>
      <c r="J478" s="48">
        <f t="shared" si="129"/>
        <v>0</v>
      </c>
      <c r="K478" s="49"/>
      <c r="L478" s="50"/>
      <c r="M478" s="51"/>
      <c r="N478" s="50"/>
      <c r="O478" s="51"/>
      <c r="P478" s="52"/>
      <c r="Q478" s="48">
        <f t="shared" si="130"/>
        <v>0</v>
      </c>
      <c r="R478" s="49"/>
      <c r="S478" s="52"/>
      <c r="T478" s="48">
        <f t="shared" si="131"/>
        <v>0</v>
      </c>
      <c r="U478" s="49"/>
      <c r="V478" s="50"/>
      <c r="W478" s="51"/>
      <c r="X478" s="52"/>
      <c r="Y478" s="53">
        <f t="shared" si="132"/>
        <v>0</v>
      </c>
      <c r="Z478" s="106"/>
      <c r="AA478" s="55"/>
      <c r="AB478" s="106"/>
      <c r="AC478" s="55"/>
      <c r="AD478" s="106"/>
      <c r="AE478" s="55"/>
      <c r="AF478" s="106"/>
      <c r="AG478" s="55"/>
      <c r="AH478" s="106"/>
      <c r="AI478" s="55"/>
      <c r="AJ478" s="106"/>
      <c r="AK478" s="55"/>
      <c r="AL478" s="106"/>
      <c r="AM478" s="55"/>
      <c r="AN478" s="106"/>
      <c r="AO478" s="89"/>
      <c r="AP478" s="96">
        <f t="shared" si="133"/>
        <v>0</v>
      </c>
      <c r="AQ478" s="105"/>
      <c r="AR478" s="93"/>
      <c r="AS478" s="90">
        <f t="shared" si="134"/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 t="shared" si="135"/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 t="shared" si="136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 t="shared" si="137"/>
        <v>0</v>
      </c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52"/>
      <c r="CU478" s="53">
        <f t="shared" si="138"/>
        <v>0</v>
      </c>
      <c r="CV478" s="51"/>
      <c r="CW478" s="50"/>
      <c r="CX478" s="51"/>
      <c r="CY478" s="50"/>
      <c r="CZ478" s="51"/>
      <c r="DA478" s="50"/>
      <c r="DB478" s="51"/>
      <c r="DC478" s="50"/>
      <c r="DD478" s="51"/>
      <c r="DE478" s="52"/>
      <c r="DF478" s="53">
        <f t="shared" si="139"/>
        <v>0</v>
      </c>
      <c r="DG478" s="51"/>
      <c r="DH478" s="50"/>
      <c r="DI478" s="51"/>
      <c r="DJ478" s="50"/>
      <c r="DK478" s="51"/>
      <c r="DL478" s="52"/>
      <c r="DM478" s="53">
        <f>DO478+DQ478+DS478+DU478+DY478+EA478+EC478</f>
        <v>0</v>
      </c>
      <c r="DN478" s="51"/>
      <c r="DO478" s="50"/>
      <c r="DP478" s="51"/>
      <c r="DQ478" s="50"/>
      <c r="DR478" s="51"/>
      <c r="DS478" s="50"/>
      <c r="DT478" s="51"/>
      <c r="DU478" s="50"/>
      <c r="DV478" s="18">
        <v>9</v>
      </c>
      <c r="DW478" s="18" t="s">
        <v>65</v>
      </c>
      <c r="DX478" s="51"/>
      <c r="DY478" s="50"/>
      <c r="DZ478" s="51"/>
      <c r="EA478" s="50"/>
      <c r="EB478" s="51"/>
      <c r="EC478" s="52"/>
    </row>
    <row r="479" spans="1:133" s="111" customFormat="1" ht="15" customHeight="1" x14ac:dyDescent="0.3">
      <c r="A479" s="112"/>
      <c r="B479" s="113">
        <v>1206</v>
      </c>
      <c r="C479" s="114" t="s">
        <v>700</v>
      </c>
      <c r="D479" s="115">
        <v>2012</v>
      </c>
      <c r="E479" s="116">
        <f t="shared" si="128"/>
        <v>0</v>
      </c>
      <c r="F479" s="117" t="s">
        <v>701</v>
      </c>
      <c r="G479" s="47"/>
      <c r="H479" s="47" t="s">
        <v>510</v>
      </c>
      <c r="I479" s="47"/>
      <c r="J479" s="48">
        <f t="shared" si="129"/>
        <v>0</v>
      </c>
      <c r="K479" s="49"/>
      <c r="L479" s="50"/>
      <c r="M479" s="51"/>
      <c r="N479" s="50"/>
      <c r="O479" s="51"/>
      <c r="P479" s="52"/>
      <c r="Q479" s="48">
        <f t="shared" si="130"/>
        <v>0</v>
      </c>
      <c r="R479" s="49"/>
      <c r="S479" s="52"/>
      <c r="T479" s="48">
        <f t="shared" si="131"/>
        <v>0</v>
      </c>
      <c r="U479" s="49"/>
      <c r="V479" s="50"/>
      <c r="W479" s="51"/>
      <c r="X479" s="52"/>
      <c r="Y479" s="53">
        <f t="shared" si="132"/>
        <v>0</v>
      </c>
      <c r="Z479" s="106"/>
      <c r="AA479" s="55"/>
      <c r="AB479" s="106"/>
      <c r="AC479" s="55"/>
      <c r="AD479" s="106"/>
      <c r="AE479" s="55"/>
      <c r="AF479" s="106"/>
      <c r="AG479" s="55"/>
      <c r="AH479" s="106"/>
      <c r="AI479" s="55"/>
      <c r="AJ479" s="106"/>
      <c r="AK479" s="55"/>
      <c r="AL479" s="106"/>
      <c r="AM479" s="55"/>
      <c r="AN479" s="106"/>
      <c r="AO479" s="89"/>
      <c r="AP479" s="96">
        <f t="shared" si="133"/>
        <v>0</v>
      </c>
      <c r="AQ479" s="105"/>
      <c r="AR479" s="93"/>
      <c r="AS479" s="90">
        <f t="shared" si="134"/>
        <v>0</v>
      </c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 t="shared" si="135"/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136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>
        <f t="shared" si="137"/>
        <v>0</v>
      </c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>
        <f t="shared" si="138"/>
        <v>0</v>
      </c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>
        <f t="shared" si="139"/>
        <v>0</v>
      </c>
      <c r="DG479" s="51"/>
      <c r="DH479" s="50"/>
      <c r="DI479" s="51"/>
      <c r="DJ479" s="50"/>
      <c r="DK479" s="51"/>
      <c r="DL479" s="52"/>
      <c r="DM479" s="118">
        <f>DO479+DQ479+DS479+DU479+DY479+EA479+EC479</f>
        <v>0</v>
      </c>
      <c r="DN479" s="51"/>
      <c r="DO479" s="50"/>
      <c r="DP479" s="51"/>
      <c r="DQ479" s="50"/>
      <c r="DR479" s="51"/>
      <c r="DS479" s="50"/>
      <c r="DT479" s="51"/>
      <c r="DU479" s="50"/>
      <c r="DV479" s="18">
        <v>8</v>
      </c>
      <c r="DW479" s="18" t="s">
        <v>65</v>
      </c>
      <c r="DX479" s="51"/>
      <c r="DY479" s="50"/>
      <c r="DZ479" s="51"/>
      <c r="EA479" s="50"/>
      <c r="EB479" s="51"/>
      <c r="EC479" s="52"/>
    </row>
    <row r="480" spans="1:133" s="111" customFormat="1" ht="15" customHeight="1" x14ac:dyDescent="0.3">
      <c r="A480" s="27"/>
      <c r="B480" s="37">
        <v>1211</v>
      </c>
      <c r="C480" s="30" t="s">
        <v>702</v>
      </c>
      <c r="D480" s="38">
        <v>2012</v>
      </c>
      <c r="E480" s="62">
        <f t="shared" si="128"/>
        <v>0</v>
      </c>
      <c r="F480" s="47" t="s">
        <v>701</v>
      </c>
      <c r="G480" s="47"/>
      <c r="H480" s="47" t="s">
        <v>510</v>
      </c>
      <c r="I480" s="47"/>
      <c r="J480" s="48">
        <f t="shared" si="129"/>
        <v>0</v>
      </c>
      <c r="K480" s="49"/>
      <c r="L480" s="50"/>
      <c r="M480" s="51"/>
      <c r="N480" s="50"/>
      <c r="O480" s="51"/>
      <c r="P480" s="52"/>
      <c r="Q480" s="48">
        <f t="shared" si="130"/>
        <v>0</v>
      </c>
      <c r="R480" s="49"/>
      <c r="S480" s="52"/>
      <c r="T480" s="48">
        <f t="shared" si="131"/>
        <v>0</v>
      </c>
      <c r="U480" s="49"/>
      <c r="V480" s="50"/>
      <c r="W480" s="51"/>
      <c r="X480" s="52"/>
      <c r="Y480" s="53">
        <f t="shared" si="132"/>
        <v>0</v>
      </c>
      <c r="Z480" s="106"/>
      <c r="AA480" s="55"/>
      <c r="AB480" s="106"/>
      <c r="AC480" s="55"/>
      <c r="AD480" s="106"/>
      <c r="AE480" s="55"/>
      <c r="AF480" s="106"/>
      <c r="AG480" s="55"/>
      <c r="AH480" s="106"/>
      <c r="AI480" s="55"/>
      <c r="AJ480" s="106"/>
      <c r="AK480" s="55"/>
      <c r="AL480" s="106"/>
      <c r="AM480" s="55"/>
      <c r="AN480" s="106"/>
      <c r="AO480" s="89"/>
      <c r="AP480" s="96">
        <f t="shared" si="133"/>
        <v>0</v>
      </c>
      <c r="AQ480" s="105"/>
      <c r="AR480" s="93"/>
      <c r="AS480" s="90">
        <f t="shared" si="134"/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 t="shared" si="135"/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 t="shared" si="136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>
        <f t="shared" si="137"/>
        <v>0</v>
      </c>
      <c r="CI480" s="51"/>
      <c r="CJ480" s="50"/>
      <c r="CK480" s="51"/>
      <c r="CL480" s="50"/>
      <c r="CM480" s="51"/>
      <c r="CN480" s="50"/>
      <c r="CO480" s="51"/>
      <c r="CP480" s="50"/>
      <c r="CQ480" s="51"/>
      <c r="CR480" s="50"/>
      <c r="CS480" s="51"/>
      <c r="CT480" s="52"/>
      <c r="CU480" s="53">
        <f t="shared" si="138"/>
        <v>0</v>
      </c>
      <c r="CV480" s="51"/>
      <c r="CW480" s="50"/>
      <c r="CX480" s="51"/>
      <c r="CY480" s="50"/>
      <c r="CZ480" s="51"/>
      <c r="DA480" s="50"/>
      <c r="DB480" s="51"/>
      <c r="DC480" s="50"/>
      <c r="DD480" s="51"/>
      <c r="DE480" s="52"/>
      <c r="DF480" s="53">
        <f t="shared" si="139"/>
        <v>0</v>
      </c>
      <c r="DG480" s="51"/>
      <c r="DH480" s="50"/>
      <c r="DI480" s="51"/>
      <c r="DJ480" s="50"/>
      <c r="DK480" s="51"/>
      <c r="DL480" s="52"/>
      <c r="DM480" s="53">
        <f>DO480+DQ480+DS480+DU480+DY480+EA480+EC480</f>
        <v>0</v>
      </c>
      <c r="DN480" s="51"/>
      <c r="DO480" s="50"/>
      <c r="DP480" s="51"/>
      <c r="DQ480" s="50"/>
      <c r="DR480" s="51"/>
      <c r="DS480" s="50"/>
      <c r="DT480" s="51"/>
      <c r="DU480" s="50"/>
      <c r="DV480" s="18">
        <v>8</v>
      </c>
      <c r="DW480" s="18" t="s">
        <v>65</v>
      </c>
      <c r="DX480" s="51"/>
      <c r="DY480" s="50"/>
      <c r="DZ480" s="51"/>
      <c r="EA480" s="50"/>
      <c r="EB480" s="51"/>
      <c r="EC480" s="52"/>
    </row>
    <row r="481" spans="1:133" s="111" customFormat="1" ht="15" customHeight="1" x14ac:dyDescent="0.3">
      <c r="A481" s="112"/>
      <c r="B481" s="113">
        <v>9485</v>
      </c>
      <c r="C481" s="114" t="s">
        <v>703</v>
      </c>
      <c r="D481" s="115">
        <v>2011</v>
      </c>
      <c r="E481" s="116">
        <f t="shared" si="128"/>
        <v>0</v>
      </c>
      <c r="F481" s="117" t="s">
        <v>519</v>
      </c>
      <c r="G481" s="47"/>
      <c r="H481" s="47" t="s">
        <v>704</v>
      </c>
      <c r="I481" s="47"/>
      <c r="J481" s="48">
        <f t="shared" si="129"/>
        <v>0</v>
      </c>
      <c r="K481" s="49"/>
      <c r="L481" s="50"/>
      <c r="M481" s="51"/>
      <c r="N481" s="50"/>
      <c r="O481" s="51"/>
      <c r="P481" s="52"/>
      <c r="Q481" s="48">
        <f t="shared" si="130"/>
        <v>0</v>
      </c>
      <c r="R481" s="49"/>
      <c r="S481" s="52"/>
      <c r="T481" s="48">
        <f t="shared" si="131"/>
        <v>0</v>
      </c>
      <c r="U481" s="49"/>
      <c r="V481" s="50"/>
      <c r="W481" s="51"/>
      <c r="X481" s="52"/>
      <c r="Y481" s="53">
        <f t="shared" si="132"/>
        <v>0</v>
      </c>
      <c r="Z481" s="106"/>
      <c r="AA481" s="55"/>
      <c r="AB481" s="106"/>
      <c r="AC481" s="55"/>
      <c r="AD481" s="106"/>
      <c r="AE481" s="55"/>
      <c r="AF481" s="106"/>
      <c r="AG481" s="55"/>
      <c r="AH481" s="106"/>
      <c r="AI481" s="55"/>
      <c r="AJ481" s="106"/>
      <c r="AK481" s="55"/>
      <c r="AL481" s="106"/>
      <c r="AM481" s="55"/>
      <c r="AN481" s="106"/>
      <c r="AO481" s="89"/>
      <c r="AP481" s="96">
        <f t="shared" si="133"/>
        <v>0</v>
      </c>
      <c r="AQ481" s="105"/>
      <c r="AR481" s="93"/>
      <c r="AS481" s="90">
        <f t="shared" si="134"/>
        <v>0</v>
      </c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>
        <f t="shared" si="135"/>
        <v>0</v>
      </c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si="136"/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>
        <f t="shared" si="137"/>
        <v>0</v>
      </c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>
        <f t="shared" si="138"/>
        <v>0</v>
      </c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>
        <f t="shared" si="139"/>
        <v>0</v>
      </c>
      <c r="DG481" s="51"/>
      <c r="DH481" s="50"/>
      <c r="DI481" s="51"/>
      <c r="DJ481" s="50"/>
      <c r="DK481" s="51"/>
      <c r="DL481" s="52"/>
      <c r="DM481" s="118">
        <f>DO481+DQ481+DS481+DU481+DY481+EA481+EC481</f>
        <v>0</v>
      </c>
      <c r="DN481" s="51"/>
      <c r="DO481" s="50"/>
      <c r="DP481" s="51"/>
      <c r="DQ481" s="50"/>
      <c r="DR481" s="51"/>
      <c r="DS481" s="50"/>
      <c r="DT481" s="51"/>
      <c r="DU481" s="50"/>
      <c r="DV481" s="18">
        <v>9</v>
      </c>
      <c r="DW481" s="18" t="s">
        <v>65</v>
      </c>
      <c r="DX481" s="51"/>
      <c r="DY481" s="50"/>
      <c r="DZ481" s="51"/>
      <c r="EA481" s="50"/>
      <c r="EB481" s="51"/>
      <c r="EC481" s="52"/>
    </row>
    <row r="482" spans="1:133" ht="15" customHeight="1" thickBot="1" x14ac:dyDescent="0.35">
      <c r="A482" s="44"/>
      <c r="B482" s="36"/>
      <c r="C482" s="45"/>
      <c r="D482" s="46"/>
      <c r="E482" s="87"/>
      <c r="F482" s="64"/>
      <c r="G482" s="64"/>
      <c r="H482" s="64"/>
      <c r="I482" s="64"/>
      <c r="J482" s="65"/>
      <c r="K482" s="66"/>
      <c r="L482" s="67"/>
      <c r="M482" s="66"/>
      <c r="N482" s="67"/>
      <c r="O482" s="66"/>
      <c r="P482" s="68"/>
      <c r="Q482" s="65"/>
      <c r="R482" s="66"/>
      <c r="S482" s="68"/>
      <c r="T482" s="65"/>
      <c r="U482" s="66"/>
      <c r="V482" s="67"/>
      <c r="W482" s="66"/>
      <c r="X482" s="68"/>
      <c r="Y482" s="69"/>
      <c r="Z482" s="70"/>
      <c r="AA482" s="71"/>
      <c r="AB482" s="70"/>
      <c r="AC482" s="71"/>
      <c r="AD482" s="70"/>
      <c r="AE482" s="71"/>
      <c r="AF482" s="70"/>
      <c r="AG482" s="71"/>
      <c r="AH482" s="70"/>
      <c r="AI482" s="71"/>
      <c r="AJ482" s="70"/>
      <c r="AK482" s="71"/>
      <c r="AL482" s="70"/>
      <c r="AM482" s="71"/>
      <c r="AN482" s="70"/>
      <c r="AO482" s="71"/>
      <c r="AP482" s="97"/>
      <c r="AQ482" s="99"/>
      <c r="AR482" s="94"/>
      <c r="AS482" s="91"/>
      <c r="AT482" s="66"/>
      <c r="AU482" s="67"/>
      <c r="AV482" s="66"/>
      <c r="AW482" s="67"/>
      <c r="AX482" s="23"/>
      <c r="AY482" s="24"/>
      <c r="AZ482" s="23"/>
      <c r="BA482" s="24"/>
      <c r="BB482" s="23"/>
      <c r="BC482" s="25"/>
      <c r="BD482" s="26"/>
      <c r="BE482" s="23"/>
      <c r="BF482" s="24"/>
      <c r="BG482" s="23"/>
      <c r="BH482" s="24"/>
      <c r="BI482" s="23"/>
      <c r="BJ482" s="24"/>
      <c r="BK482" s="23"/>
      <c r="BL482" s="24"/>
      <c r="BM482" s="23"/>
      <c r="BN482" s="24"/>
      <c r="BO482" s="23"/>
      <c r="BP482" s="25"/>
      <c r="BQ482" s="26"/>
      <c r="BR482" s="66"/>
      <c r="BS482" s="67"/>
      <c r="BT482" s="66"/>
      <c r="BU482" s="67"/>
      <c r="BV482" s="66"/>
      <c r="BW482" s="67"/>
      <c r="BX482" s="66"/>
      <c r="BY482" s="67"/>
      <c r="BZ482" s="66"/>
      <c r="CA482" s="67"/>
      <c r="CB482" s="66"/>
      <c r="CC482" s="67"/>
      <c r="CD482" s="66"/>
      <c r="CE482" s="67"/>
      <c r="CF482" s="66"/>
      <c r="CG482" s="68"/>
      <c r="CH482" s="69"/>
      <c r="CI482" s="66"/>
      <c r="CJ482" s="67"/>
      <c r="CK482" s="66"/>
      <c r="CL482" s="67"/>
      <c r="CM482" s="66"/>
      <c r="CN482" s="67"/>
      <c r="CO482" s="66"/>
      <c r="CP482" s="67"/>
      <c r="CQ482" s="66"/>
      <c r="CR482" s="67"/>
      <c r="CS482" s="66"/>
      <c r="CT482" s="68"/>
      <c r="CU482" s="69"/>
      <c r="CV482" s="66"/>
      <c r="CW482" s="67"/>
      <c r="CX482" s="66"/>
      <c r="CY482" s="67"/>
      <c r="CZ482" s="66"/>
      <c r="DA482" s="67"/>
      <c r="DB482" s="66"/>
      <c r="DC482" s="67"/>
      <c r="DD482" s="66"/>
      <c r="DE482" s="68"/>
      <c r="DF482" s="69"/>
      <c r="DG482" s="66"/>
      <c r="DH482" s="67"/>
      <c r="DI482" s="66"/>
      <c r="DJ482" s="67"/>
      <c r="DK482" s="66"/>
      <c r="DL482" s="68"/>
      <c r="DM482" s="69"/>
      <c r="DN482" s="66"/>
      <c r="DO482" s="67"/>
      <c r="DP482" s="66"/>
      <c r="DQ482" s="67"/>
      <c r="DR482" s="66"/>
      <c r="DS482" s="67"/>
      <c r="DT482" s="66"/>
      <c r="DU482" s="67"/>
      <c r="DV482" s="66"/>
      <c r="DW482" s="67"/>
      <c r="DX482" s="66"/>
      <c r="DY482" s="67"/>
      <c r="DZ482" s="66"/>
      <c r="EA482" s="67"/>
      <c r="EB482" s="66"/>
      <c r="EC482" s="68"/>
    </row>
    <row r="483" spans="1:133" ht="15" customHeight="1" x14ac:dyDescent="0.3">
      <c r="A483" s="30"/>
      <c r="F483" s="72"/>
      <c r="G483" s="72"/>
      <c r="H483" s="72"/>
      <c r="I483" s="72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30"/>
      <c r="Z483" s="30"/>
      <c r="AA483" s="73"/>
      <c r="AB483" s="30"/>
      <c r="AC483" s="30"/>
      <c r="AD483" s="30"/>
      <c r="AE483" s="30"/>
      <c r="AF483" s="30"/>
      <c r="AG483" s="73"/>
      <c r="AH483" s="30"/>
      <c r="AI483" s="30"/>
      <c r="AJ483" s="30"/>
      <c r="AK483" s="30"/>
      <c r="AL483" s="30"/>
      <c r="AM483" s="30"/>
      <c r="AN483" s="30"/>
      <c r="AO483" s="30"/>
    </row>
    <row r="484" spans="1:133" ht="15" customHeight="1" x14ac:dyDescent="0.3">
      <c r="A484" s="30"/>
      <c r="F484" s="72"/>
      <c r="G484" s="72"/>
      <c r="H484" s="72"/>
      <c r="I484" s="72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30"/>
      <c r="Z484" s="30"/>
      <c r="AA484" s="73"/>
      <c r="AB484" s="30"/>
      <c r="AC484" s="30"/>
      <c r="AD484" s="30"/>
      <c r="AE484" s="30"/>
      <c r="AF484" s="30"/>
      <c r="AG484" s="73"/>
      <c r="AH484" s="30"/>
      <c r="AI484" s="30"/>
      <c r="AJ484" s="30"/>
      <c r="AK484" s="30"/>
      <c r="AL484" s="30"/>
      <c r="AM484" s="30"/>
      <c r="AN484" s="30"/>
      <c r="AO484" s="30"/>
    </row>
    <row r="485" spans="1:133" ht="15" customHeight="1" x14ac:dyDescent="0.3">
      <c r="A485" s="30"/>
      <c r="F485" s="72"/>
      <c r="G485" s="72"/>
      <c r="H485" s="72"/>
      <c r="I485" s="72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30"/>
      <c r="Z485" s="30"/>
      <c r="AA485" s="73"/>
      <c r="AB485" s="30"/>
      <c r="AC485" s="30"/>
      <c r="AD485" s="30"/>
      <c r="AE485" s="30"/>
      <c r="AF485" s="30"/>
      <c r="AG485" s="73"/>
      <c r="AH485" s="30"/>
      <c r="AI485" s="30"/>
      <c r="AJ485" s="30"/>
      <c r="AK485" s="30"/>
      <c r="AL485" s="30"/>
      <c r="AM485" s="30"/>
      <c r="AN485" s="30"/>
      <c r="AO485" s="30"/>
    </row>
    <row r="486" spans="1:133" x14ac:dyDescent="0.3">
      <c r="A486" s="30"/>
      <c r="F486" s="72"/>
      <c r="G486" s="72"/>
      <c r="H486" s="72"/>
      <c r="I486" s="72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30"/>
      <c r="Z486" s="30"/>
      <c r="AA486" s="73"/>
      <c r="AB486" s="30"/>
      <c r="AC486" s="30"/>
      <c r="AD486" s="30"/>
      <c r="AE486" s="30"/>
      <c r="AF486" s="30"/>
      <c r="AG486" s="73"/>
      <c r="AH486" s="30"/>
      <c r="AI486" s="30"/>
      <c r="AJ486" s="30"/>
      <c r="AK486" s="30"/>
      <c r="AL486" s="30"/>
      <c r="AM486" s="30"/>
      <c r="AN486" s="30"/>
      <c r="AO486" s="30"/>
    </row>
    <row r="487" spans="1:133" x14ac:dyDescent="0.3">
      <c r="A487" s="30"/>
      <c r="F487" s="72"/>
      <c r="G487" s="72"/>
      <c r="H487" s="72"/>
      <c r="I487" s="72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30"/>
      <c r="Z487" s="30"/>
      <c r="AA487" s="73"/>
      <c r="AB487" s="30"/>
      <c r="AC487" s="30"/>
      <c r="AD487" s="30"/>
      <c r="AE487" s="30"/>
      <c r="AF487" s="30"/>
      <c r="AG487" s="73"/>
      <c r="AH487" s="30"/>
      <c r="AI487" s="30"/>
      <c r="AJ487" s="30"/>
      <c r="AK487" s="30"/>
      <c r="AL487" s="30"/>
      <c r="AM487" s="30"/>
      <c r="AN487" s="30"/>
      <c r="AO487" s="30"/>
    </row>
    <row r="488" spans="1:133" x14ac:dyDescent="0.3">
      <c r="A488" s="30"/>
      <c r="F488" s="72"/>
      <c r="G488" s="72"/>
      <c r="H488" s="72"/>
      <c r="I488" s="72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30"/>
      <c r="Z488" s="30"/>
      <c r="AA488" s="73"/>
      <c r="AB488" s="30"/>
      <c r="AC488" s="30"/>
      <c r="AD488" s="30"/>
      <c r="AE488" s="30"/>
      <c r="AF488" s="30"/>
      <c r="AG488" s="73"/>
      <c r="AH488" s="30"/>
      <c r="AI488" s="30"/>
      <c r="AJ488" s="30"/>
      <c r="AK488" s="30"/>
      <c r="AL488" s="30"/>
      <c r="AM488" s="30"/>
      <c r="AN488" s="30"/>
      <c r="AO488" s="30"/>
    </row>
    <row r="489" spans="1:133" x14ac:dyDescent="0.3">
      <c r="A489" s="30"/>
      <c r="F489" s="72"/>
      <c r="G489" s="72"/>
      <c r="H489" s="72"/>
      <c r="I489" s="72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30"/>
      <c r="Z489" s="30"/>
      <c r="AA489" s="73"/>
      <c r="AB489" s="30"/>
      <c r="AC489" s="30"/>
      <c r="AD489" s="30"/>
      <c r="AE489" s="30"/>
      <c r="AF489" s="30"/>
      <c r="AG489" s="73"/>
      <c r="AH489" s="30"/>
      <c r="AI489" s="30"/>
      <c r="AJ489" s="30"/>
      <c r="AK489" s="30"/>
      <c r="AL489" s="30"/>
      <c r="AM489" s="30"/>
      <c r="AN489" s="30"/>
      <c r="AO489" s="30"/>
    </row>
    <row r="490" spans="1:133" x14ac:dyDescent="0.3">
      <c r="A490" s="30"/>
      <c r="F490" s="72"/>
      <c r="G490" s="72"/>
      <c r="H490" s="72"/>
      <c r="I490" s="72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30"/>
      <c r="Z490" s="30"/>
      <c r="AA490" s="73"/>
      <c r="AB490" s="30"/>
      <c r="AC490" s="30"/>
      <c r="AD490" s="30"/>
      <c r="AE490" s="30"/>
      <c r="AF490" s="30"/>
      <c r="AG490" s="73"/>
      <c r="AH490" s="30"/>
      <c r="AI490" s="30"/>
      <c r="AJ490" s="30"/>
      <c r="AK490" s="30"/>
      <c r="AL490" s="30"/>
      <c r="AM490" s="30"/>
      <c r="AN490" s="30"/>
      <c r="AO490" s="30"/>
    </row>
    <row r="491" spans="1:133" x14ac:dyDescent="0.3">
      <c r="A491" s="30"/>
      <c r="F491" s="72"/>
      <c r="G491" s="72"/>
      <c r="H491" s="72"/>
      <c r="I491" s="72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30"/>
      <c r="Z491" s="30"/>
      <c r="AA491" s="73"/>
      <c r="AB491" s="30"/>
      <c r="AC491" s="30"/>
      <c r="AD491" s="30"/>
      <c r="AE491" s="30"/>
      <c r="AF491" s="30"/>
      <c r="AG491" s="73"/>
      <c r="AH491" s="30"/>
      <c r="AI491" s="30"/>
      <c r="AJ491" s="30"/>
      <c r="AK491" s="30"/>
      <c r="AL491" s="30"/>
      <c r="AM491" s="30"/>
      <c r="AN491" s="30"/>
      <c r="AO491" s="30"/>
    </row>
    <row r="492" spans="1:133" x14ac:dyDescent="0.3">
      <c r="A492" s="30"/>
      <c r="F492" s="72"/>
      <c r="G492" s="72"/>
      <c r="H492" s="72"/>
      <c r="I492" s="72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30"/>
      <c r="Z492" s="30"/>
      <c r="AA492" s="73"/>
      <c r="AB492" s="30"/>
      <c r="AC492" s="30"/>
      <c r="AD492" s="30"/>
      <c r="AE492" s="30"/>
      <c r="AF492" s="30"/>
      <c r="AG492" s="73"/>
      <c r="AH492" s="30"/>
      <c r="AI492" s="30"/>
      <c r="AJ492" s="30"/>
      <c r="AK492" s="30"/>
      <c r="AL492" s="30"/>
      <c r="AM492" s="30"/>
      <c r="AN492" s="30"/>
      <c r="AO492" s="30"/>
    </row>
    <row r="493" spans="1:133" x14ac:dyDescent="0.3">
      <c r="A493" s="30"/>
      <c r="F493" s="72"/>
      <c r="G493" s="72"/>
      <c r="H493" s="72"/>
      <c r="I493" s="72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30"/>
      <c r="Z493" s="30"/>
      <c r="AA493" s="73"/>
      <c r="AB493" s="30"/>
      <c r="AC493" s="30"/>
      <c r="AD493" s="30"/>
      <c r="AE493" s="30"/>
      <c r="AF493" s="30"/>
      <c r="AG493" s="73"/>
      <c r="AH493" s="30"/>
      <c r="AI493" s="30"/>
      <c r="AJ493" s="30"/>
      <c r="AK493" s="30"/>
      <c r="AL493" s="30"/>
      <c r="AM493" s="30"/>
      <c r="AN493" s="30"/>
      <c r="AO493" s="30"/>
    </row>
    <row r="494" spans="1:133" x14ac:dyDescent="0.3">
      <c r="A494" s="30"/>
      <c r="F494" s="72"/>
      <c r="G494" s="72"/>
      <c r="H494" s="72"/>
      <c r="I494" s="72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30"/>
      <c r="Z494" s="30"/>
      <c r="AA494" s="73"/>
      <c r="AB494" s="30"/>
      <c r="AC494" s="30"/>
      <c r="AD494" s="30"/>
      <c r="AE494" s="30"/>
      <c r="AF494" s="30"/>
      <c r="AG494" s="73"/>
      <c r="AH494" s="30"/>
      <c r="AI494" s="30"/>
      <c r="AJ494" s="30"/>
      <c r="AK494" s="30"/>
      <c r="AL494" s="30"/>
      <c r="AM494" s="30"/>
      <c r="AN494" s="30"/>
      <c r="AO494" s="30"/>
    </row>
    <row r="495" spans="1:133" x14ac:dyDescent="0.3">
      <c r="A495" s="30"/>
      <c r="B495" s="30"/>
      <c r="E495" s="30"/>
      <c r="F495" s="72"/>
      <c r="G495" s="72"/>
      <c r="H495" s="72"/>
      <c r="I495" s="72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30"/>
      <c r="Z495" s="30"/>
      <c r="AA495" s="73"/>
      <c r="AB495" s="30"/>
      <c r="AC495" s="30"/>
      <c r="AD495" s="30"/>
      <c r="AE495" s="30"/>
      <c r="AF495" s="30"/>
      <c r="AG495" s="73"/>
      <c r="AH495" s="30"/>
      <c r="AI495" s="30"/>
      <c r="AJ495" s="30"/>
      <c r="AK495" s="30"/>
      <c r="AL495" s="30"/>
      <c r="AM495" s="30"/>
      <c r="AN495" s="30"/>
      <c r="AO495" s="30"/>
    </row>
    <row r="496" spans="1:133" x14ac:dyDescent="0.3">
      <c r="A496" s="30"/>
      <c r="B496" s="30"/>
      <c r="E496" s="30"/>
      <c r="F496" s="72"/>
      <c r="G496" s="72"/>
      <c r="H496" s="72"/>
      <c r="I496" s="72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30"/>
      <c r="Z496" s="30"/>
      <c r="AA496" s="73"/>
      <c r="AB496" s="30"/>
      <c r="AC496" s="30"/>
      <c r="AD496" s="30"/>
      <c r="AE496" s="30"/>
      <c r="AF496" s="30"/>
      <c r="AG496" s="73"/>
      <c r="AH496" s="30"/>
      <c r="AI496" s="30"/>
      <c r="AJ496" s="30"/>
      <c r="AK496" s="30"/>
      <c r="AL496" s="30"/>
      <c r="AM496" s="30"/>
      <c r="AN496" s="30"/>
      <c r="AO496" s="30"/>
    </row>
    <row r="497" spans="1:41" x14ac:dyDescent="0.3">
      <c r="A497" s="30"/>
      <c r="B497" s="30"/>
      <c r="E497" s="30"/>
      <c r="F497" s="72"/>
      <c r="G497" s="72"/>
      <c r="H497" s="72"/>
      <c r="I497" s="72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30"/>
      <c r="Z497" s="30"/>
      <c r="AA497" s="73"/>
      <c r="AB497" s="30"/>
      <c r="AC497" s="30"/>
      <c r="AD497" s="30"/>
      <c r="AE497" s="30"/>
      <c r="AF497" s="30"/>
      <c r="AG497" s="73"/>
      <c r="AH497" s="30"/>
      <c r="AI497" s="30"/>
      <c r="AJ497" s="30"/>
      <c r="AK497" s="30"/>
      <c r="AL497" s="30"/>
      <c r="AM497" s="30"/>
      <c r="AN497" s="30"/>
      <c r="AO497" s="30"/>
    </row>
    <row r="498" spans="1:41" x14ac:dyDescent="0.3">
      <c r="A498" s="30"/>
      <c r="B498" s="30"/>
      <c r="E498" s="30"/>
      <c r="F498" s="72"/>
      <c r="G498" s="72"/>
      <c r="H498" s="72"/>
      <c r="I498" s="72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30"/>
      <c r="Z498" s="30"/>
      <c r="AA498" s="73"/>
      <c r="AB498" s="30"/>
      <c r="AC498" s="30"/>
      <c r="AD498" s="30"/>
      <c r="AE498" s="30"/>
      <c r="AF498" s="30"/>
      <c r="AG498" s="73"/>
      <c r="AH498" s="30"/>
      <c r="AI498" s="30"/>
      <c r="AJ498" s="30"/>
      <c r="AK498" s="30"/>
      <c r="AL498" s="30"/>
      <c r="AM498" s="30"/>
      <c r="AN498" s="30"/>
      <c r="AO498" s="30"/>
    </row>
    <row r="499" spans="1:41" x14ac:dyDescent="0.3">
      <c r="A499" s="30"/>
      <c r="B499" s="30"/>
      <c r="E499" s="30"/>
      <c r="F499" s="72"/>
      <c r="G499" s="72"/>
      <c r="H499" s="72"/>
      <c r="I499" s="72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30"/>
      <c r="Z499" s="30"/>
      <c r="AA499" s="73"/>
      <c r="AB499" s="30"/>
      <c r="AC499" s="30"/>
      <c r="AD499" s="30"/>
      <c r="AE499" s="30"/>
      <c r="AF499" s="30"/>
      <c r="AG499" s="73"/>
      <c r="AH499" s="30"/>
      <c r="AI499" s="30"/>
      <c r="AJ499" s="30"/>
      <c r="AK499" s="30"/>
      <c r="AL499" s="30"/>
      <c r="AM499" s="30"/>
      <c r="AN499" s="30"/>
      <c r="AO499" s="30"/>
    </row>
    <row r="500" spans="1:41" x14ac:dyDescent="0.3">
      <c r="A500" s="30"/>
      <c r="B500" s="30"/>
      <c r="E500" s="30"/>
      <c r="F500" s="72"/>
      <c r="G500" s="72"/>
      <c r="H500" s="72"/>
      <c r="I500" s="72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30"/>
      <c r="Z500" s="30"/>
      <c r="AA500" s="73"/>
      <c r="AB500" s="30"/>
      <c r="AC500" s="30"/>
      <c r="AD500" s="30"/>
      <c r="AE500" s="30"/>
      <c r="AF500" s="30"/>
      <c r="AG500" s="73"/>
      <c r="AH500" s="30"/>
      <c r="AI500" s="30"/>
      <c r="AJ500" s="30"/>
      <c r="AK500" s="30"/>
      <c r="AL500" s="30"/>
      <c r="AM500" s="30"/>
      <c r="AN500" s="30"/>
      <c r="AO500" s="30"/>
    </row>
    <row r="501" spans="1:41" x14ac:dyDescent="0.3">
      <c r="A501" s="30"/>
      <c r="B501" s="30"/>
      <c r="E501" s="30"/>
      <c r="F501" s="72"/>
      <c r="G501" s="72"/>
      <c r="H501" s="72"/>
      <c r="I501" s="72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30"/>
      <c r="Z501" s="30"/>
      <c r="AA501" s="73"/>
      <c r="AB501" s="30"/>
      <c r="AC501" s="30"/>
      <c r="AD501" s="30"/>
      <c r="AE501" s="30"/>
      <c r="AF501" s="30"/>
      <c r="AG501" s="73"/>
      <c r="AH501" s="30"/>
      <c r="AI501" s="30"/>
      <c r="AJ501" s="30"/>
      <c r="AK501" s="30"/>
      <c r="AL501" s="30"/>
      <c r="AM501" s="30"/>
      <c r="AN501" s="30"/>
      <c r="AO501" s="30"/>
    </row>
    <row r="502" spans="1:41" x14ac:dyDescent="0.3">
      <c r="A502" s="30"/>
      <c r="B502" s="30"/>
      <c r="E502" s="30"/>
      <c r="F502" s="72"/>
      <c r="G502" s="72"/>
      <c r="H502" s="72"/>
      <c r="I502" s="72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30"/>
      <c r="Z502" s="30"/>
      <c r="AA502" s="73"/>
      <c r="AB502" s="30"/>
      <c r="AC502" s="30"/>
      <c r="AD502" s="30"/>
      <c r="AE502" s="30"/>
      <c r="AF502" s="30"/>
      <c r="AG502" s="73"/>
      <c r="AH502" s="30"/>
      <c r="AI502" s="30"/>
      <c r="AJ502" s="30"/>
      <c r="AK502" s="30"/>
      <c r="AL502" s="30"/>
      <c r="AM502" s="30"/>
      <c r="AN502" s="30"/>
      <c r="AO502" s="30"/>
    </row>
    <row r="503" spans="1:41" x14ac:dyDescent="0.3">
      <c r="A503" s="30"/>
      <c r="B503" s="30"/>
      <c r="E503" s="30"/>
      <c r="F503" s="72"/>
      <c r="G503" s="72"/>
      <c r="H503" s="72"/>
      <c r="I503" s="72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30"/>
      <c r="Z503" s="30"/>
      <c r="AA503" s="73"/>
      <c r="AB503" s="30"/>
      <c r="AC503" s="30"/>
      <c r="AD503" s="30"/>
      <c r="AE503" s="30"/>
      <c r="AF503" s="30"/>
      <c r="AG503" s="73"/>
      <c r="AH503" s="30"/>
      <c r="AI503" s="30"/>
      <c r="AJ503" s="30"/>
      <c r="AK503" s="30"/>
      <c r="AL503" s="30"/>
      <c r="AM503" s="30"/>
      <c r="AN503" s="30"/>
      <c r="AO503" s="30"/>
    </row>
    <row r="504" spans="1:41" x14ac:dyDescent="0.3">
      <c r="A504" s="30"/>
      <c r="B504" s="30"/>
      <c r="E504" s="30"/>
      <c r="F504" s="72"/>
      <c r="G504" s="72"/>
      <c r="H504" s="72"/>
      <c r="I504" s="72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30"/>
      <c r="Z504" s="30"/>
      <c r="AA504" s="73"/>
      <c r="AB504" s="30"/>
      <c r="AC504" s="30"/>
      <c r="AD504" s="30"/>
      <c r="AE504" s="30"/>
      <c r="AF504" s="30"/>
      <c r="AG504" s="73"/>
      <c r="AH504" s="30"/>
      <c r="AI504" s="30"/>
      <c r="AJ504" s="30"/>
      <c r="AK504" s="30"/>
      <c r="AL504" s="30"/>
      <c r="AM504" s="30"/>
      <c r="AN504" s="30"/>
      <c r="AO504" s="30"/>
    </row>
    <row r="505" spans="1:41" x14ac:dyDescent="0.3">
      <c r="A505" s="30"/>
      <c r="B505" s="30"/>
      <c r="E505" s="30"/>
      <c r="F505" s="72"/>
      <c r="G505" s="72"/>
      <c r="H505" s="72"/>
      <c r="I505" s="72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30"/>
      <c r="Z505" s="30"/>
      <c r="AA505" s="73"/>
      <c r="AB505" s="30"/>
      <c r="AC505" s="30"/>
      <c r="AD505" s="30"/>
      <c r="AE505" s="30"/>
      <c r="AF505" s="30"/>
      <c r="AG505" s="73"/>
      <c r="AH505" s="30"/>
      <c r="AI505" s="30"/>
      <c r="AJ505" s="30"/>
      <c r="AK505" s="30"/>
      <c r="AL505" s="30"/>
      <c r="AM505" s="30"/>
      <c r="AN505" s="30"/>
      <c r="AO505" s="30"/>
    </row>
    <row r="506" spans="1:41" x14ac:dyDescent="0.3">
      <c r="A506" s="30"/>
      <c r="B506" s="30"/>
      <c r="E506" s="30"/>
      <c r="F506" s="72"/>
      <c r="G506" s="72"/>
      <c r="H506" s="72"/>
      <c r="I506" s="72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30"/>
      <c r="Z506" s="30"/>
      <c r="AA506" s="73"/>
      <c r="AB506" s="30"/>
      <c r="AC506" s="30"/>
      <c r="AD506" s="30"/>
      <c r="AE506" s="30"/>
      <c r="AF506" s="30"/>
      <c r="AG506" s="73"/>
      <c r="AH506" s="30"/>
      <c r="AI506" s="30"/>
      <c r="AJ506" s="30"/>
      <c r="AK506" s="30"/>
      <c r="AL506" s="30"/>
      <c r="AM506" s="30"/>
      <c r="AN506" s="30"/>
      <c r="AO506" s="30"/>
    </row>
    <row r="507" spans="1:41" x14ac:dyDescent="0.3">
      <c r="A507" s="30"/>
      <c r="B507" s="30"/>
      <c r="E507" s="30"/>
      <c r="F507" s="72"/>
      <c r="G507" s="72"/>
      <c r="H507" s="72"/>
      <c r="I507" s="72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30"/>
      <c r="Z507" s="30"/>
      <c r="AA507" s="73"/>
      <c r="AB507" s="30"/>
      <c r="AC507" s="30"/>
      <c r="AD507" s="30"/>
      <c r="AE507" s="30"/>
      <c r="AF507" s="30"/>
      <c r="AG507" s="73"/>
      <c r="AH507" s="30"/>
      <c r="AI507" s="30"/>
      <c r="AJ507" s="30"/>
      <c r="AK507" s="30"/>
      <c r="AL507" s="30"/>
      <c r="AM507" s="30"/>
      <c r="AN507" s="30"/>
      <c r="AO507" s="30"/>
    </row>
    <row r="508" spans="1:41" x14ac:dyDescent="0.3">
      <c r="A508" s="30"/>
      <c r="B508" s="30"/>
      <c r="E508" s="30"/>
      <c r="F508" s="72"/>
      <c r="G508" s="72"/>
      <c r="H508" s="72"/>
      <c r="I508" s="72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30"/>
      <c r="Z508" s="30"/>
      <c r="AA508" s="73"/>
      <c r="AB508" s="30"/>
      <c r="AC508" s="30"/>
      <c r="AD508" s="30"/>
      <c r="AE508" s="30"/>
      <c r="AF508" s="30"/>
      <c r="AG508" s="73"/>
      <c r="AH508" s="30"/>
      <c r="AI508" s="30"/>
      <c r="AJ508" s="30"/>
      <c r="AK508" s="30"/>
      <c r="AL508" s="30"/>
      <c r="AM508" s="30"/>
      <c r="AN508" s="30"/>
      <c r="AO508" s="30"/>
    </row>
    <row r="509" spans="1:41" x14ac:dyDescent="0.3">
      <c r="A509" s="30"/>
      <c r="B509" s="30"/>
      <c r="E509" s="30"/>
      <c r="F509" s="72"/>
      <c r="G509" s="72"/>
      <c r="H509" s="72"/>
      <c r="I509" s="72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30"/>
      <c r="Z509" s="30"/>
      <c r="AA509" s="73"/>
      <c r="AB509" s="30"/>
      <c r="AC509" s="30"/>
      <c r="AD509" s="30"/>
      <c r="AE509" s="30"/>
      <c r="AF509" s="30"/>
      <c r="AG509" s="73"/>
      <c r="AH509" s="30"/>
      <c r="AI509" s="30"/>
      <c r="AJ509" s="30"/>
      <c r="AK509" s="30"/>
      <c r="AL509" s="30"/>
      <c r="AM509" s="30"/>
      <c r="AN509" s="30"/>
      <c r="AO509" s="30"/>
    </row>
    <row r="510" spans="1:41" x14ac:dyDescent="0.3">
      <c r="A510" s="30"/>
      <c r="B510" s="30"/>
      <c r="E510" s="30"/>
      <c r="F510" s="72"/>
      <c r="G510" s="72"/>
      <c r="H510" s="72"/>
      <c r="I510" s="72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30"/>
      <c r="Z510" s="30"/>
      <c r="AA510" s="73"/>
      <c r="AB510" s="30"/>
      <c r="AC510" s="30"/>
      <c r="AD510" s="30"/>
      <c r="AE510" s="30"/>
      <c r="AF510" s="30"/>
      <c r="AG510" s="73"/>
      <c r="AH510" s="30"/>
      <c r="AI510" s="30"/>
      <c r="AJ510" s="30"/>
      <c r="AK510" s="30"/>
      <c r="AL510" s="30"/>
      <c r="AM510" s="30"/>
      <c r="AN510" s="30"/>
      <c r="AO510" s="30"/>
    </row>
    <row r="511" spans="1:41" x14ac:dyDescent="0.3">
      <c r="A511" s="30"/>
      <c r="B511" s="30"/>
      <c r="E511" s="30"/>
      <c r="F511" s="72"/>
      <c r="G511" s="72"/>
      <c r="H511" s="72"/>
      <c r="I511" s="72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30"/>
      <c r="Z511" s="30"/>
      <c r="AA511" s="73"/>
      <c r="AB511" s="30"/>
      <c r="AC511" s="30"/>
      <c r="AD511" s="30"/>
      <c r="AE511" s="30"/>
      <c r="AF511" s="30"/>
      <c r="AG511" s="73"/>
      <c r="AH511" s="30"/>
      <c r="AI511" s="30"/>
      <c r="AJ511" s="30"/>
      <c r="AK511" s="30"/>
      <c r="AL511" s="30"/>
      <c r="AM511" s="30"/>
      <c r="AN511" s="30"/>
      <c r="AO511" s="30"/>
    </row>
    <row r="512" spans="1:41" x14ac:dyDescent="0.3">
      <c r="A512" s="30"/>
      <c r="B512" s="30"/>
      <c r="E512" s="30"/>
      <c r="F512" s="72"/>
      <c r="G512" s="72"/>
      <c r="H512" s="72"/>
      <c r="I512" s="72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30"/>
      <c r="Z512" s="30"/>
      <c r="AA512" s="73"/>
      <c r="AB512" s="30"/>
      <c r="AC512" s="30"/>
      <c r="AD512" s="30"/>
      <c r="AE512" s="30"/>
      <c r="AF512" s="30"/>
      <c r="AG512" s="73"/>
      <c r="AH512" s="30"/>
      <c r="AI512" s="30"/>
      <c r="AJ512" s="30"/>
      <c r="AK512" s="30"/>
      <c r="AL512" s="30"/>
      <c r="AM512" s="30"/>
      <c r="AN512" s="30"/>
      <c r="AO512" s="30"/>
    </row>
    <row r="513" spans="1:41" x14ac:dyDescent="0.3">
      <c r="A513" s="30"/>
      <c r="B513" s="30"/>
      <c r="E513" s="30"/>
      <c r="F513" s="72"/>
      <c r="G513" s="72"/>
      <c r="H513" s="72"/>
      <c r="I513" s="72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30"/>
      <c r="Z513" s="30"/>
      <c r="AA513" s="73"/>
      <c r="AB513" s="30"/>
      <c r="AC513" s="30"/>
      <c r="AD513" s="30"/>
      <c r="AE513" s="30"/>
      <c r="AF513" s="30"/>
      <c r="AG513" s="73"/>
      <c r="AH513" s="30"/>
      <c r="AI513" s="30"/>
      <c r="AJ513" s="30"/>
      <c r="AK513" s="30"/>
      <c r="AL513" s="30"/>
      <c r="AM513" s="30"/>
      <c r="AN513" s="30"/>
      <c r="AO513" s="30"/>
    </row>
    <row r="514" spans="1:41" x14ac:dyDescent="0.3">
      <c r="A514" s="30"/>
      <c r="B514" s="30"/>
      <c r="E514" s="30"/>
      <c r="F514" s="72"/>
      <c r="G514" s="72"/>
      <c r="H514" s="72"/>
      <c r="I514" s="72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30"/>
      <c r="Z514" s="30"/>
      <c r="AA514" s="73"/>
      <c r="AB514" s="30"/>
      <c r="AC514" s="30"/>
      <c r="AD514" s="30"/>
      <c r="AE514" s="30"/>
      <c r="AF514" s="30"/>
      <c r="AG514" s="73"/>
      <c r="AH514" s="30"/>
      <c r="AI514" s="30"/>
      <c r="AJ514" s="30"/>
      <c r="AK514" s="30"/>
      <c r="AL514" s="30"/>
      <c r="AM514" s="30"/>
      <c r="AN514" s="30"/>
      <c r="AO514" s="30"/>
    </row>
    <row r="515" spans="1:41" x14ac:dyDescent="0.3">
      <c r="A515" s="30"/>
      <c r="B515" s="30"/>
      <c r="E515" s="30"/>
      <c r="F515" s="72"/>
      <c r="G515" s="72"/>
      <c r="H515" s="72"/>
      <c r="I515" s="72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30"/>
      <c r="Z515" s="30"/>
      <c r="AA515" s="73"/>
      <c r="AB515" s="30"/>
      <c r="AC515" s="30"/>
      <c r="AD515" s="30"/>
      <c r="AE515" s="30"/>
      <c r="AF515" s="30"/>
      <c r="AG515" s="73"/>
      <c r="AH515" s="30"/>
      <c r="AI515" s="30"/>
      <c r="AJ515" s="30"/>
      <c r="AK515" s="30"/>
      <c r="AL515" s="30"/>
      <c r="AM515" s="30"/>
      <c r="AN515" s="30"/>
      <c r="AO515" s="30"/>
    </row>
    <row r="516" spans="1:41" x14ac:dyDescent="0.3">
      <c r="A516" s="30"/>
      <c r="B516" s="30"/>
      <c r="E516" s="30"/>
      <c r="F516" s="72"/>
      <c r="G516" s="72"/>
      <c r="H516" s="72"/>
      <c r="I516" s="72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30"/>
      <c r="Z516" s="30"/>
      <c r="AA516" s="73"/>
      <c r="AB516" s="30"/>
      <c r="AC516" s="30"/>
      <c r="AD516" s="30"/>
      <c r="AE516" s="30"/>
      <c r="AF516" s="30"/>
      <c r="AG516" s="73"/>
      <c r="AH516" s="30"/>
      <c r="AI516" s="30"/>
      <c r="AJ516" s="30"/>
      <c r="AK516" s="30"/>
      <c r="AL516" s="30"/>
      <c r="AM516" s="30"/>
      <c r="AN516" s="30"/>
      <c r="AO516" s="30"/>
    </row>
    <row r="517" spans="1:41" x14ac:dyDescent="0.3">
      <c r="A517" s="30"/>
      <c r="B517" s="30"/>
      <c r="E517" s="30"/>
      <c r="F517" s="72"/>
      <c r="G517" s="72"/>
      <c r="H517" s="72"/>
      <c r="I517" s="72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30"/>
      <c r="Z517" s="30"/>
      <c r="AA517" s="73"/>
      <c r="AB517" s="30"/>
      <c r="AC517" s="30"/>
      <c r="AD517" s="30"/>
      <c r="AE517" s="30"/>
      <c r="AF517" s="30"/>
      <c r="AG517" s="73"/>
      <c r="AH517" s="30"/>
      <c r="AI517" s="30"/>
      <c r="AJ517" s="30"/>
      <c r="AK517" s="30"/>
      <c r="AL517" s="30"/>
      <c r="AM517" s="30"/>
      <c r="AN517" s="30"/>
      <c r="AO517" s="30"/>
    </row>
    <row r="518" spans="1:41" x14ac:dyDescent="0.3">
      <c r="A518" s="30"/>
      <c r="B518" s="30"/>
      <c r="E518" s="30"/>
      <c r="F518" s="72"/>
      <c r="G518" s="72"/>
      <c r="H518" s="72"/>
      <c r="I518" s="72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30"/>
      <c r="Z518" s="30"/>
      <c r="AA518" s="73"/>
      <c r="AB518" s="30"/>
      <c r="AC518" s="30"/>
      <c r="AD518" s="30"/>
      <c r="AE518" s="30"/>
      <c r="AF518" s="30"/>
      <c r="AG518" s="73"/>
      <c r="AH518" s="30"/>
      <c r="AI518" s="30"/>
      <c r="AJ518" s="30"/>
      <c r="AK518" s="30"/>
      <c r="AL518" s="30"/>
      <c r="AM518" s="30"/>
      <c r="AN518" s="30"/>
      <c r="AO518" s="30"/>
    </row>
    <row r="519" spans="1:41" x14ac:dyDescent="0.3">
      <c r="A519" s="30"/>
      <c r="B519" s="30"/>
      <c r="E519" s="30"/>
      <c r="F519" s="72"/>
      <c r="G519" s="72"/>
      <c r="H519" s="72"/>
      <c r="I519" s="72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30"/>
      <c r="Z519" s="30"/>
      <c r="AA519" s="73"/>
      <c r="AB519" s="30"/>
      <c r="AC519" s="30"/>
      <c r="AD519" s="30"/>
      <c r="AE519" s="30"/>
      <c r="AF519" s="30"/>
      <c r="AG519" s="73"/>
      <c r="AH519" s="30"/>
      <c r="AI519" s="30"/>
      <c r="AJ519" s="30"/>
      <c r="AK519" s="30"/>
      <c r="AL519" s="30"/>
      <c r="AM519" s="30"/>
      <c r="AN519" s="30"/>
      <c r="AO519" s="30"/>
    </row>
    <row r="520" spans="1:41" x14ac:dyDescent="0.3">
      <c r="A520" s="30"/>
      <c r="B520" s="30"/>
      <c r="E520" s="30"/>
      <c r="F520" s="72"/>
      <c r="G520" s="72"/>
      <c r="H520" s="72"/>
      <c r="I520" s="72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30"/>
      <c r="Z520" s="30"/>
      <c r="AA520" s="73"/>
      <c r="AB520" s="30"/>
      <c r="AC520" s="30"/>
      <c r="AD520" s="30"/>
      <c r="AE520" s="30"/>
      <c r="AF520" s="30"/>
      <c r="AG520" s="73"/>
      <c r="AH520" s="30"/>
      <c r="AI520" s="30"/>
      <c r="AJ520" s="30"/>
      <c r="AK520" s="30"/>
      <c r="AL520" s="30"/>
      <c r="AM520" s="30"/>
      <c r="AN520" s="30"/>
      <c r="AO520" s="30"/>
    </row>
    <row r="521" spans="1:41" x14ac:dyDescent="0.3">
      <c r="A521" s="30"/>
      <c r="B521" s="30"/>
      <c r="E521" s="30"/>
      <c r="F521" s="72"/>
      <c r="G521" s="72"/>
      <c r="H521" s="72"/>
      <c r="I521" s="72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30"/>
      <c r="Z521" s="30"/>
      <c r="AA521" s="73"/>
      <c r="AB521" s="30"/>
      <c r="AC521" s="30"/>
      <c r="AD521" s="30"/>
      <c r="AE521" s="30"/>
      <c r="AF521" s="30"/>
      <c r="AG521" s="73"/>
      <c r="AH521" s="30"/>
      <c r="AI521" s="30"/>
      <c r="AJ521" s="30"/>
      <c r="AK521" s="30"/>
      <c r="AL521" s="30"/>
      <c r="AM521" s="30"/>
      <c r="AN521" s="30"/>
      <c r="AO521" s="30"/>
    </row>
    <row r="522" spans="1:41" x14ac:dyDescent="0.3">
      <c r="A522" s="30"/>
      <c r="B522" s="30"/>
      <c r="E522" s="30"/>
      <c r="F522" s="72"/>
      <c r="G522" s="72"/>
      <c r="H522" s="72"/>
      <c r="I522" s="72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30"/>
      <c r="Z522" s="30"/>
      <c r="AA522" s="73"/>
      <c r="AB522" s="30"/>
      <c r="AC522" s="30"/>
      <c r="AD522" s="30"/>
      <c r="AE522" s="30"/>
      <c r="AF522" s="30"/>
      <c r="AG522" s="73"/>
      <c r="AH522" s="30"/>
      <c r="AI522" s="30"/>
      <c r="AJ522" s="30"/>
      <c r="AK522" s="30"/>
      <c r="AL522" s="30"/>
      <c r="AM522" s="30"/>
      <c r="AN522" s="30"/>
      <c r="AO522" s="30"/>
    </row>
    <row r="523" spans="1:41" x14ac:dyDescent="0.3">
      <c r="A523" s="30"/>
      <c r="B523" s="30"/>
      <c r="E523" s="30"/>
      <c r="F523" s="72"/>
      <c r="G523" s="72"/>
      <c r="H523" s="72"/>
      <c r="I523" s="72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30"/>
      <c r="Z523" s="30"/>
      <c r="AA523" s="73"/>
      <c r="AB523" s="30"/>
      <c r="AC523" s="30"/>
      <c r="AD523" s="30"/>
      <c r="AE523" s="30"/>
      <c r="AF523" s="30"/>
      <c r="AG523" s="73"/>
      <c r="AH523" s="30"/>
      <c r="AI523" s="30"/>
      <c r="AJ523" s="30"/>
      <c r="AK523" s="30"/>
      <c r="AL523" s="30"/>
      <c r="AM523" s="30"/>
      <c r="AN523" s="30"/>
      <c r="AO523" s="30"/>
    </row>
    <row r="524" spans="1:41" x14ac:dyDescent="0.3">
      <c r="A524" s="30"/>
      <c r="B524" s="30"/>
      <c r="E524" s="30"/>
      <c r="F524" s="72"/>
      <c r="G524" s="72"/>
      <c r="H524" s="72"/>
      <c r="I524" s="72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30"/>
      <c r="Z524" s="30"/>
      <c r="AA524" s="73"/>
      <c r="AB524" s="30"/>
      <c r="AC524" s="30"/>
      <c r="AD524" s="30"/>
      <c r="AE524" s="30"/>
      <c r="AF524" s="30"/>
      <c r="AG524" s="73"/>
      <c r="AH524" s="30"/>
      <c r="AI524" s="30"/>
      <c r="AJ524" s="30"/>
      <c r="AK524" s="30"/>
      <c r="AL524" s="30"/>
      <c r="AM524" s="30"/>
      <c r="AN524" s="30"/>
      <c r="AO524" s="30"/>
    </row>
    <row r="525" spans="1:41" x14ac:dyDescent="0.3">
      <c r="A525" s="30"/>
      <c r="B525" s="30"/>
      <c r="E525" s="30"/>
      <c r="F525" s="72"/>
      <c r="G525" s="72"/>
      <c r="H525" s="72"/>
      <c r="I525" s="72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30"/>
      <c r="Z525" s="30"/>
      <c r="AA525" s="73"/>
      <c r="AB525" s="30"/>
      <c r="AC525" s="30"/>
      <c r="AD525" s="30"/>
      <c r="AE525" s="30"/>
      <c r="AF525" s="30"/>
      <c r="AG525" s="73"/>
      <c r="AH525" s="30"/>
      <c r="AI525" s="30"/>
      <c r="AJ525" s="30"/>
      <c r="AK525" s="30"/>
      <c r="AL525" s="30"/>
      <c r="AM525" s="30"/>
      <c r="AN525" s="30"/>
      <c r="AO525" s="30"/>
    </row>
    <row r="526" spans="1:41" x14ac:dyDescent="0.3">
      <c r="A526" s="30"/>
      <c r="B526" s="30"/>
      <c r="E526" s="30"/>
      <c r="F526" s="72"/>
      <c r="G526" s="72"/>
      <c r="H526" s="72"/>
      <c r="I526" s="72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30"/>
      <c r="Z526" s="30"/>
      <c r="AA526" s="73"/>
      <c r="AB526" s="30"/>
      <c r="AC526" s="30"/>
      <c r="AD526" s="30"/>
      <c r="AE526" s="30"/>
      <c r="AF526" s="30"/>
      <c r="AG526" s="73"/>
      <c r="AH526" s="30"/>
      <c r="AI526" s="30"/>
      <c r="AJ526" s="30"/>
      <c r="AK526" s="30"/>
      <c r="AL526" s="30"/>
      <c r="AM526" s="30"/>
      <c r="AN526" s="30"/>
      <c r="AO526" s="30"/>
    </row>
    <row r="527" spans="1:41" x14ac:dyDescent="0.3">
      <c r="A527" s="30"/>
      <c r="B527" s="30"/>
      <c r="E527" s="30"/>
      <c r="F527" s="72"/>
      <c r="G527" s="72"/>
      <c r="H527" s="72"/>
      <c r="I527" s="72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30"/>
      <c r="Z527" s="30"/>
      <c r="AA527" s="73"/>
      <c r="AB527" s="30"/>
      <c r="AC527" s="30"/>
      <c r="AD527" s="30"/>
      <c r="AE527" s="30"/>
      <c r="AF527" s="30"/>
      <c r="AG527" s="73"/>
      <c r="AH527" s="30"/>
      <c r="AI527" s="30"/>
      <c r="AJ527" s="30"/>
      <c r="AK527" s="30"/>
      <c r="AL527" s="30"/>
      <c r="AM527" s="30"/>
      <c r="AN527" s="30"/>
      <c r="AO527" s="30"/>
    </row>
    <row r="528" spans="1:41" x14ac:dyDescent="0.3">
      <c r="A528" s="30"/>
      <c r="B528" s="30"/>
      <c r="E528" s="30"/>
      <c r="F528" s="72"/>
      <c r="G528" s="72"/>
      <c r="H528" s="72"/>
      <c r="I528" s="72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30"/>
      <c r="Z528" s="30"/>
      <c r="AA528" s="73"/>
      <c r="AB528" s="30"/>
      <c r="AC528" s="30"/>
      <c r="AD528" s="30"/>
      <c r="AE528" s="30"/>
      <c r="AF528" s="30"/>
      <c r="AG528" s="73"/>
      <c r="AH528" s="30"/>
      <c r="AI528" s="30"/>
      <c r="AJ528" s="30"/>
      <c r="AK528" s="30"/>
      <c r="AL528" s="30"/>
      <c r="AM528" s="30"/>
      <c r="AN528" s="30"/>
      <c r="AO528" s="30"/>
    </row>
    <row r="529" spans="1:41" x14ac:dyDescent="0.3">
      <c r="A529" s="30"/>
      <c r="B529" s="30"/>
      <c r="E529" s="30"/>
      <c r="F529" s="72"/>
      <c r="G529" s="72"/>
      <c r="H529" s="72"/>
      <c r="I529" s="72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30"/>
      <c r="Z529" s="30"/>
      <c r="AA529" s="73"/>
      <c r="AB529" s="30"/>
      <c r="AC529" s="30"/>
      <c r="AD529" s="30"/>
      <c r="AE529" s="30"/>
      <c r="AF529" s="30"/>
      <c r="AG529" s="73"/>
      <c r="AH529" s="30"/>
      <c r="AI529" s="30"/>
      <c r="AJ529" s="30"/>
      <c r="AK529" s="30"/>
      <c r="AL529" s="30"/>
      <c r="AM529" s="30"/>
      <c r="AN529" s="30"/>
      <c r="AO529" s="30"/>
    </row>
    <row r="530" spans="1:41" x14ac:dyDescent="0.3">
      <c r="A530" s="30"/>
      <c r="B530" s="30"/>
      <c r="E530" s="30"/>
      <c r="F530" s="72"/>
      <c r="G530" s="72"/>
      <c r="H530" s="72"/>
      <c r="I530" s="72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30"/>
      <c r="Z530" s="30"/>
      <c r="AA530" s="73"/>
      <c r="AB530" s="30"/>
      <c r="AC530" s="30"/>
      <c r="AD530" s="30"/>
      <c r="AE530" s="30"/>
      <c r="AF530" s="30"/>
      <c r="AG530" s="73"/>
      <c r="AH530" s="30"/>
      <c r="AI530" s="30"/>
      <c r="AJ530" s="30"/>
      <c r="AK530" s="30"/>
      <c r="AL530" s="30"/>
      <c r="AM530" s="30"/>
      <c r="AN530" s="30"/>
      <c r="AO530" s="30"/>
    </row>
    <row r="531" spans="1:41" x14ac:dyDescent="0.3">
      <c r="A531" s="30"/>
      <c r="B531" s="30"/>
      <c r="E531" s="30"/>
      <c r="F531" s="72"/>
      <c r="G531" s="72"/>
      <c r="H531" s="72"/>
      <c r="I531" s="72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30"/>
      <c r="Z531" s="30"/>
      <c r="AA531" s="73"/>
      <c r="AB531" s="30"/>
      <c r="AC531" s="30"/>
      <c r="AD531" s="30"/>
      <c r="AE531" s="30"/>
      <c r="AF531" s="30"/>
      <c r="AG531" s="73"/>
      <c r="AH531" s="30"/>
      <c r="AI531" s="30"/>
      <c r="AJ531" s="30"/>
      <c r="AK531" s="30"/>
      <c r="AL531" s="30"/>
      <c r="AM531" s="30"/>
      <c r="AN531" s="30"/>
      <c r="AO531" s="30"/>
    </row>
    <row r="532" spans="1:41" x14ac:dyDescent="0.3">
      <c r="A532" s="30"/>
      <c r="B532" s="30"/>
      <c r="E532" s="30"/>
      <c r="F532" s="72"/>
      <c r="G532" s="72"/>
      <c r="H532" s="72"/>
      <c r="I532" s="72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30"/>
      <c r="Z532" s="30"/>
      <c r="AA532" s="73"/>
      <c r="AB532" s="30"/>
      <c r="AC532" s="30"/>
      <c r="AD532" s="30"/>
      <c r="AE532" s="30"/>
      <c r="AF532" s="30"/>
      <c r="AG532" s="73"/>
      <c r="AH532" s="30"/>
      <c r="AI532" s="30"/>
      <c r="AJ532" s="30"/>
      <c r="AK532" s="30"/>
      <c r="AL532" s="30"/>
      <c r="AM532" s="30"/>
      <c r="AN532" s="30"/>
      <c r="AO532" s="30"/>
    </row>
    <row r="533" spans="1:41" x14ac:dyDescent="0.3">
      <c r="A533" s="30"/>
      <c r="B533" s="30"/>
      <c r="E533" s="30"/>
      <c r="F533" s="72"/>
      <c r="G533" s="72"/>
      <c r="H533" s="72"/>
      <c r="I533" s="72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30"/>
      <c r="Z533" s="30"/>
      <c r="AA533" s="73"/>
      <c r="AB533" s="30"/>
      <c r="AC533" s="30"/>
      <c r="AD533" s="30"/>
      <c r="AE533" s="30"/>
      <c r="AF533" s="30"/>
      <c r="AG533" s="73"/>
      <c r="AH533" s="30"/>
      <c r="AI533" s="30"/>
      <c r="AJ533" s="30"/>
      <c r="AK533" s="30"/>
      <c r="AL533" s="30"/>
      <c r="AM533" s="30"/>
      <c r="AN533" s="30"/>
      <c r="AO533" s="30"/>
    </row>
    <row r="534" spans="1:41" x14ac:dyDescent="0.3">
      <c r="A534" s="30"/>
      <c r="B534" s="30"/>
      <c r="E534" s="30"/>
      <c r="F534" s="72"/>
      <c r="G534" s="72"/>
      <c r="H534" s="72"/>
      <c r="I534" s="72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30"/>
      <c r="Z534" s="30"/>
      <c r="AA534" s="73"/>
      <c r="AB534" s="30"/>
      <c r="AC534" s="30"/>
      <c r="AD534" s="30"/>
      <c r="AE534" s="30"/>
      <c r="AF534" s="30"/>
      <c r="AG534" s="73"/>
      <c r="AH534" s="30"/>
      <c r="AI534" s="30"/>
      <c r="AJ534" s="30"/>
      <c r="AK534" s="30"/>
      <c r="AL534" s="30"/>
      <c r="AM534" s="30"/>
      <c r="AN534" s="30"/>
      <c r="AO534" s="30"/>
    </row>
    <row r="535" spans="1:41" x14ac:dyDescent="0.3">
      <c r="A535" s="30"/>
      <c r="B535" s="30"/>
      <c r="E535" s="30"/>
      <c r="F535" s="72"/>
      <c r="G535" s="72"/>
      <c r="H535" s="72"/>
      <c r="I535" s="72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30"/>
      <c r="Z535" s="30"/>
      <c r="AA535" s="73"/>
      <c r="AB535" s="30"/>
      <c r="AC535" s="30"/>
      <c r="AD535" s="30"/>
      <c r="AE535" s="30"/>
      <c r="AF535" s="30"/>
      <c r="AG535" s="73"/>
      <c r="AH535" s="30"/>
      <c r="AI535" s="30"/>
      <c r="AJ535" s="30"/>
      <c r="AK535" s="30"/>
      <c r="AL535" s="30"/>
      <c r="AM535" s="30"/>
      <c r="AN535" s="30"/>
      <c r="AO535" s="30"/>
    </row>
    <row r="536" spans="1:41" x14ac:dyDescent="0.3">
      <c r="A536" s="30"/>
      <c r="B536" s="30"/>
      <c r="E536" s="30"/>
      <c r="F536" s="72"/>
      <c r="G536" s="72"/>
      <c r="H536" s="72"/>
      <c r="I536" s="72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30"/>
      <c r="Z536" s="30"/>
      <c r="AA536" s="73"/>
      <c r="AB536" s="30"/>
      <c r="AC536" s="30"/>
      <c r="AD536" s="30"/>
      <c r="AE536" s="30"/>
      <c r="AF536" s="30"/>
      <c r="AG536" s="73"/>
      <c r="AH536" s="30"/>
      <c r="AI536" s="30"/>
      <c r="AJ536" s="30"/>
      <c r="AK536" s="30"/>
      <c r="AL536" s="30"/>
      <c r="AM536" s="30"/>
      <c r="AN536" s="30"/>
      <c r="AO536" s="30"/>
    </row>
    <row r="537" spans="1:41" x14ac:dyDescent="0.3">
      <c r="A537" s="30"/>
      <c r="B537" s="30"/>
      <c r="E537" s="30"/>
      <c r="F537" s="72"/>
      <c r="G537" s="72"/>
      <c r="H537" s="72"/>
      <c r="I537" s="72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30"/>
      <c r="Z537" s="30"/>
      <c r="AA537" s="73"/>
      <c r="AB537" s="30"/>
      <c r="AC537" s="30"/>
      <c r="AD537" s="30"/>
      <c r="AE537" s="30"/>
      <c r="AF537" s="30"/>
      <c r="AG537" s="73"/>
      <c r="AH537" s="30"/>
      <c r="AI537" s="30"/>
      <c r="AJ537" s="30"/>
      <c r="AK537" s="30"/>
      <c r="AL537" s="30"/>
      <c r="AM537" s="30"/>
      <c r="AN537" s="30"/>
      <c r="AO537" s="30"/>
    </row>
    <row r="538" spans="1:41" x14ac:dyDescent="0.3">
      <c r="A538" s="30"/>
      <c r="B538" s="30"/>
      <c r="E538" s="30"/>
      <c r="F538" s="72"/>
      <c r="G538" s="72"/>
      <c r="H538" s="72"/>
      <c r="I538" s="72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30"/>
      <c r="Z538" s="30"/>
      <c r="AA538" s="73"/>
      <c r="AB538" s="30"/>
      <c r="AC538" s="30"/>
      <c r="AD538" s="30"/>
      <c r="AE538" s="30"/>
      <c r="AF538" s="30"/>
      <c r="AG538" s="73"/>
      <c r="AH538" s="30"/>
      <c r="AI538" s="30"/>
      <c r="AJ538" s="30"/>
      <c r="AK538" s="30"/>
      <c r="AL538" s="30"/>
      <c r="AM538" s="30"/>
      <c r="AN538" s="30"/>
      <c r="AO538" s="30"/>
    </row>
    <row r="539" spans="1:41" x14ac:dyDescent="0.3">
      <c r="A539" s="30"/>
      <c r="B539" s="30"/>
      <c r="E539" s="30"/>
      <c r="F539" s="72"/>
      <c r="G539" s="72"/>
      <c r="H539" s="72"/>
      <c r="I539" s="72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30"/>
      <c r="Z539" s="30"/>
      <c r="AA539" s="73"/>
      <c r="AB539" s="30"/>
      <c r="AC539" s="30"/>
      <c r="AD539" s="30"/>
      <c r="AE539" s="30"/>
      <c r="AF539" s="30"/>
      <c r="AG539" s="73"/>
      <c r="AH539" s="30"/>
      <c r="AI539" s="30"/>
      <c r="AJ539" s="30"/>
      <c r="AK539" s="30"/>
      <c r="AL539" s="30"/>
      <c r="AM539" s="30"/>
      <c r="AN539" s="30"/>
      <c r="AO539" s="30"/>
    </row>
    <row r="540" spans="1:41" x14ac:dyDescent="0.3">
      <c r="A540" s="30"/>
      <c r="B540" s="30"/>
      <c r="E540" s="30"/>
      <c r="F540" s="72"/>
      <c r="G540" s="72"/>
      <c r="H540" s="72"/>
      <c r="I540" s="72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30"/>
      <c r="Z540" s="30"/>
      <c r="AA540" s="73"/>
      <c r="AB540" s="30"/>
      <c r="AC540" s="30"/>
      <c r="AD540" s="30"/>
      <c r="AE540" s="30"/>
      <c r="AF540" s="30"/>
      <c r="AG540" s="73"/>
      <c r="AH540" s="30"/>
      <c r="AI540" s="30"/>
      <c r="AJ540" s="30"/>
      <c r="AK540" s="30"/>
      <c r="AL540" s="30"/>
      <c r="AM540" s="30"/>
      <c r="AN540" s="30"/>
      <c r="AO540" s="30"/>
    </row>
    <row r="541" spans="1:41" x14ac:dyDescent="0.3">
      <c r="A541" s="30"/>
      <c r="B541" s="30"/>
      <c r="E541" s="30"/>
      <c r="F541" s="72"/>
      <c r="G541" s="72"/>
      <c r="H541" s="72"/>
      <c r="I541" s="72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30"/>
      <c r="Z541" s="30"/>
      <c r="AA541" s="73"/>
      <c r="AB541" s="30"/>
      <c r="AC541" s="30"/>
      <c r="AD541" s="30"/>
      <c r="AE541" s="30"/>
      <c r="AF541" s="30"/>
      <c r="AG541" s="73"/>
      <c r="AH541" s="30"/>
      <c r="AI541" s="30"/>
      <c r="AJ541" s="30"/>
      <c r="AK541" s="30"/>
      <c r="AL541" s="30"/>
      <c r="AM541" s="30"/>
      <c r="AN541" s="30"/>
      <c r="AO541" s="30"/>
    </row>
    <row r="542" spans="1:41" x14ac:dyDescent="0.3">
      <c r="A542" s="30"/>
      <c r="B542" s="30"/>
      <c r="E542" s="30"/>
      <c r="F542" s="72"/>
      <c r="G542" s="72"/>
      <c r="H542" s="72"/>
      <c r="I542" s="72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30"/>
      <c r="Z542" s="30"/>
      <c r="AA542" s="73"/>
      <c r="AB542" s="30"/>
      <c r="AC542" s="30"/>
      <c r="AD542" s="30"/>
      <c r="AE542" s="30"/>
      <c r="AF542" s="30"/>
      <c r="AG542" s="73"/>
      <c r="AH542" s="30"/>
      <c r="AI542" s="30"/>
      <c r="AJ542" s="30"/>
      <c r="AK542" s="30"/>
      <c r="AL542" s="30"/>
      <c r="AM542" s="30"/>
      <c r="AN542" s="30"/>
      <c r="AO542" s="30"/>
    </row>
    <row r="543" spans="1:41" x14ac:dyDescent="0.3">
      <c r="A543" s="30"/>
      <c r="B543" s="30"/>
      <c r="E543" s="30"/>
      <c r="F543" s="72"/>
      <c r="G543" s="72"/>
      <c r="H543" s="72"/>
      <c r="I543" s="72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30"/>
      <c r="Z543" s="30"/>
      <c r="AA543" s="73"/>
      <c r="AB543" s="30"/>
      <c r="AC543" s="30"/>
      <c r="AD543" s="30"/>
      <c r="AE543" s="30"/>
      <c r="AF543" s="30"/>
      <c r="AG543" s="73"/>
      <c r="AH543" s="30"/>
      <c r="AI543" s="30"/>
      <c r="AJ543" s="30"/>
      <c r="AK543" s="30"/>
      <c r="AL543" s="30"/>
      <c r="AM543" s="30"/>
      <c r="AN543" s="30"/>
      <c r="AO543" s="30"/>
    </row>
    <row r="544" spans="1:41" x14ac:dyDescent="0.3">
      <c r="A544" s="30"/>
      <c r="B544" s="30"/>
      <c r="E544" s="30"/>
      <c r="F544" s="72"/>
      <c r="G544" s="72"/>
      <c r="H544" s="72"/>
      <c r="I544" s="72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30"/>
      <c r="Z544" s="30"/>
      <c r="AA544" s="73"/>
      <c r="AB544" s="30"/>
      <c r="AC544" s="30"/>
      <c r="AD544" s="30"/>
      <c r="AE544" s="30"/>
      <c r="AF544" s="30"/>
      <c r="AG544" s="73"/>
      <c r="AH544" s="30"/>
      <c r="AI544" s="30"/>
      <c r="AJ544" s="30"/>
      <c r="AK544" s="30"/>
      <c r="AL544" s="30"/>
      <c r="AM544" s="30"/>
      <c r="AN544" s="30"/>
      <c r="AO544" s="30"/>
    </row>
    <row r="545" spans="1:41" x14ac:dyDescent="0.3">
      <c r="A545" s="30"/>
      <c r="B545" s="30"/>
      <c r="E545" s="30"/>
      <c r="F545" s="72"/>
      <c r="G545" s="72"/>
      <c r="H545" s="72"/>
      <c r="I545" s="72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30"/>
      <c r="Z545" s="30"/>
      <c r="AA545" s="73"/>
      <c r="AB545" s="30"/>
      <c r="AC545" s="30"/>
      <c r="AD545" s="30"/>
      <c r="AE545" s="30"/>
      <c r="AF545" s="30"/>
      <c r="AG545" s="73"/>
      <c r="AH545" s="30"/>
      <c r="AI545" s="30"/>
      <c r="AJ545" s="30"/>
      <c r="AK545" s="30"/>
      <c r="AL545" s="30"/>
      <c r="AM545" s="30"/>
      <c r="AN545" s="30"/>
      <c r="AO545" s="30"/>
    </row>
    <row r="546" spans="1:41" x14ac:dyDescent="0.3">
      <c r="A546" s="30"/>
      <c r="B546" s="30"/>
      <c r="E546" s="30"/>
      <c r="F546" s="72"/>
      <c r="G546" s="72"/>
      <c r="H546" s="72"/>
      <c r="I546" s="72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30"/>
      <c r="Z546" s="30"/>
      <c r="AA546" s="73"/>
      <c r="AB546" s="30"/>
      <c r="AC546" s="30"/>
      <c r="AD546" s="30"/>
      <c r="AE546" s="30"/>
      <c r="AF546" s="30"/>
      <c r="AG546" s="73"/>
      <c r="AH546" s="30"/>
      <c r="AI546" s="30"/>
      <c r="AJ546" s="30"/>
      <c r="AK546" s="30"/>
      <c r="AL546" s="30"/>
      <c r="AM546" s="30"/>
      <c r="AN546" s="30"/>
      <c r="AO546" s="30"/>
    </row>
    <row r="547" spans="1:41" x14ac:dyDescent="0.3">
      <c r="A547" s="30"/>
      <c r="B547" s="30"/>
      <c r="E547" s="30"/>
      <c r="F547" s="72"/>
      <c r="G547" s="72"/>
      <c r="H547" s="72"/>
      <c r="I547" s="72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30"/>
      <c r="Z547" s="30"/>
      <c r="AA547" s="73"/>
      <c r="AB547" s="30"/>
      <c r="AC547" s="30"/>
      <c r="AD547" s="30"/>
      <c r="AE547" s="30"/>
      <c r="AF547" s="30"/>
      <c r="AG547" s="73"/>
      <c r="AH547" s="30"/>
      <c r="AI547" s="30"/>
      <c r="AJ547" s="30"/>
      <c r="AK547" s="30"/>
      <c r="AL547" s="30"/>
      <c r="AM547" s="30"/>
      <c r="AN547" s="30"/>
      <c r="AO547" s="30"/>
    </row>
    <row r="548" spans="1:41" x14ac:dyDescent="0.3">
      <c r="A548" s="30"/>
      <c r="B548" s="30"/>
      <c r="E548" s="30"/>
      <c r="F548" s="72"/>
      <c r="G548" s="72"/>
      <c r="H548" s="72"/>
      <c r="I548" s="72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30"/>
      <c r="Z548" s="30"/>
      <c r="AA548" s="73"/>
      <c r="AB548" s="30"/>
      <c r="AC548" s="30"/>
      <c r="AD548" s="30"/>
      <c r="AE548" s="30"/>
      <c r="AF548" s="30"/>
      <c r="AG548" s="73"/>
      <c r="AH548" s="30"/>
      <c r="AI548" s="30"/>
      <c r="AJ548" s="30"/>
      <c r="AK548" s="30"/>
      <c r="AL548" s="30"/>
      <c r="AM548" s="30"/>
      <c r="AN548" s="30"/>
      <c r="AO548" s="30"/>
    </row>
    <row r="549" spans="1:41" x14ac:dyDescent="0.3">
      <c r="A549" s="30"/>
      <c r="B549" s="30"/>
      <c r="E549" s="30"/>
      <c r="F549" s="72"/>
      <c r="G549" s="72"/>
      <c r="H549" s="72"/>
      <c r="I549" s="72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30"/>
      <c r="Z549" s="30"/>
      <c r="AA549" s="73"/>
      <c r="AB549" s="30"/>
      <c r="AC549" s="30"/>
      <c r="AD549" s="30"/>
      <c r="AE549" s="30"/>
      <c r="AF549" s="30"/>
      <c r="AG549" s="73"/>
      <c r="AH549" s="30"/>
      <c r="AI549" s="30"/>
      <c r="AJ549" s="30"/>
      <c r="AK549" s="30"/>
      <c r="AL549" s="30"/>
      <c r="AM549" s="30"/>
      <c r="AN549" s="30"/>
      <c r="AO549" s="30"/>
    </row>
    <row r="550" spans="1:41" x14ac:dyDescent="0.3">
      <c r="A550" s="30"/>
      <c r="B550" s="30"/>
      <c r="E550" s="30"/>
      <c r="F550" s="72"/>
      <c r="G550" s="72"/>
      <c r="H550" s="72"/>
      <c r="I550" s="72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30"/>
      <c r="Z550" s="30"/>
      <c r="AA550" s="73"/>
      <c r="AB550" s="30"/>
      <c r="AC550" s="30"/>
      <c r="AD550" s="30"/>
      <c r="AE550" s="30"/>
      <c r="AF550" s="30"/>
      <c r="AG550" s="73"/>
      <c r="AH550" s="30"/>
      <c r="AI550" s="30"/>
      <c r="AJ550" s="30"/>
      <c r="AK550" s="30"/>
      <c r="AL550" s="30"/>
      <c r="AM550" s="30"/>
      <c r="AN550" s="30"/>
      <c r="AO550" s="30"/>
    </row>
    <row r="551" spans="1:41" x14ac:dyDescent="0.3">
      <c r="A551" s="30"/>
      <c r="B551" s="30"/>
      <c r="E551" s="30"/>
      <c r="F551" s="72"/>
      <c r="G551" s="72"/>
      <c r="H551" s="72"/>
      <c r="I551" s="72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30"/>
      <c r="Z551" s="30"/>
      <c r="AA551" s="73"/>
      <c r="AB551" s="30"/>
      <c r="AC551" s="30"/>
      <c r="AD551" s="30"/>
      <c r="AE551" s="30"/>
      <c r="AF551" s="30"/>
      <c r="AG551" s="73"/>
      <c r="AH551" s="30"/>
      <c r="AI551" s="30"/>
      <c r="AJ551" s="30"/>
      <c r="AK551" s="30"/>
      <c r="AL551" s="30"/>
      <c r="AM551" s="30"/>
      <c r="AN551" s="30"/>
      <c r="AO551" s="30"/>
    </row>
    <row r="552" spans="1:41" x14ac:dyDescent="0.3">
      <c r="A552" s="30"/>
      <c r="B552" s="30"/>
      <c r="E552" s="30"/>
      <c r="F552" s="72"/>
      <c r="G552" s="72"/>
      <c r="H552" s="72"/>
      <c r="I552" s="72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30"/>
      <c r="Z552" s="30"/>
      <c r="AA552" s="73"/>
      <c r="AB552" s="30"/>
      <c r="AC552" s="30"/>
      <c r="AD552" s="30"/>
      <c r="AE552" s="30"/>
      <c r="AF552" s="30"/>
      <c r="AG552" s="73"/>
      <c r="AH552" s="30"/>
      <c r="AI552" s="30"/>
      <c r="AJ552" s="30"/>
      <c r="AK552" s="30"/>
      <c r="AL552" s="30"/>
      <c r="AM552" s="30"/>
      <c r="AN552" s="30"/>
      <c r="AO552" s="30"/>
    </row>
    <row r="553" spans="1:41" x14ac:dyDescent="0.3">
      <c r="A553" s="30"/>
      <c r="B553" s="30"/>
      <c r="E553" s="30"/>
      <c r="F553" s="72"/>
      <c r="G553" s="72"/>
      <c r="H553" s="72"/>
      <c r="I553" s="72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30"/>
      <c r="Z553" s="30"/>
      <c r="AA553" s="73"/>
      <c r="AB553" s="30"/>
      <c r="AC553" s="30"/>
      <c r="AD553" s="30"/>
      <c r="AE553" s="30"/>
      <c r="AF553" s="30"/>
      <c r="AG553" s="73"/>
      <c r="AH553" s="30"/>
      <c r="AI553" s="30"/>
      <c r="AJ553" s="30"/>
      <c r="AK553" s="30"/>
      <c r="AL553" s="30"/>
      <c r="AM553" s="30"/>
      <c r="AN553" s="30"/>
      <c r="AO553" s="30"/>
    </row>
    <row r="554" spans="1:41" x14ac:dyDescent="0.3">
      <c r="A554" s="30"/>
      <c r="B554" s="30"/>
      <c r="E554" s="30"/>
      <c r="F554" s="72"/>
      <c r="G554" s="72"/>
      <c r="H554" s="72"/>
      <c r="I554" s="72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30"/>
      <c r="Z554" s="30"/>
      <c r="AA554" s="73"/>
      <c r="AB554" s="30"/>
      <c r="AC554" s="30"/>
      <c r="AD554" s="30"/>
      <c r="AE554" s="30"/>
      <c r="AF554" s="30"/>
      <c r="AG554" s="73"/>
      <c r="AH554" s="30"/>
      <c r="AI554" s="30"/>
      <c r="AJ554" s="30"/>
      <c r="AK554" s="30"/>
      <c r="AL554" s="30"/>
      <c r="AM554" s="30"/>
      <c r="AN554" s="30"/>
      <c r="AO554" s="30"/>
    </row>
    <row r="555" spans="1:41" x14ac:dyDescent="0.3">
      <c r="A555" s="30"/>
      <c r="B555" s="30"/>
      <c r="E555" s="30"/>
      <c r="F555" s="72"/>
      <c r="G555" s="72"/>
      <c r="H555" s="72"/>
      <c r="I555" s="72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30"/>
      <c r="Z555" s="30"/>
      <c r="AA555" s="73"/>
      <c r="AB555" s="30"/>
      <c r="AC555" s="30"/>
      <c r="AD555" s="30"/>
      <c r="AE555" s="30"/>
      <c r="AF555" s="30"/>
      <c r="AG555" s="73"/>
      <c r="AH555" s="30"/>
      <c r="AI555" s="30"/>
      <c r="AJ555" s="30"/>
      <c r="AK555" s="30"/>
      <c r="AL555" s="30"/>
      <c r="AM555" s="30"/>
      <c r="AN555" s="30"/>
      <c r="AO555" s="30"/>
    </row>
    <row r="556" spans="1:41" x14ac:dyDescent="0.3">
      <c r="A556" s="30"/>
      <c r="B556" s="30"/>
      <c r="E556" s="30"/>
      <c r="F556" s="72"/>
      <c r="G556" s="72"/>
      <c r="H556" s="72"/>
      <c r="I556" s="72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30"/>
      <c r="Z556" s="30"/>
      <c r="AA556" s="73"/>
      <c r="AB556" s="30"/>
      <c r="AC556" s="30"/>
      <c r="AD556" s="30"/>
      <c r="AE556" s="30"/>
      <c r="AF556" s="30"/>
      <c r="AG556" s="73"/>
      <c r="AH556" s="30"/>
      <c r="AI556" s="30"/>
      <c r="AJ556" s="30"/>
      <c r="AK556" s="30"/>
      <c r="AL556" s="30"/>
      <c r="AM556" s="30"/>
      <c r="AN556" s="30"/>
      <c r="AO556" s="30"/>
    </row>
    <row r="557" spans="1:41" x14ac:dyDescent="0.3">
      <c r="A557" s="30"/>
      <c r="B557" s="30"/>
      <c r="E557" s="30"/>
      <c r="F557" s="72"/>
      <c r="G557" s="72"/>
      <c r="H557" s="72"/>
      <c r="I557" s="72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30"/>
      <c r="Z557" s="30"/>
      <c r="AA557" s="73"/>
      <c r="AB557" s="30"/>
      <c r="AC557" s="30"/>
      <c r="AD557" s="30"/>
      <c r="AE557" s="30"/>
      <c r="AF557" s="30"/>
      <c r="AG557" s="73"/>
      <c r="AH557" s="30"/>
      <c r="AI557" s="30"/>
      <c r="AJ557" s="30"/>
      <c r="AK557" s="30"/>
      <c r="AL557" s="30"/>
      <c r="AM557" s="30"/>
      <c r="AN557" s="30"/>
      <c r="AO557" s="30"/>
    </row>
    <row r="558" spans="1:41" x14ac:dyDescent="0.3">
      <c r="A558" s="30"/>
      <c r="B558" s="30"/>
      <c r="E558" s="30"/>
    </row>
    <row r="559" spans="1:41" x14ac:dyDescent="0.3">
      <c r="A559" s="30"/>
      <c r="B559" s="30"/>
      <c r="E559" s="30"/>
    </row>
    <row r="560" spans="1:41" x14ac:dyDescent="0.3">
      <c r="A560" s="30"/>
      <c r="B560" s="30"/>
      <c r="E560" s="30"/>
    </row>
    <row r="561" spans="1:5" x14ac:dyDescent="0.3">
      <c r="A561" s="30"/>
      <c r="B561" s="30"/>
      <c r="E561" s="30"/>
    </row>
  </sheetData>
  <sheetProtection algorithmName="SHA-512" hashValue="k+HBOVuTGibAyI0SJod9hwdjnWqU+NRIYmDC7ifrePlCPTskUeYHfQ5oxqzxrZ+wcSyA3MwT2OgmnfUIqEDIYQ==" saltValue="LP8WM8PoCgIurV7UXIc2LQ==" spinCount="100000" sheet="1" objects="1" scenarios="1"/>
  <autoFilter ref="A4:CT481" xr:uid="{00000000-0001-0000-0000-000000000000}">
    <filterColumn colId="3">
      <filters blank="1">
        <filter val="2011"/>
        <filter val="2012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</autoFilter>
  <sortState xmlns:xlrd2="http://schemas.microsoft.com/office/spreadsheetml/2017/richdata2" ref="B413:EC481">
    <sortCondition descending="1" ref="E413:E481"/>
  </sortState>
  <mergeCells count="99"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DF4:DF8"/>
    <mergeCell ref="DG4:DL5"/>
    <mergeCell ref="DG6:DL6"/>
    <mergeCell ref="DG7:DH7"/>
    <mergeCell ref="DK7:DL7"/>
    <mergeCell ref="DI7:DJ7"/>
    <mergeCell ref="CU4:CU8"/>
    <mergeCell ref="CV4:DE5"/>
    <mergeCell ref="CV6:DE6"/>
    <mergeCell ref="CV7:CW7"/>
    <mergeCell ref="CZ7:DA7"/>
    <mergeCell ref="DB7:DC7"/>
    <mergeCell ref="DD7:DE7"/>
    <mergeCell ref="CX7:CY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AZ7:BA7"/>
    <mergeCell ref="BB7:BC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1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2025-10-03T08:07:15Z</cp:lastPrinted>
  <dcterms:created xsi:type="dcterms:W3CDTF">2020-10-21T14:21:31Z</dcterms:created>
  <dcterms:modified xsi:type="dcterms:W3CDTF">2025-10-03T08:07:19Z</dcterms:modified>
  <dc:language>ru-RU</dc:language>
</cp:coreProperties>
</file>